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Aurigene ADME data\ChromLogD\Ready to be uploaded ChromLogD data\"/>
    </mc:Choice>
  </mc:AlternateContent>
  <xr:revisionPtr revIDLastSave="0" documentId="8_{59A7A22A-752C-427E-A56C-03A9B2E1D519}" xr6:coauthVersionLast="47" xr6:coauthVersionMax="47" xr10:uidLastSave="{00000000-0000-0000-0000-000000000000}"/>
  <bookViews>
    <workbookView xWindow="3560" yWindow="1960" windowWidth="16920" windowHeight="10540" firstSheet="1" activeTab="2" xr2:uid="{00000000-000D-0000-FFFF-FFFF00000000}"/>
  </bookViews>
  <sheets>
    <sheet name="DataLoad" sheetId="1" r:id="rId1"/>
    <sheet name="Dictionaries" sheetId="2" r:id="rId2"/>
    <sheet name="LogD" sheetId="3" r:id="rId3"/>
  </sheets>
  <definedNames>
    <definedName name="METHODS">Dictionaries!$F$2:$F$3</definedName>
    <definedName name="NAME">LogD!$B$2</definedName>
    <definedName name="PROJECTS">Dictionaries!$E$2:$E$5</definedName>
    <definedName name="SITES">Dictionaries!$D$2:$D$5</definedName>
    <definedName name="STATES">Dictionaries!$A$2:$A$5</definedName>
    <definedName name="TEAMS">Dictionaries!$C$2:$C$5</definedName>
    <definedName name="USERS">Dictionaries!$B$2:$B$5</definedName>
    <definedName name="XP_ALIAS">LogD!$B$10</definedName>
    <definedName name="XP_DATE">LogD!$B$4</definedName>
    <definedName name="XP_DESC">LogD!$B$3</definedName>
    <definedName name="XP_ELN">LogD!$B$11</definedName>
    <definedName name="XP_NAME">LogD!$B$2</definedName>
    <definedName name="XP_SITE">LogD!$B$9</definedName>
    <definedName name="XP_STATE">LogD!$B$7</definedName>
    <definedName name="XP_TEAM">LogD!$B$5</definedName>
    <definedName name="XP_USER">LogD!$B$6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0" i="3" l="1"/>
  <c r="I171" i="3"/>
  <c r="I172" i="3"/>
  <c r="I173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B111" i="1" l="1"/>
  <c r="C111" i="1"/>
  <c r="D111" i="1"/>
  <c r="E111" i="1"/>
  <c r="F111" i="1"/>
  <c r="G111" i="1"/>
  <c r="H111" i="1"/>
  <c r="J111" i="1"/>
  <c r="I111" i="1" s="1"/>
  <c r="K111" i="1"/>
  <c r="B112" i="1"/>
  <c r="C112" i="1"/>
  <c r="D112" i="1"/>
  <c r="E112" i="1"/>
  <c r="F112" i="1"/>
  <c r="G112" i="1"/>
  <c r="H112" i="1"/>
  <c r="J112" i="1"/>
  <c r="I112" i="1" s="1"/>
  <c r="K112" i="1"/>
  <c r="M111" i="1"/>
  <c r="O111" i="1"/>
  <c r="P111" i="1"/>
  <c r="Q111" i="1"/>
  <c r="R111" i="1"/>
  <c r="M112" i="1"/>
  <c r="O112" i="1"/>
  <c r="P112" i="1"/>
  <c r="Q112" i="1"/>
  <c r="R112" i="1"/>
  <c r="I113" i="3"/>
  <c r="O101" i="1" s="1"/>
  <c r="I114" i="3"/>
  <c r="L102" i="1" s="1"/>
  <c r="I115" i="3"/>
  <c r="G103" i="1" s="1"/>
  <c r="I116" i="3"/>
  <c r="R104" i="1" s="1"/>
  <c r="I117" i="3"/>
  <c r="O105" i="1" s="1"/>
  <c r="I118" i="3"/>
  <c r="J106" i="1" s="1"/>
  <c r="I106" i="1" s="1"/>
  <c r="I119" i="3"/>
  <c r="G107" i="1" s="1"/>
  <c r="I120" i="3"/>
  <c r="N108" i="1" s="1"/>
  <c r="I121" i="3"/>
  <c r="J109" i="1" s="1"/>
  <c r="I109" i="1" s="1"/>
  <c r="I122" i="3"/>
  <c r="L110" i="1" s="1"/>
  <c r="I14" i="3"/>
  <c r="R2" i="1" s="1"/>
  <c r="I15" i="3"/>
  <c r="L3" i="1" s="1"/>
  <c r="I16" i="3"/>
  <c r="D4" i="1" s="1"/>
  <c r="I17" i="3"/>
  <c r="O5" i="1" s="1"/>
  <c r="I18" i="3"/>
  <c r="D6" i="1" s="1"/>
  <c r="I19" i="3"/>
  <c r="F7" i="1" s="1"/>
  <c r="I20" i="3"/>
  <c r="L8" i="1" s="1"/>
  <c r="I21" i="3"/>
  <c r="O9" i="1" s="1"/>
  <c r="I22" i="3"/>
  <c r="M10" i="1" s="1"/>
  <c r="I23" i="3"/>
  <c r="L11" i="1" s="1"/>
  <c r="I24" i="3"/>
  <c r="O12" i="1" s="1"/>
  <c r="I25" i="3"/>
  <c r="I26" i="3"/>
  <c r="E14" i="1" s="1"/>
  <c r="I27" i="3"/>
  <c r="F15" i="1" s="1"/>
  <c r="I28" i="3"/>
  <c r="D16" i="1" s="1"/>
  <c r="I29" i="3"/>
  <c r="L17" i="1" s="1"/>
  <c r="I30" i="3"/>
  <c r="M18" i="1" s="1"/>
  <c r="I31" i="3"/>
  <c r="I32" i="3"/>
  <c r="F20" i="1" s="1"/>
  <c r="I33" i="3"/>
  <c r="I34" i="3"/>
  <c r="F22" i="1" s="1"/>
  <c r="I35" i="3"/>
  <c r="L23" i="1" s="1"/>
  <c r="I36" i="3"/>
  <c r="L24" i="1" s="1"/>
  <c r="I37" i="3"/>
  <c r="Q25" i="1" s="1"/>
  <c r="I38" i="3"/>
  <c r="M26" i="1" s="1"/>
  <c r="I39" i="3"/>
  <c r="I40" i="3"/>
  <c r="E28" i="1" s="1"/>
  <c r="I41" i="3"/>
  <c r="I42" i="3"/>
  <c r="C30" i="1" s="1"/>
  <c r="I43" i="3"/>
  <c r="L31" i="1" s="1"/>
  <c r="I44" i="3"/>
  <c r="O32" i="1" s="1"/>
  <c r="I45" i="3"/>
  <c r="K33" i="1" s="1"/>
  <c r="I46" i="3"/>
  <c r="M34" i="1" s="1"/>
  <c r="I47" i="3"/>
  <c r="I48" i="3"/>
  <c r="E36" i="1" s="1"/>
  <c r="I49" i="3"/>
  <c r="I50" i="3"/>
  <c r="F38" i="1" s="1"/>
  <c r="I51" i="3"/>
  <c r="Q39" i="1" s="1"/>
  <c r="I52" i="3"/>
  <c r="L40" i="1" s="1"/>
  <c r="I53" i="3"/>
  <c r="L41" i="1" s="1"/>
  <c r="I54" i="3"/>
  <c r="M42" i="1" s="1"/>
  <c r="I55" i="3"/>
  <c r="I56" i="3"/>
  <c r="D44" i="1" s="1"/>
  <c r="I57" i="3"/>
  <c r="I58" i="3"/>
  <c r="K46" i="1" s="1"/>
  <c r="I59" i="3"/>
  <c r="G47" i="1" s="1"/>
  <c r="I60" i="3"/>
  <c r="L48" i="1" s="1"/>
  <c r="I61" i="3"/>
  <c r="Q49" i="1" s="1"/>
  <c r="I62" i="3"/>
  <c r="M50" i="1" s="1"/>
  <c r="I63" i="3"/>
  <c r="I64" i="3"/>
  <c r="C52" i="1" s="1"/>
  <c r="I65" i="3"/>
  <c r="I66" i="3"/>
  <c r="J54" i="1" s="1"/>
  <c r="I54" i="1" s="1"/>
  <c r="I67" i="3"/>
  <c r="G55" i="1" s="1"/>
  <c r="I68" i="3"/>
  <c r="K56" i="1" s="1"/>
  <c r="I69" i="3"/>
  <c r="E57" i="1" s="1"/>
  <c r="I70" i="3"/>
  <c r="M58" i="1" s="1"/>
  <c r="I71" i="3"/>
  <c r="L59" i="1" s="1"/>
  <c r="I72" i="3"/>
  <c r="N60" i="1" s="1"/>
  <c r="I73" i="3"/>
  <c r="I74" i="3"/>
  <c r="P62" i="1" s="1"/>
  <c r="I75" i="3"/>
  <c r="L63" i="1" s="1"/>
  <c r="I76" i="3"/>
  <c r="O64" i="1" s="1"/>
  <c r="I77" i="3"/>
  <c r="Q65" i="1" s="1"/>
  <c r="I78" i="3"/>
  <c r="M66" i="1" s="1"/>
  <c r="I79" i="3"/>
  <c r="L67" i="1" s="1"/>
  <c r="I80" i="3"/>
  <c r="O68" i="1" s="1"/>
  <c r="I81" i="3"/>
  <c r="I82" i="3"/>
  <c r="K70" i="1" s="1"/>
  <c r="I83" i="3"/>
  <c r="K71" i="1" s="1"/>
  <c r="I84" i="3"/>
  <c r="L72" i="1" s="1"/>
  <c r="I85" i="3"/>
  <c r="L73" i="1" s="1"/>
  <c r="I86" i="3"/>
  <c r="M74" i="1" s="1"/>
  <c r="I87" i="3"/>
  <c r="L75" i="1" s="1"/>
  <c r="I88" i="3"/>
  <c r="N76" i="1" s="1"/>
  <c r="I89" i="3"/>
  <c r="I90" i="3"/>
  <c r="D78" i="1" s="1"/>
  <c r="I91" i="3"/>
  <c r="L79" i="1" s="1"/>
  <c r="I92" i="3"/>
  <c r="L80" i="1" s="1"/>
  <c r="I93" i="3"/>
  <c r="L81" i="1" s="1"/>
  <c r="I94" i="3"/>
  <c r="M82" i="1" s="1"/>
  <c r="I95" i="3"/>
  <c r="I96" i="3"/>
  <c r="N84" i="1" s="1"/>
  <c r="I97" i="3"/>
  <c r="I98" i="3"/>
  <c r="L86" i="1" s="1"/>
  <c r="I99" i="3"/>
  <c r="H87" i="1" s="1"/>
  <c r="I100" i="3"/>
  <c r="C88" i="1" s="1"/>
  <c r="I101" i="3"/>
  <c r="O89" i="1" s="1"/>
  <c r="I102" i="3"/>
  <c r="M90" i="1" s="1"/>
  <c r="I103" i="3"/>
  <c r="I104" i="3"/>
  <c r="D92" i="1" s="1"/>
  <c r="I105" i="3"/>
  <c r="I106" i="3"/>
  <c r="L94" i="1" s="1"/>
  <c r="I107" i="3"/>
  <c r="R95" i="1" s="1"/>
  <c r="I108" i="3"/>
  <c r="R96" i="1" s="1"/>
  <c r="I109" i="3"/>
  <c r="Q97" i="1" s="1"/>
  <c r="I110" i="3"/>
  <c r="M98" i="1" s="1"/>
  <c r="I111" i="3"/>
  <c r="I112" i="3"/>
  <c r="E100" i="1" s="1"/>
  <c r="B12" i="3"/>
  <c r="B2" i="3" s="1"/>
  <c r="M96" i="1" l="1"/>
  <c r="H108" i="1"/>
  <c r="E108" i="1"/>
  <c r="P108" i="1"/>
  <c r="R105" i="1"/>
  <c r="O109" i="1"/>
  <c r="H110" i="1"/>
  <c r="E109" i="1"/>
  <c r="D102" i="1"/>
  <c r="P102" i="1"/>
  <c r="M78" i="1"/>
  <c r="M72" i="1"/>
  <c r="F105" i="1"/>
  <c r="N81" i="1"/>
  <c r="M101" i="1"/>
  <c r="M80" i="1"/>
  <c r="J108" i="1"/>
  <c r="I108" i="1" s="1"/>
  <c r="D103" i="1"/>
  <c r="R107" i="1"/>
  <c r="L105" i="1"/>
  <c r="L107" i="1"/>
  <c r="M79" i="1"/>
  <c r="J105" i="1"/>
  <c r="I105" i="1" s="1"/>
  <c r="H102" i="1"/>
  <c r="P107" i="1"/>
  <c r="L101" i="1"/>
  <c r="O107" i="1"/>
  <c r="F108" i="1"/>
  <c r="H101" i="1"/>
  <c r="M107" i="1"/>
  <c r="G101" i="1"/>
  <c r="N107" i="1"/>
  <c r="M95" i="1"/>
  <c r="M71" i="1"/>
  <c r="D108" i="1"/>
  <c r="F101" i="1"/>
  <c r="M105" i="1"/>
  <c r="F110" i="1"/>
  <c r="N105" i="1"/>
  <c r="M94" i="1"/>
  <c r="M70" i="1"/>
  <c r="F107" i="1"/>
  <c r="R110" i="1"/>
  <c r="H109" i="1"/>
  <c r="N97" i="1"/>
  <c r="D107" i="1"/>
  <c r="P110" i="1"/>
  <c r="P103" i="1"/>
  <c r="F109" i="1"/>
  <c r="N89" i="1"/>
  <c r="M88" i="1"/>
  <c r="C107" i="1"/>
  <c r="M87" i="1"/>
  <c r="M63" i="1"/>
  <c r="H105" i="1"/>
  <c r="R108" i="1"/>
  <c r="M102" i="1"/>
  <c r="D109" i="1"/>
  <c r="N73" i="1"/>
  <c r="M64" i="1"/>
  <c r="M86" i="1"/>
  <c r="M62" i="1"/>
  <c r="G105" i="1"/>
  <c r="Q108" i="1"/>
  <c r="R101" i="1"/>
  <c r="L109" i="1"/>
  <c r="N65" i="1"/>
  <c r="M56" i="1"/>
  <c r="M55" i="1"/>
  <c r="M54" i="1"/>
  <c r="N57" i="1"/>
  <c r="M48" i="1"/>
  <c r="M38" i="1"/>
  <c r="M24" i="1"/>
  <c r="M14" i="1"/>
  <c r="N49" i="1"/>
  <c r="M32" i="1"/>
  <c r="M47" i="1"/>
  <c r="M23" i="1"/>
  <c r="N41" i="1"/>
  <c r="M8" i="1"/>
  <c r="M6" i="1"/>
  <c r="M46" i="1"/>
  <c r="M22" i="1"/>
  <c r="N33" i="1"/>
  <c r="M30" i="1"/>
  <c r="N25" i="1"/>
  <c r="M7" i="1"/>
  <c r="M40" i="1"/>
  <c r="M16" i="1"/>
  <c r="N17" i="1"/>
  <c r="M31" i="1"/>
  <c r="M39" i="1"/>
  <c r="M15" i="1"/>
  <c r="N9" i="1"/>
  <c r="F69" i="1"/>
  <c r="N69" i="1"/>
  <c r="M69" i="1"/>
  <c r="L69" i="1"/>
  <c r="P5" i="1"/>
  <c r="N5" i="1"/>
  <c r="M5" i="1"/>
  <c r="L5" i="1"/>
  <c r="R93" i="1"/>
  <c r="N93" i="1"/>
  <c r="M93" i="1"/>
  <c r="L93" i="1"/>
  <c r="E53" i="1"/>
  <c r="N53" i="1"/>
  <c r="M53" i="1"/>
  <c r="L53" i="1"/>
  <c r="G13" i="1"/>
  <c r="N13" i="1"/>
  <c r="M13" i="1"/>
  <c r="L13" i="1"/>
  <c r="H19" i="1"/>
  <c r="M19" i="1"/>
  <c r="N19" i="1"/>
  <c r="H77" i="1"/>
  <c r="N77" i="1"/>
  <c r="M77" i="1"/>
  <c r="L77" i="1"/>
  <c r="F37" i="1"/>
  <c r="N37" i="1"/>
  <c r="M37" i="1"/>
  <c r="L37" i="1"/>
  <c r="Q106" i="1"/>
  <c r="E106" i="1"/>
  <c r="R106" i="1"/>
  <c r="F106" i="1"/>
  <c r="G106" i="1"/>
  <c r="H106" i="1"/>
  <c r="L106" i="1"/>
  <c r="K106" i="1"/>
  <c r="N106" i="1"/>
  <c r="O106" i="1"/>
  <c r="C106" i="1"/>
  <c r="P106" i="1"/>
  <c r="C91" i="1"/>
  <c r="M91" i="1"/>
  <c r="N91" i="1"/>
  <c r="F59" i="1"/>
  <c r="M59" i="1"/>
  <c r="N59" i="1"/>
  <c r="M43" i="1"/>
  <c r="N43" i="1"/>
  <c r="M3" i="1"/>
  <c r="N3" i="1"/>
  <c r="L90" i="1"/>
  <c r="N90" i="1"/>
  <c r="D58" i="1"/>
  <c r="L58" i="1"/>
  <c r="N58" i="1"/>
  <c r="C50" i="1"/>
  <c r="L50" i="1"/>
  <c r="N50" i="1"/>
  <c r="D42" i="1"/>
  <c r="L42" i="1"/>
  <c r="N42" i="1"/>
  <c r="D34" i="1"/>
  <c r="L34" i="1"/>
  <c r="N34" i="1"/>
  <c r="H26" i="1"/>
  <c r="D26" i="1"/>
  <c r="F26" i="1"/>
  <c r="L26" i="1"/>
  <c r="N26" i="1"/>
  <c r="H18" i="1"/>
  <c r="L18" i="1"/>
  <c r="N18" i="1"/>
  <c r="D10" i="1"/>
  <c r="L10" i="1"/>
  <c r="N10" i="1"/>
  <c r="L43" i="1"/>
  <c r="N85" i="1"/>
  <c r="M85" i="1"/>
  <c r="L85" i="1"/>
  <c r="N61" i="1"/>
  <c r="M61" i="1"/>
  <c r="L61" i="1"/>
  <c r="H29" i="1"/>
  <c r="N29" i="1"/>
  <c r="M29" i="1"/>
  <c r="L29" i="1"/>
  <c r="Q99" i="1"/>
  <c r="M99" i="1"/>
  <c r="N99" i="1"/>
  <c r="F67" i="1"/>
  <c r="M67" i="1"/>
  <c r="N67" i="1"/>
  <c r="H27" i="1"/>
  <c r="M27" i="1"/>
  <c r="N27" i="1"/>
  <c r="K104" i="1"/>
  <c r="M104" i="1"/>
  <c r="L104" i="1"/>
  <c r="O104" i="1"/>
  <c r="C104" i="1"/>
  <c r="P104" i="1"/>
  <c r="D104" i="1"/>
  <c r="J104" i="1"/>
  <c r="I104" i="1" s="1"/>
  <c r="N104" i="1"/>
  <c r="Q104" i="1"/>
  <c r="E104" i="1"/>
  <c r="G104" i="1"/>
  <c r="H104" i="1"/>
  <c r="K82" i="1"/>
  <c r="L82" i="1"/>
  <c r="N82" i="1"/>
  <c r="L99" i="1"/>
  <c r="F45" i="1"/>
  <c r="N45" i="1"/>
  <c r="M45" i="1"/>
  <c r="L45" i="1"/>
  <c r="F21" i="1"/>
  <c r="N21" i="1"/>
  <c r="M21" i="1"/>
  <c r="L21" i="1"/>
  <c r="D106" i="1"/>
  <c r="F83" i="1"/>
  <c r="M83" i="1"/>
  <c r="N83" i="1"/>
  <c r="H51" i="1"/>
  <c r="M51" i="1"/>
  <c r="N51" i="1"/>
  <c r="G35" i="1"/>
  <c r="M35" i="1"/>
  <c r="N35" i="1"/>
  <c r="M11" i="1"/>
  <c r="N11" i="1"/>
  <c r="L51" i="1"/>
  <c r="H98" i="1"/>
  <c r="L98" i="1"/>
  <c r="N98" i="1"/>
  <c r="L74" i="1"/>
  <c r="N74" i="1"/>
  <c r="K66" i="1"/>
  <c r="L66" i="1"/>
  <c r="N66" i="1"/>
  <c r="F104" i="1"/>
  <c r="L35" i="1"/>
  <c r="M106" i="1"/>
  <c r="L91" i="1"/>
  <c r="L27" i="1"/>
  <c r="E75" i="1"/>
  <c r="M75" i="1"/>
  <c r="N75" i="1"/>
  <c r="L83" i="1"/>
  <c r="L19" i="1"/>
  <c r="F103" i="1"/>
  <c r="R103" i="1"/>
  <c r="M97" i="1"/>
  <c r="M89" i="1"/>
  <c r="M81" i="1"/>
  <c r="M73" i="1"/>
  <c r="M65" i="1"/>
  <c r="M57" i="1"/>
  <c r="M49" i="1"/>
  <c r="M41" i="1"/>
  <c r="M33" i="1"/>
  <c r="M25" i="1"/>
  <c r="M17" i="1"/>
  <c r="M9" i="1"/>
  <c r="J107" i="1"/>
  <c r="I107" i="1" s="1"/>
  <c r="G108" i="1"/>
  <c r="E107" i="1"/>
  <c r="E103" i="1"/>
  <c r="C102" i="1"/>
  <c r="Q110" i="1"/>
  <c r="M109" i="1"/>
  <c r="Q107" i="1"/>
  <c r="K105" i="1"/>
  <c r="Q103" i="1"/>
  <c r="O102" i="1"/>
  <c r="K101" i="1"/>
  <c r="G110" i="1"/>
  <c r="G109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C103" i="1"/>
  <c r="O110" i="1"/>
  <c r="O103" i="1"/>
  <c r="K102" i="1"/>
  <c r="E110" i="1"/>
  <c r="L2" i="1"/>
  <c r="N96" i="1"/>
  <c r="N88" i="1"/>
  <c r="N80" i="1"/>
  <c r="N72" i="1"/>
  <c r="N64" i="1"/>
  <c r="N56" i="1"/>
  <c r="N48" i="1"/>
  <c r="N40" i="1"/>
  <c r="N32" i="1"/>
  <c r="N24" i="1"/>
  <c r="N16" i="1"/>
  <c r="N8" i="1"/>
  <c r="M110" i="1"/>
  <c r="M103" i="1"/>
  <c r="D110" i="1"/>
  <c r="L97" i="1"/>
  <c r="L89" i="1"/>
  <c r="L65" i="1"/>
  <c r="L57" i="1"/>
  <c r="L49" i="1"/>
  <c r="L33" i="1"/>
  <c r="L25" i="1"/>
  <c r="L9" i="1"/>
  <c r="N2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B110" i="1"/>
  <c r="J103" i="1"/>
  <c r="I103" i="1" s="1"/>
  <c r="C108" i="1"/>
  <c r="E105" i="1"/>
  <c r="G102" i="1"/>
  <c r="E101" i="1"/>
  <c r="R109" i="1"/>
  <c r="O108" i="1"/>
  <c r="K107" i="1"/>
  <c r="Q105" i="1"/>
  <c r="K103" i="1"/>
  <c r="Q101" i="1"/>
  <c r="C110" i="1"/>
  <c r="C109" i="1"/>
  <c r="L96" i="1"/>
  <c r="L88" i="1"/>
  <c r="L64" i="1"/>
  <c r="L56" i="1"/>
  <c r="L32" i="1"/>
  <c r="L16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M100" i="1"/>
  <c r="M92" i="1"/>
  <c r="M84" i="1"/>
  <c r="M76" i="1"/>
  <c r="M68" i="1"/>
  <c r="M60" i="1"/>
  <c r="M52" i="1"/>
  <c r="M44" i="1"/>
  <c r="M36" i="1"/>
  <c r="M28" i="1"/>
  <c r="M20" i="1"/>
  <c r="M12" i="1"/>
  <c r="M4" i="1"/>
  <c r="J102" i="1"/>
  <c r="I102" i="1" s="1"/>
  <c r="H107" i="1"/>
  <c r="D105" i="1"/>
  <c r="H103" i="1"/>
  <c r="F102" i="1"/>
  <c r="D101" i="1"/>
  <c r="Q109" i="1"/>
  <c r="M108" i="1"/>
  <c r="P105" i="1"/>
  <c r="R102" i="1"/>
  <c r="P101" i="1"/>
  <c r="K110" i="1"/>
  <c r="K109" i="1"/>
  <c r="M2" i="1"/>
  <c r="L103" i="1"/>
  <c r="L95" i="1"/>
  <c r="L87" i="1"/>
  <c r="L71" i="1"/>
  <c r="L55" i="1"/>
  <c r="L47" i="1"/>
  <c r="L39" i="1"/>
  <c r="L15" i="1"/>
  <c r="L7" i="1"/>
  <c r="N109" i="1"/>
  <c r="N101" i="1"/>
  <c r="J101" i="1"/>
  <c r="I101" i="1" s="1"/>
  <c r="C105" i="1"/>
  <c r="E102" i="1"/>
  <c r="C101" i="1"/>
  <c r="P109" i="1"/>
  <c r="K108" i="1"/>
  <c r="Q102" i="1"/>
  <c r="J110" i="1"/>
  <c r="I110" i="1" s="1"/>
  <c r="L78" i="1"/>
  <c r="L70" i="1"/>
  <c r="L62" i="1"/>
  <c r="L54" i="1"/>
  <c r="L46" i="1"/>
  <c r="L38" i="1"/>
  <c r="L30" i="1"/>
  <c r="L22" i="1"/>
  <c r="L14" i="1"/>
  <c r="L6" i="1"/>
  <c r="N100" i="1"/>
  <c r="N92" i="1"/>
  <c r="N68" i="1"/>
  <c r="N52" i="1"/>
  <c r="N44" i="1"/>
  <c r="N36" i="1"/>
  <c r="N28" i="1"/>
  <c r="N20" i="1"/>
  <c r="N12" i="1"/>
  <c r="N4" i="1"/>
  <c r="B109" i="1"/>
  <c r="A104" i="1"/>
  <c r="B60" i="1"/>
  <c r="B105" i="1"/>
  <c r="B102" i="1"/>
  <c r="A107" i="1"/>
  <c r="B106" i="1"/>
  <c r="A108" i="1"/>
  <c r="A94" i="1"/>
  <c r="A106" i="1"/>
  <c r="B104" i="1"/>
  <c r="B61" i="1"/>
  <c r="B103" i="1"/>
  <c r="A105" i="1"/>
  <c r="B101" i="1"/>
  <c r="A103" i="1"/>
  <c r="B108" i="1"/>
  <c r="A110" i="1"/>
  <c r="A102" i="1"/>
  <c r="B107" i="1"/>
  <c r="A109" i="1"/>
  <c r="A101" i="1"/>
  <c r="A93" i="1"/>
  <c r="R52" i="1"/>
  <c r="G29" i="1"/>
  <c r="D93" i="1"/>
  <c r="G53" i="1"/>
  <c r="G37" i="1"/>
  <c r="D45" i="1"/>
  <c r="B66" i="1"/>
  <c r="R58" i="1"/>
  <c r="Q58" i="1"/>
  <c r="E18" i="1"/>
  <c r="H58" i="1"/>
  <c r="C66" i="1"/>
  <c r="G95" i="1"/>
  <c r="E10" i="1"/>
  <c r="E34" i="1"/>
  <c r="D7" i="1"/>
  <c r="R55" i="1"/>
  <c r="O65" i="1"/>
  <c r="F61" i="1"/>
  <c r="K41" i="1"/>
  <c r="R94" i="1"/>
  <c r="Q33" i="1"/>
  <c r="P93" i="1"/>
  <c r="K65" i="1"/>
  <c r="R67" i="1"/>
  <c r="P65" i="1"/>
  <c r="B52" i="1"/>
  <c r="K92" i="1"/>
  <c r="F28" i="1"/>
  <c r="A100" i="1"/>
  <c r="K43" i="1"/>
  <c r="D36" i="1"/>
  <c r="H10" i="1"/>
  <c r="E42" i="1"/>
  <c r="E26" i="1"/>
  <c r="P66" i="1"/>
  <c r="H60" i="1"/>
  <c r="F58" i="1"/>
  <c r="K50" i="1"/>
  <c r="Q42" i="1"/>
  <c r="D28" i="1"/>
  <c r="O18" i="1"/>
  <c r="F10" i="1"/>
  <c r="R92" i="1"/>
  <c r="P59" i="1"/>
  <c r="G51" i="1"/>
  <c r="Q41" i="1"/>
  <c r="K25" i="1"/>
  <c r="O66" i="1"/>
  <c r="G60" i="1"/>
  <c r="E58" i="1"/>
  <c r="J50" i="1"/>
  <c r="I50" i="1" s="1"/>
  <c r="O42" i="1"/>
  <c r="Q34" i="1"/>
  <c r="K27" i="1"/>
  <c r="J92" i="1"/>
  <c r="I92" i="1" s="1"/>
  <c r="Q44" i="1"/>
  <c r="Q51" i="1"/>
  <c r="G58" i="1"/>
  <c r="H12" i="1"/>
  <c r="P100" i="1"/>
  <c r="Q67" i="1"/>
  <c r="H20" i="1"/>
  <c r="H67" i="1"/>
  <c r="H100" i="1"/>
  <c r="B68" i="1"/>
  <c r="H50" i="1"/>
  <c r="G59" i="1"/>
  <c r="G50" i="1"/>
  <c r="O34" i="1"/>
  <c r="Q57" i="1"/>
  <c r="O33" i="1"/>
  <c r="F57" i="1"/>
  <c r="R65" i="1"/>
  <c r="D37" i="1"/>
  <c r="D14" i="1"/>
  <c r="H62" i="1"/>
  <c r="P22" i="1"/>
  <c r="R68" i="1"/>
  <c r="F68" i="1"/>
  <c r="C67" i="1"/>
  <c r="G66" i="1"/>
  <c r="G65" i="1"/>
  <c r="K61" i="1"/>
  <c r="O60" i="1"/>
  <c r="R59" i="1"/>
  <c r="O58" i="1"/>
  <c r="O57" i="1"/>
  <c r="K53" i="1"/>
  <c r="J52" i="1"/>
  <c r="I52" i="1" s="1"/>
  <c r="R50" i="1"/>
  <c r="H49" i="1"/>
  <c r="H45" i="1"/>
  <c r="F44" i="1"/>
  <c r="C38" i="1"/>
  <c r="H36" i="1"/>
  <c r="F30" i="1"/>
  <c r="Q26" i="1"/>
  <c r="O25" i="1"/>
  <c r="Q20" i="1"/>
  <c r="K19" i="1"/>
  <c r="D18" i="1"/>
  <c r="D13" i="1"/>
  <c r="Q10" i="1"/>
  <c r="K4" i="1"/>
  <c r="H21" i="1"/>
  <c r="R60" i="1"/>
  <c r="F93" i="1"/>
  <c r="G67" i="1"/>
  <c r="Q60" i="1"/>
  <c r="Q28" i="1"/>
  <c r="F92" i="1"/>
  <c r="H66" i="1"/>
  <c r="O61" i="1"/>
  <c r="C60" i="1"/>
  <c r="P58" i="1"/>
  <c r="Q53" i="1"/>
  <c r="E51" i="1"/>
  <c r="H44" i="1"/>
  <c r="D38" i="1"/>
  <c r="G27" i="1"/>
  <c r="D21" i="1"/>
  <c r="F13" i="1"/>
  <c r="D12" i="1"/>
  <c r="F91" i="1"/>
  <c r="G97" i="1"/>
  <c r="F90" i="1"/>
  <c r="Q68" i="1"/>
  <c r="E68" i="1"/>
  <c r="R66" i="1"/>
  <c r="F65" i="1"/>
  <c r="H61" i="1"/>
  <c r="Q59" i="1"/>
  <c r="H53" i="1"/>
  <c r="G52" i="1"/>
  <c r="P50" i="1"/>
  <c r="G49" i="1"/>
  <c r="G45" i="1"/>
  <c r="E44" i="1"/>
  <c r="H42" i="1"/>
  <c r="H37" i="1"/>
  <c r="F36" i="1"/>
  <c r="H34" i="1"/>
  <c r="E30" i="1"/>
  <c r="H28" i="1"/>
  <c r="O26" i="1"/>
  <c r="O20" i="1"/>
  <c r="Q17" i="1"/>
  <c r="Q12" i="1"/>
  <c r="O10" i="1"/>
  <c r="F4" i="1"/>
  <c r="R61" i="1"/>
  <c r="C61" i="1"/>
  <c r="F29" i="1"/>
  <c r="D5" i="1"/>
  <c r="K68" i="1"/>
  <c r="Q61" i="1"/>
  <c r="F60" i="1"/>
  <c r="P52" i="1"/>
  <c r="R45" i="1"/>
  <c r="O44" i="1"/>
  <c r="Q36" i="1"/>
  <c r="D29" i="1"/>
  <c r="G21" i="1"/>
  <c r="E20" i="1"/>
  <c r="H13" i="1"/>
  <c r="F12" i="1"/>
  <c r="C5" i="1"/>
  <c r="E93" i="1"/>
  <c r="H68" i="1"/>
  <c r="P61" i="1"/>
  <c r="E60" i="1"/>
  <c r="R53" i="1"/>
  <c r="Q45" i="1"/>
  <c r="O36" i="1"/>
  <c r="D20" i="1"/>
  <c r="E12" i="1"/>
  <c r="P4" i="1"/>
  <c r="P92" i="1"/>
  <c r="G68" i="1"/>
  <c r="P60" i="1"/>
  <c r="B58" i="1"/>
  <c r="K52" i="1"/>
  <c r="B50" i="1"/>
  <c r="K45" i="1"/>
  <c r="O28" i="1"/>
  <c r="F18" i="1"/>
  <c r="K100" i="1"/>
  <c r="F100" i="1"/>
  <c r="F66" i="1"/>
  <c r="G92" i="1"/>
  <c r="P68" i="1"/>
  <c r="C68" i="1"/>
  <c r="Q66" i="1"/>
  <c r="E66" i="1"/>
  <c r="C65" i="1"/>
  <c r="G61" i="1"/>
  <c r="K60" i="1"/>
  <c r="K58" i="1"/>
  <c r="G57" i="1"/>
  <c r="E49" i="1"/>
  <c r="F42" i="1"/>
  <c r="F34" i="1"/>
  <c r="Q22" i="1"/>
  <c r="Q18" i="1"/>
  <c r="O17" i="1"/>
  <c r="D48" i="1"/>
  <c r="F48" i="1"/>
  <c r="O48" i="1"/>
  <c r="E48" i="1"/>
  <c r="Q48" i="1"/>
  <c r="G48" i="1"/>
  <c r="R48" i="1"/>
  <c r="H48" i="1"/>
  <c r="B24" i="1"/>
  <c r="J24" i="1"/>
  <c r="I24" i="1" s="1"/>
  <c r="R24" i="1"/>
  <c r="G24" i="1"/>
  <c r="K24" i="1"/>
  <c r="E24" i="1"/>
  <c r="F24" i="1"/>
  <c r="H24" i="1"/>
  <c r="O16" i="1"/>
  <c r="B31" i="1"/>
  <c r="J31" i="1"/>
  <c r="I31" i="1" s="1"/>
  <c r="R31" i="1"/>
  <c r="C31" i="1"/>
  <c r="E31" i="1"/>
  <c r="P31" i="1"/>
  <c r="G31" i="1"/>
  <c r="H31" i="1"/>
  <c r="K31" i="1"/>
  <c r="B40" i="1"/>
  <c r="J40" i="1"/>
  <c r="I40" i="1" s="1"/>
  <c r="R40" i="1"/>
  <c r="G40" i="1"/>
  <c r="K40" i="1"/>
  <c r="E40" i="1"/>
  <c r="F40" i="1"/>
  <c r="H40" i="1"/>
  <c r="B8" i="1"/>
  <c r="J8" i="1"/>
  <c r="I8" i="1" s="1"/>
  <c r="R8" i="1"/>
  <c r="G8" i="1"/>
  <c r="K8" i="1"/>
  <c r="E8" i="1"/>
  <c r="F8" i="1"/>
  <c r="H8" i="1"/>
  <c r="B48" i="1"/>
  <c r="D32" i="1"/>
  <c r="B63" i="1"/>
  <c r="J63" i="1"/>
  <c r="I63" i="1" s="1"/>
  <c r="K63" i="1"/>
  <c r="C63" i="1"/>
  <c r="D63" i="1"/>
  <c r="E63" i="1"/>
  <c r="B39" i="1"/>
  <c r="J39" i="1"/>
  <c r="I39" i="1" s="1"/>
  <c r="R39" i="1"/>
  <c r="C39" i="1"/>
  <c r="E39" i="1"/>
  <c r="P39" i="1"/>
  <c r="G39" i="1"/>
  <c r="H39" i="1"/>
  <c r="K39" i="1"/>
  <c r="B23" i="1"/>
  <c r="J23" i="1"/>
  <c r="I23" i="1" s="1"/>
  <c r="R23" i="1"/>
  <c r="C23" i="1"/>
  <c r="E23" i="1"/>
  <c r="P23" i="1"/>
  <c r="G23" i="1"/>
  <c r="H23" i="1"/>
  <c r="K23" i="1"/>
  <c r="H64" i="1"/>
  <c r="D46" i="1"/>
  <c r="F46" i="1"/>
  <c r="O46" i="1"/>
  <c r="E46" i="1"/>
  <c r="Q46" i="1"/>
  <c r="G46" i="1"/>
  <c r="R46" i="1"/>
  <c r="H46" i="1"/>
  <c r="B14" i="1"/>
  <c r="J14" i="1"/>
  <c r="I14" i="1" s="1"/>
  <c r="R14" i="1"/>
  <c r="G14" i="1"/>
  <c r="K14" i="1"/>
  <c r="H14" i="1"/>
  <c r="O14" i="1"/>
  <c r="C14" i="1"/>
  <c r="P14" i="1"/>
  <c r="G62" i="1"/>
  <c r="J46" i="1"/>
  <c r="I46" i="1" s="1"/>
  <c r="F39" i="1"/>
  <c r="F63" i="1"/>
  <c r="P40" i="1"/>
  <c r="O31" i="1"/>
  <c r="C24" i="1"/>
  <c r="E22" i="1"/>
  <c r="R62" i="1"/>
  <c r="K54" i="1"/>
  <c r="F31" i="1"/>
  <c r="Q23" i="1"/>
  <c r="D22" i="1"/>
  <c r="B67" i="1"/>
  <c r="J67" i="1"/>
  <c r="I67" i="1" s="1"/>
  <c r="D67" i="1"/>
  <c r="E67" i="1"/>
  <c r="B59" i="1"/>
  <c r="J59" i="1"/>
  <c r="I59" i="1" s="1"/>
  <c r="C59" i="1"/>
  <c r="K59" i="1"/>
  <c r="D59" i="1"/>
  <c r="E59" i="1"/>
  <c r="D51" i="1"/>
  <c r="F51" i="1"/>
  <c r="O51" i="1"/>
  <c r="J51" i="1"/>
  <c r="I51" i="1" s="1"/>
  <c r="K51" i="1"/>
  <c r="B51" i="1"/>
  <c r="C51" i="1"/>
  <c r="P51" i="1"/>
  <c r="B43" i="1"/>
  <c r="J43" i="1"/>
  <c r="I43" i="1" s="1"/>
  <c r="R43" i="1"/>
  <c r="C43" i="1"/>
  <c r="E43" i="1"/>
  <c r="P43" i="1"/>
  <c r="O43" i="1"/>
  <c r="Q43" i="1"/>
  <c r="D43" i="1"/>
  <c r="F43" i="1"/>
  <c r="B35" i="1"/>
  <c r="J35" i="1"/>
  <c r="I35" i="1" s="1"/>
  <c r="R35" i="1"/>
  <c r="C35" i="1"/>
  <c r="E35" i="1"/>
  <c r="P35" i="1"/>
  <c r="O35" i="1"/>
  <c r="Q35" i="1"/>
  <c r="D35" i="1"/>
  <c r="F35" i="1"/>
  <c r="B27" i="1"/>
  <c r="J27" i="1"/>
  <c r="I27" i="1" s="1"/>
  <c r="R27" i="1"/>
  <c r="C27" i="1"/>
  <c r="E27" i="1"/>
  <c r="P27" i="1"/>
  <c r="O27" i="1"/>
  <c r="Q27" i="1"/>
  <c r="D27" i="1"/>
  <c r="F27" i="1"/>
  <c r="B19" i="1"/>
  <c r="J19" i="1"/>
  <c r="I19" i="1" s="1"/>
  <c r="R19" i="1"/>
  <c r="C19" i="1"/>
  <c r="E19" i="1"/>
  <c r="P19" i="1"/>
  <c r="O19" i="1"/>
  <c r="Q19" i="1"/>
  <c r="D19" i="1"/>
  <c r="F19" i="1"/>
  <c r="G19" i="1"/>
  <c r="B11" i="1"/>
  <c r="J11" i="1"/>
  <c r="I11" i="1" s="1"/>
  <c r="R11" i="1"/>
  <c r="C11" i="1"/>
  <c r="E11" i="1"/>
  <c r="P11" i="1"/>
  <c r="O11" i="1"/>
  <c r="Q11" i="1"/>
  <c r="D11" i="1"/>
  <c r="F11" i="1"/>
  <c r="G11" i="1"/>
  <c r="B3" i="1"/>
  <c r="J3" i="1"/>
  <c r="I3" i="1" s="1"/>
  <c r="H3" i="1"/>
  <c r="Q3" i="1"/>
  <c r="R3" i="1"/>
  <c r="C3" i="1"/>
  <c r="O3" i="1"/>
  <c r="E3" i="1"/>
  <c r="D3" i="1"/>
  <c r="F3" i="1"/>
  <c r="G3" i="1"/>
  <c r="K3" i="1"/>
  <c r="P67" i="1"/>
  <c r="P64" i="1"/>
  <c r="Q63" i="1"/>
  <c r="Q62" i="1"/>
  <c r="O59" i="1"/>
  <c r="C57" i="1"/>
  <c r="Q55" i="1"/>
  <c r="R49" i="1"/>
  <c r="K48" i="1"/>
  <c r="H43" i="1"/>
  <c r="P38" i="1"/>
  <c r="P32" i="1"/>
  <c r="D31" i="1"/>
  <c r="O23" i="1"/>
  <c r="C22" i="1"/>
  <c r="D15" i="1"/>
  <c r="D8" i="1"/>
  <c r="D56" i="1"/>
  <c r="F56" i="1"/>
  <c r="E56" i="1"/>
  <c r="P56" i="1"/>
  <c r="G56" i="1"/>
  <c r="Q56" i="1"/>
  <c r="H56" i="1"/>
  <c r="R56" i="1"/>
  <c r="B16" i="1"/>
  <c r="J16" i="1"/>
  <c r="I16" i="1" s="1"/>
  <c r="R16" i="1"/>
  <c r="G16" i="1"/>
  <c r="K16" i="1"/>
  <c r="E16" i="1"/>
  <c r="F16" i="1"/>
  <c r="H16" i="1"/>
  <c r="O24" i="1"/>
  <c r="D47" i="1"/>
  <c r="F47" i="1"/>
  <c r="O47" i="1"/>
  <c r="J47" i="1"/>
  <c r="I47" i="1" s="1"/>
  <c r="K47" i="1"/>
  <c r="B47" i="1"/>
  <c r="C47" i="1"/>
  <c r="P47" i="1"/>
  <c r="B7" i="1"/>
  <c r="J7" i="1"/>
  <c r="I7" i="1" s="1"/>
  <c r="R7" i="1"/>
  <c r="C7" i="1"/>
  <c r="E7" i="1"/>
  <c r="P7" i="1"/>
  <c r="G7" i="1"/>
  <c r="H7" i="1"/>
  <c r="K7" i="1"/>
  <c r="O7" i="1"/>
  <c r="J56" i="1"/>
  <c r="I56" i="1" s="1"/>
  <c r="E55" i="1"/>
  <c r="R47" i="1"/>
  <c r="O39" i="1"/>
  <c r="D54" i="1"/>
  <c r="F54" i="1"/>
  <c r="O54" i="1"/>
  <c r="E54" i="1"/>
  <c r="Q54" i="1"/>
  <c r="G54" i="1"/>
  <c r="R54" i="1"/>
  <c r="H54" i="1"/>
  <c r="B30" i="1"/>
  <c r="J30" i="1"/>
  <c r="I30" i="1" s="1"/>
  <c r="R30" i="1"/>
  <c r="G30" i="1"/>
  <c r="K30" i="1"/>
  <c r="H30" i="1"/>
  <c r="O30" i="1"/>
  <c r="B6" i="1"/>
  <c r="J6" i="1"/>
  <c r="I6" i="1" s="1"/>
  <c r="H6" i="1"/>
  <c r="Q6" i="1"/>
  <c r="R6" i="1"/>
  <c r="E6" i="1"/>
  <c r="G6" i="1"/>
  <c r="F6" i="1"/>
  <c r="K6" i="1"/>
  <c r="O6" i="1"/>
  <c r="G63" i="1"/>
  <c r="P54" i="1"/>
  <c r="Q47" i="1"/>
  <c r="C16" i="1"/>
  <c r="Q8" i="1"/>
  <c r="R64" i="1"/>
  <c r="B56" i="1"/>
  <c r="C46" i="1"/>
  <c r="Q15" i="1"/>
  <c r="R63" i="1"/>
  <c r="H47" i="1"/>
  <c r="B46" i="1"/>
  <c r="O40" i="1"/>
  <c r="Q38" i="1"/>
  <c r="Q32" i="1"/>
  <c r="O8" i="1"/>
  <c r="C6" i="1"/>
  <c r="O67" i="1"/>
  <c r="P63" i="1"/>
  <c r="O56" i="1"/>
  <c r="C54" i="1"/>
  <c r="J48" i="1"/>
  <c r="I48" i="1" s="1"/>
  <c r="E47" i="1"/>
  <c r="G43" i="1"/>
  <c r="D40" i="1"/>
  <c r="K35" i="1"/>
  <c r="Q30" i="1"/>
  <c r="Q24" i="1"/>
  <c r="F23" i="1"/>
  <c r="Q16" i="1"/>
  <c r="Q14" i="1"/>
  <c r="K11" i="1"/>
  <c r="C8" i="1"/>
  <c r="P3" i="1"/>
  <c r="B64" i="1"/>
  <c r="J64" i="1"/>
  <c r="I64" i="1" s="1"/>
  <c r="C64" i="1"/>
  <c r="D64" i="1"/>
  <c r="E64" i="1"/>
  <c r="B32" i="1"/>
  <c r="J32" i="1"/>
  <c r="I32" i="1" s="1"/>
  <c r="R32" i="1"/>
  <c r="G32" i="1"/>
  <c r="K32" i="1"/>
  <c r="E32" i="1"/>
  <c r="F32" i="1"/>
  <c r="H32" i="1"/>
  <c r="D55" i="1"/>
  <c r="F55" i="1"/>
  <c r="O55" i="1"/>
  <c r="J55" i="1"/>
  <c r="I55" i="1" s="1"/>
  <c r="K55" i="1"/>
  <c r="B55" i="1"/>
  <c r="C55" i="1"/>
  <c r="P55" i="1"/>
  <c r="B15" i="1"/>
  <c r="J15" i="1"/>
  <c r="I15" i="1" s="1"/>
  <c r="R15" i="1"/>
  <c r="C15" i="1"/>
  <c r="E15" i="1"/>
  <c r="P15" i="1"/>
  <c r="G15" i="1"/>
  <c r="H15" i="1"/>
  <c r="K15" i="1"/>
  <c r="O15" i="1"/>
  <c r="H63" i="1"/>
  <c r="C32" i="1"/>
  <c r="B62" i="1"/>
  <c r="J62" i="1"/>
  <c r="I62" i="1" s="1"/>
  <c r="K62" i="1"/>
  <c r="C62" i="1"/>
  <c r="D62" i="1"/>
  <c r="E62" i="1"/>
  <c r="B38" i="1"/>
  <c r="J38" i="1"/>
  <c r="I38" i="1" s="1"/>
  <c r="R38" i="1"/>
  <c r="G38" i="1"/>
  <c r="K38" i="1"/>
  <c r="H38" i="1"/>
  <c r="O38" i="1"/>
  <c r="B22" i="1"/>
  <c r="J22" i="1"/>
  <c r="I22" i="1" s="1"/>
  <c r="R22" i="1"/>
  <c r="G22" i="1"/>
  <c r="K22" i="1"/>
  <c r="H22" i="1"/>
  <c r="O22" i="1"/>
  <c r="G64" i="1"/>
  <c r="C56" i="1"/>
  <c r="Q40" i="1"/>
  <c r="Q31" i="1"/>
  <c r="D30" i="1"/>
  <c r="D24" i="1"/>
  <c r="P6" i="1"/>
  <c r="F64" i="1"/>
  <c r="F62" i="1"/>
  <c r="P48" i="1"/>
  <c r="D39" i="1"/>
  <c r="P8" i="1"/>
  <c r="Q64" i="1"/>
  <c r="B65" i="1"/>
  <c r="J65" i="1"/>
  <c r="I65" i="1" s="1"/>
  <c r="D65" i="1"/>
  <c r="E65" i="1"/>
  <c r="D57" i="1"/>
  <c r="H57" i="1"/>
  <c r="R57" i="1"/>
  <c r="J57" i="1"/>
  <c r="I57" i="1" s="1"/>
  <c r="B57" i="1"/>
  <c r="K57" i="1"/>
  <c r="D49" i="1"/>
  <c r="F49" i="1"/>
  <c r="O49" i="1"/>
  <c r="J49" i="1"/>
  <c r="I49" i="1" s="1"/>
  <c r="K49" i="1"/>
  <c r="B49" i="1"/>
  <c r="C49" i="1"/>
  <c r="P49" i="1"/>
  <c r="B41" i="1"/>
  <c r="J41" i="1"/>
  <c r="I41" i="1" s="1"/>
  <c r="R41" i="1"/>
  <c r="C41" i="1"/>
  <c r="E41" i="1"/>
  <c r="P41" i="1"/>
  <c r="D41" i="1"/>
  <c r="F41" i="1"/>
  <c r="G41" i="1"/>
  <c r="H41" i="1"/>
  <c r="B33" i="1"/>
  <c r="J33" i="1"/>
  <c r="I33" i="1" s="1"/>
  <c r="R33" i="1"/>
  <c r="C33" i="1"/>
  <c r="E33" i="1"/>
  <c r="P33" i="1"/>
  <c r="D33" i="1"/>
  <c r="F33" i="1"/>
  <c r="G33" i="1"/>
  <c r="H33" i="1"/>
  <c r="B25" i="1"/>
  <c r="J25" i="1"/>
  <c r="I25" i="1" s="1"/>
  <c r="R25" i="1"/>
  <c r="C25" i="1"/>
  <c r="E25" i="1"/>
  <c r="P25" i="1"/>
  <c r="D25" i="1"/>
  <c r="F25" i="1"/>
  <c r="G25" i="1"/>
  <c r="H25" i="1"/>
  <c r="B17" i="1"/>
  <c r="J17" i="1"/>
  <c r="I17" i="1" s="1"/>
  <c r="R17" i="1"/>
  <c r="C17" i="1"/>
  <c r="E17" i="1"/>
  <c r="P17" i="1"/>
  <c r="D17" i="1"/>
  <c r="F17" i="1"/>
  <c r="G17" i="1"/>
  <c r="H17" i="1"/>
  <c r="K17" i="1"/>
  <c r="B9" i="1"/>
  <c r="J9" i="1"/>
  <c r="I9" i="1" s="1"/>
  <c r="R9" i="1"/>
  <c r="C9" i="1"/>
  <c r="E9" i="1"/>
  <c r="P9" i="1"/>
  <c r="D9" i="1"/>
  <c r="F9" i="1"/>
  <c r="G9" i="1"/>
  <c r="H9" i="1"/>
  <c r="K9" i="1"/>
  <c r="K67" i="1"/>
  <c r="H65" i="1"/>
  <c r="K64" i="1"/>
  <c r="O63" i="1"/>
  <c r="O62" i="1"/>
  <c r="H59" i="1"/>
  <c r="P57" i="1"/>
  <c r="H55" i="1"/>
  <c r="B54" i="1"/>
  <c r="R51" i="1"/>
  <c r="C48" i="1"/>
  <c r="P46" i="1"/>
  <c r="O41" i="1"/>
  <c r="C40" i="1"/>
  <c r="E38" i="1"/>
  <c r="H35" i="1"/>
  <c r="P30" i="1"/>
  <c r="P24" i="1"/>
  <c r="D23" i="1"/>
  <c r="P16" i="1"/>
  <c r="F14" i="1"/>
  <c r="H11" i="1"/>
  <c r="Q9" i="1"/>
  <c r="Q7" i="1"/>
  <c r="D53" i="1"/>
  <c r="F53" i="1"/>
  <c r="O53" i="1"/>
  <c r="B45" i="1"/>
  <c r="C45" i="1"/>
  <c r="E45" i="1"/>
  <c r="O45" i="1"/>
  <c r="B37" i="1"/>
  <c r="J37" i="1"/>
  <c r="I37" i="1" s="1"/>
  <c r="R37" i="1"/>
  <c r="C37" i="1"/>
  <c r="E37" i="1"/>
  <c r="P37" i="1"/>
  <c r="B29" i="1"/>
  <c r="J29" i="1"/>
  <c r="I29" i="1" s="1"/>
  <c r="R29" i="1"/>
  <c r="C29" i="1"/>
  <c r="E29" i="1"/>
  <c r="P29" i="1"/>
  <c r="B21" i="1"/>
  <c r="J21" i="1"/>
  <c r="I21" i="1" s="1"/>
  <c r="R21" i="1"/>
  <c r="C21" i="1"/>
  <c r="E21" i="1"/>
  <c r="P21" i="1"/>
  <c r="B13" i="1"/>
  <c r="J13" i="1"/>
  <c r="I13" i="1" s="1"/>
  <c r="R13" i="1"/>
  <c r="C13" i="1"/>
  <c r="E13" i="1"/>
  <c r="P13" i="1"/>
  <c r="B5" i="1"/>
  <c r="J5" i="1"/>
  <c r="I5" i="1" s="1"/>
  <c r="H5" i="1"/>
  <c r="Q5" i="1"/>
  <c r="R5" i="1"/>
  <c r="G5" i="1"/>
  <c r="E61" i="1"/>
  <c r="P53" i="1"/>
  <c r="C53" i="1"/>
  <c r="P45" i="1"/>
  <c r="Q37" i="1"/>
  <c r="Q29" i="1"/>
  <c r="Q21" i="1"/>
  <c r="Q13" i="1"/>
  <c r="D52" i="1"/>
  <c r="F52" i="1"/>
  <c r="O52" i="1"/>
  <c r="B44" i="1"/>
  <c r="J44" i="1"/>
  <c r="I44" i="1" s="1"/>
  <c r="R44" i="1"/>
  <c r="G44" i="1"/>
  <c r="K44" i="1"/>
  <c r="B36" i="1"/>
  <c r="J36" i="1"/>
  <c r="I36" i="1" s="1"/>
  <c r="R36" i="1"/>
  <c r="G36" i="1"/>
  <c r="K36" i="1"/>
  <c r="B28" i="1"/>
  <c r="J28" i="1"/>
  <c r="I28" i="1" s="1"/>
  <c r="R28" i="1"/>
  <c r="G28" i="1"/>
  <c r="K28" i="1"/>
  <c r="B20" i="1"/>
  <c r="J20" i="1"/>
  <c r="I20" i="1" s="1"/>
  <c r="R20" i="1"/>
  <c r="G20" i="1"/>
  <c r="K20" i="1"/>
  <c r="B12" i="1"/>
  <c r="J12" i="1"/>
  <c r="I12" i="1" s="1"/>
  <c r="R12" i="1"/>
  <c r="G12" i="1"/>
  <c r="K12" i="1"/>
  <c r="B4" i="1"/>
  <c r="J4" i="1"/>
  <c r="I4" i="1" s="1"/>
  <c r="H4" i="1"/>
  <c r="Q4" i="1"/>
  <c r="R4" i="1"/>
  <c r="C4" i="1"/>
  <c r="O4" i="1"/>
  <c r="D68" i="1"/>
  <c r="D66" i="1"/>
  <c r="D61" i="1"/>
  <c r="D60" i="1"/>
  <c r="C58" i="1"/>
  <c r="B53" i="1"/>
  <c r="H52" i="1"/>
  <c r="P44" i="1"/>
  <c r="C44" i="1"/>
  <c r="O37" i="1"/>
  <c r="P36" i="1"/>
  <c r="C36" i="1"/>
  <c r="O29" i="1"/>
  <c r="P28" i="1"/>
  <c r="C28" i="1"/>
  <c r="O21" i="1"/>
  <c r="P20" i="1"/>
  <c r="C20" i="1"/>
  <c r="O13" i="1"/>
  <c r="P12" i="1"/>
  <c r="C12" i="1"/>
  <c r="K5" i="1"/>
  <c r="G4" i="1"/>
  <c r="F5" i="1"/>
  <c r="D50" i="1"/>
  <c r="F50" i="1"/>
  <c r="O50" i="1"/>
  <c r="B42" i="1"/>
  <c r="J42" i="1"/>
  <c r="I42" i="1" s="1"/>
  <c r="R42" i="1"/>
  <c r="G42" i="1"/>
  <c r="K42" i="1"/>
  <c r="B34" i="1"/>
  <c r="J34" i="1"/>
  <c r="I34" i="1" s="1"/>
  <c r="R34" i="1"/>
  <c r="G34" i="1"/>
  <c r="K34" i="1"/>
  <c r="B26" i="1"/>
  <c r="J26" i="1"/>
  <c r="I26" i="1" s="1"/>
  <c r="R26" i="1"/>
  <c r="G26" i="1"/>
  <c r="K26" i="1"/>
  <c r="B18" i="1"/>
  <c r="J18" i="1"/>
  <c r="I18" i="1" s="1"/>
  <c r="R18" i="1"/>
  <c r="G18" i="1"/>
  <c r="K18" i="1"/>
  <c r="B10" i="1"/>
  <c r="J10" i="1"/>
  <c r="I10" i="1" s="1"/>
  <c r="R10" i="1"/>
  <c r="G10" i="1"/>
  <c r="K10" i="1"/>
  <c r="J68" i="1"/>
  <c r="I68" i="1" s="1"/>
  <c r="J66" i="1"/>
  <c r="I66" i="1" s="1"/>
  <c r="J61" i="1"/>
  <c r="I61" i="1" s="1"/>
  <c r="J60" i="1"/>
  <c r="I60" i="1" s="1"/>
  <c r="J58" i="1"/>
  <c r="I58" i="1" s="1"/>
  <c r="J53" i="1"/>
  <c r="I53" i="1" s="1"/>
  <c r="Q52" i="1"/>
  <c r="E52" i="1"/>
  <c r="Q50" i="1"/>
  <c r="E50" i="1"/>
  <c r="J45" i="1"/>
  <c r="I45" i="1" s="1"/>
  <c r="P42" i="1"/>
  <c r="C42" i="1"/>
  <c r="K37" i="1"/>
  <c r="P34" i="1"/>
  <c r="C34" i="1"/>
  <c r="K29" i="1"/>
  <c r="P26" i="1"/>
  <c r="C26" i="1"/>
  <c r="K21" i="1"/>
  <c r="P18" i="1"/>
  <c r="C18" i="1"/>
  <c r="K13" i="1"/>
  <c r="P10" i="1"/>
  <c r="C10" i="1"/>
  <c r="E5" i="1"/>
  <c r="E4" i="1"/>
  <c r="A90" i="1"/>
  <c r="E98" i="1"/>
  <c r="Q91" i="1"/>
  <c r="G91" i="1"/>
  <c r="B90" i="1"/>
  <c r="E96" i="1"/>
  <c r="G90" i="1"/>
  <c r="R97" i="1"/>
  <c r="D97" i="1"/>
  <c r="J91" i="1"/>
  <c r="I91" i="1" s="1"/>
  <c r="P98" i="1"/>
  <c r="D94" i="1"/>
  <c r="E91" i="1"/>
  <c r="H91" i="1"/>
  <c r="J90" i="1"/>
  <c r="I90" i="1" s="1"/>
  <c r="P90" i="1"/>
  <c r="Q95" i="1"/>
  <c r="B97" i="1"/>
  <c r="E97" i="1"/>
  <c r="K90" i="1"/>
  <c r="C90" i="1"/>
  <c r="D98" i="1"/>
  <c r="G96" i="1"/>
  <c r="H90" i="1"/>
  <c r="Q90" i="1"/>
  <c r="R91" i="1"/>
  <c r="K97" i="1"/>
  <c r="A99" i="1"/>
  <c r="C97" i="1"/>
  <c r="D91" i="1"/>
  <c r="E90" i="1"/>
  <c r="F97" i="1"/>
  <c r="K91" i="1"/>
  <c r="O97" i="1"/>
  <c r="R90" i="1"/>
  <c r="P97" i="1"/>
  <c r="A97" i="1"/>
  <c r="C96" i="1"/>
  <c r="D90" i="1"/>
  <c r="O90" i="1"/>
  <c r="H97" i="1"/>
  <c r="J97" i="1"/>
  <c r="I97" i="1" s="1"/>
  <c r="Q96" i="1"/>
  <c r="A92" i="1"/>
  <c r="B95" i="1"/>
  <c r="P91" i="1"/>
  <c r="Q94" i="1"/>
  <c r="A91" i="1"/>
  <c r="B94" i="1"/>
  <c r="O91" i="1"/>
  <c r="Q92" i="1"/>
  <c r="B91" i="1"/>
  <c r="E95" i="1"/>
  <c r="G93" i="1"/>
  <c r="K96" i="1"/>
  <c r="Q93" i="1"/>
  <c r="K95" i="1"/>
  <c r="B96" i="1"/>
  <c r="K94" i="1"/>
  <c r="K93" i="1"/>
  <c r="C95" i="1"/>
  <c r="B93" i="1"/>
  <c r="C93" i="1"/>
  <c r="H89" i="1"/>
  <c r="B92" i="1"/>
  <c r="C92" i="1"/>
  <c r="D95" i="1"/>
  <c r="Q98" i="1"/>
  <c r="J89" i="1"/>
  <c r="I89" i="1" s="1"/>
  <c r="F89" i="1"/>
  <c r="P89" i="1"/>
  <c r="D89" i="1"/>
  <c r="G89" i="1"/>
  <c r="H96" i="1"/>
  <c r="A89" i="1"/>
  <c r="C94" i="1"/>
  <c r="E94" i="1"/>
  <c r="H95" i="1"/>
  <c r="O96" i="1"/>
  <c r="R89" i="1"/>
  <c r="B89" i="1"/>
  <c r="H94" i="1"/>
  <c r="K89" i="1"/>
  <c r="O93" i="1"/>
  <c r="Q89" i="1"/>
  <c r="A96" i="1"/>
  <c r="E92" i="1"/>
  <c r="F96" i="1"/>
  <c r="H93" i="1"/>
  <c r="J96" i="1"/>
  <c r="I96" i="1" s="1"/>
  <c r="O92" i="1"/>
  <c r="P96" i="1"/>
  <c r="A95" i="1"/>
  <c r="D96" i="1"/>
  <c r="F95" i="1"/>
  <c r="H92" i="1"/>
  <c r="J93" i="1"/>
  <c r="I93" i="1" s="1"/>
  <c r="P95" i="1"/>
  <c r="F94" i="1"/>
  <c r="P94" i="1"/>
  <c r="C89" i="1"/>
  <c r="E89" i="1"/>
  <c r="K99" i="1"/>
  <c r="P99" i="1"/>
  <c r="E99" i="1"/>
  <c r="K98" i="1"/>
  <c r="H99" i="1"/>
  <c r="A98" i="1"/>
  <c r="D100" i="1"/>
  <c r="G100" i="1"/>
  <c r="J100" i="1"/>
  <c r="I100" i="1" s="1"/>
  <c r="O100" i="1"/>
  <c r="R100" i="1"/>
  <c r="D99" i="1"/>
  <c r="G99" i="1"/>
  <c r="J99" i="1"/>
  <c r="I99" i="1" s="1"/>
  <c r="O99" i="1"/>
  <c r="R99" i="1"/>
  <c r="G98" i="1"/>
  <c r="J98" i="1"/>
  <c r="I98" i="1" s="1"/>
  <c r="O98" i="1"/>
  <c r="R98" i="1"/>
  <c r="B100" i="1"/>
  <c r="Q100" i="1"/>
  <c r="C100" i="1"/>
  <c r="B99" i="1"/>
  <c r="C99" i="1"/>
  <c r="F99" i="1"/>
  <c r="J95" i="1"/>
  <c r="I95" i="1" s="1"/>
  <c r="O95" i="1"/>
  <c r="B98" i="1"/>
  <c r="C98" i="1"/>
  <c r="F98" i="1"/>
  <c r="G94" i="1"/>
  <c r="J94" i="1"/>
  <c r="I94" i="1" s="1"/>
  <c r="O94" i="1"/>
  <c r="A16" i="1"/>
  <c r="A40" i="1"/>
  <c r="A52" i="1"/>
  <c r="A12" i="1"/>
  <c r="A80" i="1"/>
  <c r="B79" i="1"/>
  <c r="A54" i="1"/>
  <c r="J2" i="1"/>
  <c r="I2" i="1" s="1"/>
  <c r="H2" i="1"/>
  <c r="B87" i="1"/>
  <c r="K74" i="1"/>
  <c r="B74" i="1"/>
  <c r="O74" i="1"/>
  <c r="P74" i="1"/>
  <c r="C74" i="1"/>
  <c r="Q74" i="1"/>
  <c r="D74" i="1"/>
  <c r="R74" i="1"/>
  <c r="E74" i="1"/>
  <c r="F74" i="1"/>
  <c r="G74" i="1"/>
  <c r="H74" i="1"/>
  <c r="J74" i="1"/>
  <c r="I74" i="1" s="1"/>
  <c r="A74" i="1"/>
  <c r="A50" i="1"/>
  <c r="C73" i="1"/>
  <c r="R73" i="1"/>
  <c r="D73" i="1"/>
  <c r="E73" i="1"/>
  <c r="F73" i="1"/>
  <c r="G73" i="1"/>
  <c r="H73" i="1"/>
  <c r="J73" i="1"/>
  <c r="I73" i="1" s="1"/>
  <c r="A73" i="1"/>
  <c r="K73" i="1"/>
  <c r="B73" i="1"/>
  <c r="O73" i="1"/>
  <c r="P73" i="1"/>
  <c r="Q73" i="1"/>
  <c r="A61" i="1"/>
  <c r="A49" i="1"/>
  <c r="A37" i="1"/>
  <c r="A25" i="1"/>
  <c r="A13" i="1"/>
  <c r="B76" i="1"/>
  <c r="F86" i="1"/>
  <c r="G86" i="1"/>
  <c r="H86" i="1"/>
  <c r="J86" i="1"/>
  <c r="I86" i="1" s="1"/>
  <c r="K86" i="1"/>
  <c r="A86" i="1"/>
  <c r="B86" i="1"/>
  <c r="O86" i="1"/>
  <c r="P86" i="1"/>
  <c r="C86" i="1"/>
  <c r="Q86" i="1"/>
  <c r="D86" i="1"/>
  <c r="R86" i="1"/>
  <c r="E86" i="1"/>
  <c r="A62" i="1"/>
  <c r="A38" i="1"/>
  <c r="K85" i="1"/>
  <c r="B85" i="1"/>
  <c r="O85" i="1"/>
  <c r="P85" i="1"/>
  <c r="C85" i="1"/>
  <c r="Q85" i="1"/>
  <c r="A85" i="1"/>
  <c r="D85" i="1"/>
  <c r="R85" i="1"/>
  <c r="E85" i="1"/>
  <c r="F85" i="1"/>
  <c r="G85" i="1"/>
  <c r="H85" i="1"/>
  <c r="J85" i="1"/>
  <c r="I85" i="1" s="1"/>
  <c r="C84" i="1"/>
  <c r="R84" i="1"/>
  <c r="D84" i="1"/>
  <c r="E84" i="1"/>
  <c r="F84" i="1"/>
  <c r="A84" i="1"/>
  <c r="G84" i="1"/>
  <c r="H84" i="1"/>
  <c r="J84" i="1"/>
  <c r="I84" i="1" s="1"/>
  <c r="K84" i="1"/>
  <c r="B84" i="1"/>
  <c r="O84" i="1"/>
  <c r="P84" i="1"/>
  <c r="Q84" i="1"/>
  <c r="G72" i="1"/>
  <c r="H72" i="1"/>
  <c r="J72" i="1"/>
  <c r="I72" i="1" s="1"/>
  <c r="K72" i="1"/>
  <c r="B72" i="1"/>
  <c r="O72" i="1"/>
  <c r="A72" i="1"/>
  <c r="P72" i="1"/>
  <c r="Q72" i="1"/>
  <c r="C72" i="1"/>
  <c r="R72" i="1"/>
  <c r="D72" i="1"/>
  <c r="E72" i="1"/>
  <c r="F72" i="1"/>
  <c r="A48" i="1"/>
  <c r="A36" i="1"/>
  <c r="A24" i="1"/>
  <c r="R71" i="1"/>
  <c r="D69" i="1"/>
  <c r="A41" i="1"/>
  <c r="A15" i="1"/>
  <c r="O79" i="1"/>
  <c r="Q71" i="1"/>
  <c r="B71" i="1"/>
  <c r="C69" i="1"/>
  <c r="A66" i="1"/>
  <c r="A14" i="1"/>
  <c r="A60" i="1"/>
  <c r="P71" i="1"/>
  <c r="Q70" i="1"/>
  <c r="B70" i="1"/>
  <c r="A65" i="1"/>
  <c r="A39" i="1"/>
  <c r="A6" i="1"/>
  <c r="A11" i="1"/>
  <c r="O71" i="1"/>
  <c r="P70" i="1"/>
  <c r="R69" i="1"/>
  <c r="B69" i="1"/>
  <c r="A64" i="1"/>
  <c r="A3" i="1"/>
  <c r="A10" i="1"/>
  <c r="O70" i="1"/>
  <c r="Q69" i="1"/>
  <c r="A63" i="1"/>
  <c r="A30" i="1"/>
  <c r="A88" i="1"/>
  <c r="O76" i="1"/>
  <c r="E71" i="1"/>
  <c r="A71" i="1"/>
  <c r="A34" i="1"/>
  <c r="A9" i="1"/>
  <c r="O69" i="1"/>
  <c r="A29" i="1"/>
  <c r="A47" i="1"/>
  <c r="A58" i="1"/>
  <c r="A33" i="1"/>
  <c r="J80" i="1"/>
  <c r="I80" i="1" s="1"/>
  <c r="K80" i="1"/>
  <c r="B80" i="1"/>
  <c r="O80" i="1"/>
  <c r="P80" i="1"/>
  <c r="C80" i="1"/>
  <c r="Q80" i="1"/>
  <c r="D80" i="1"/>
  <c r="R80" i="1"/>
  <c r="E80" i="1"/>
  <c r="F80" i="1"/>
  <c r="G80" i="1"/>
  <c r="A44" i="1"/>
  <c r="A8" i="1"/>
  <c r="K2" i="1"/>
  <c r="H71" i="1"/>
  <c r="A28" i="1"/>
  <c r="R88" i="1"/>
  <c r="A35" i="1"/>
  <c r="J70" i="1"/>
  <c r="I70" i="1" s="1"/>
  <c r="A70" i="1"/>
  <c r="C70" i="1"/>
  <c r="R70" i="1"/>
  <c r="G2" i="1"/>
  <c r="D81" i="1"/>
  <c r="A81" i="1"/>
  <c r="E81" i="1"/>
  <c r="F81" i="1"/>
  <c r="G81" i="1"/>
  <c r="H81" i="1"/>
  <c r="J81" i="1"/>
  <c r="I81" i="1" s="1"/>
  <c r="K81" i="1"/>
  <c r="B81" i="1"/>
  <c r="O81" i="1"/>
  <c r="P81" i="1"/>
  <c r="Q81" i="1"/>
  <c r="A45" i="1"/>
  <c r="J71" i="1"/>
  <c r="I71" i="1" s="1"/>
  <c r="A56" i="1"/>
  <c r="A31" i="1"/>
  <c r="O2" i="1"/>
  <c r="G71" i="1"/>
  <c r="H70" i="1"/>
  <c r="K69" i="1"/>
  <c r="A53" i="1"/>
  <c r="A27" i="1"/>
  <c r="Q88" i="1"/>
  <c r="G83" i="1"/>
  <c r="H83" i="1"/>
  <c r="J83" i="1"/>
  <c r="I83" i="1" s="1"/>
  <c r="A83" i="1"/>
  <c r="K83" i="1"/>
  <c r="B83" i="1"/>
  <c r="O83" i="1"/>
  <c r="P83" i="1"/>
  <c r="Q83" i="1"/>
  <c r="C83" i="1"/>
  <c r="R83" i="1"/>
  <c r="D83" i="1"/>
  <c r="E83" i="1"/>
  <c r="F2" i="1"/>
  <c r="A22" i="1"/>
  <c r="A57" i="1"/>
  <c r="A20" i="1"/>
  <c r="A55" i="1"/>
  <c r="A19" i="1"/>
  <c r="E78" i="1"/>
  <c r="F78" i="1"/>
  <c r="G78" i="1"/>
  <c r="H78" i="1"/>
  <c r="J78" i="1"/>
  <c r="I78" i="1" s="1"/>
  <c r="K78" i="1"/>
  <c r="B78" i="1"/>
  <c r="O78" i="1"/>
  <c r="P78" i="1"/>
  <c r="Q78" i="1"/>
  <c r="A78" i="1"/>
  <c r="C78" i="1"/>
  <c r="R78" i="1"/>
  <c r="P2" i="1"/>
  <c r="F71" i="1"/>
  <c r="G70" i="1"/>
  <c r="J69" i="1"/>
  <c r="I69" i="1" s="1"/>
  <c r="A26" i="1"/>
  <c r="G88" i="1"/>
  <c r="J77" i="1"/>
  <c r="I77" i="1" s="1"/>
  <c r="K77" i="1"/>
  <c r="B77" i="1"/>
  <c r="O77" i="1"/>
  <c r="P77" i="1"/>
  <c r="Q77" i="1"/>
  <c r="C77" i="1"/>
  <c r="R77" i="1"/>
  <c r="D77" i="1"/>
  <c r="E77" i="1"/>
  <c r="F77" i="1"/>
  <c r="G77" i="1"/>
  <c r="A5" i="1"/>
  <c r="Q2" i="1"/>
  <c r="D71" i="1"/>
  <c r="F70" i="1"/>
  <c r="H69" i="1"/>
  <c r="A77" i="1"/>
  <c r="A51" i="1"/>
  <c r="A18" i="1"/>
  <c r="D88" i="1"/>
  <c r="R81" i="1"/>
  <c r="A23" i="1"/>
  <c r="B82" i="1"/>
  <c r="O82" i="1"/>
  <c r="A82" i="1"/>
  <c r="P82" i="1"/>
  <c r="C82" i="1"/>
  <c r="Q82" i="1"/>
  <c r="D82" i="1"/>
  <c r="R82" i="1"/>
  <c r="E82" i="1"/>
  <c r="F82" i="1"/>
  <c r="G82" i="1"/>
  <c r="H82" i="1"/>
  <c r="J82" i="1"/>
  <c r="I82" i="1" s="1"/>
  <c r="A21" i="1"/>
  <c r="A32" i="1"/>
  <c r="P79" i="1"/>
  <c r="Q79" i="1"/>
  <c r="C79" i="1"/>
  <c r="R79" i="1"/>
  <c r="D79" i="1"/>
  <c r="E79" i="1"/>
  <c r="F79" i="1"/>
  <c r="G79" i="1"/>
  <c r="H79" i="1"/>
  <c r="J79" i="1"/>
  <c r="I79" i="1" s="1"/>
  <c r="K79" i="1"/>
  <c r="A79" i="1"/>
  <c r="A43" i="1"/>
  <c r="A7" i="1"/>
  <c r="P76" i="1"/>
  <c r="Q76" i="1"/>
  <c r="C76" i="1"/>
  <c r="R76" i="1"/>
  <c r="D76" i="1"/>
  <c r="E76" i="1"/>
  <c r="F76" i="1"/>
  <c r="G76" i="1"/>
  <c r="H76" i="1"/>
  <c r="J76" i="1"/>
  <c r="I76" i="1" s="1"/>
  <c r="K76" i="1"/>
  <c r="A4" i="1"/>
  <c r="C71" i="1"/>
  <c r="E70" i="1"/>
  <c r="A76" i="1"/>
  <c r="A17" i="1"/>
  <c r="C81" i="1"/>
  <c r="A59" i="1"/>
  <c r="A46" i="1"/>
  <c r="P69" i="1"/>
  <c r="A69" i="1"/>
  <c r="G69" i="1"/>
  <c r="A68" i="1"/>
  <c r="A67" i="1"/>
  <c r="H88" i="1"/>
  <c r="J88" i="1"/>
  <c r="I88" i="1" s="1"/>
  <c r="K88" i="1"/>
  <c r="B88" i="1"/>
  <c r="O88" i="1"/>
  <c r="P88" i="1"/>
  <c r="E88" i="1"/>
  <c r="F88" i="1"/>
  <c r="O87" i="1"/>
  <c r="P87" i="1"/>
  <c r="C87" i="1"/>
  <c r="Q87" i="1"/>
  <c r="D87" i="1"/>
  <c r="R87" i="1"/>
  <c r="E87" i="1"/>
  <c r="F87" i="1"/>
  <c r="G87" i="1"/>
  <c r="A87" i="1"/>
  <c r="J87" i="1"/>
  <c r="I87" i="1" s="1"/>
  <c r="K87" i="1"/>
  <c r="F75" i="1"/>
  <c r="G75" i="1"/>
  <c r="H75" i="1"/>
  <c r="J75" i="1"/>
  <c r="I75" i="1" s="1"/>
  <c r="K75" i="1"/>
  <c r="B75" i="1"/>
  <c r="O75" i="1"/>
  <c r="P75" i="1"/>
  <c r="C75" i="1"/>
  <c r="Q75" i="1"/>
  <c r="D75" i="1"/>
  <c r="R75" i="1"/>
  <c r="D70" i="1"/>
  <c r="E69" i="1"/>
  <c r="A75" i="1"/>
  <c r="A42" i="1"/>
  <c r="H80" i="1"/>
  <c r="B2" i="1"/>
  <c r="A2" i="1"/>
  <c r="E2" i="1"/>
  <c r="D2" i="1"/>
  <c r="C2" i="1"/>
</calcChain>
</file>

<file path=xl/sharedStrings.xml><?xml version="1.0" encoding="utf-8"?>
<sst xmlns="http://schemas.openxmlformats.org/spreadsheetml/2006/main" count="543" uniqueCount="169">
  <si>
    <t>name</t>
  </si>
  <si>
    <t>description</t>
  </si>
  <si>
    <t>state</t>
  </si>
  <si>
    <t>team</t>
  </si>
  <si>
    <t>user</t>
  </si>
  <si>
    <t>#label</t>
  </si>
  <si>
    <t>batch.#method</t>
  </si>
  <si>
    <t>batch.#valid</t>
  </si>
  <si>
    <t>batch:batch</t>
  </si>
  <si>
    <t>batch:compound_name</t>
  </si>
  <si>
    <t>batch:project_alias</t>
  </si>
  <si>
    <t>batch:conc</t>
  </si>
  <si>
    <t>batch:logD</t>
  </si>
  <si>
    <t>batch:pH</t>
  </si>
  <si>
    <t>batch:comments</t>
  </si>
  <si>
    <t>batch:assay_site</t>
  </si>
  <si>
    <t>batch:eln_reference</t>
  </si>
  <si>
    <t>batch:execution_date</t>
  </si>
  <si>
    <t>States</t>
  </si>
  <si>
    <t>Users</t>
  </si>
  <si>
    <t>Teams</t>
  </si>
  <si>
    <t>Assay Sites</t>
  </si>
  <si>
    <t>Project Alias</t>
  </si>
  <si>
    <t>Methods</t>
  </si>
  <si>
    <t>Pending</t>
  </si>
  <si>
    <t>Aesha Upadhyay</t>
  </si>
  <si>
    <t>1910 Genetics</t>
  </si>
  <si>
    <t>Cyprotex</t>
  </si>
  <si>
    <t>NTG001</t>
  </si>
  <si>
    <t>ElogD</t>
  </si>
  <si>
    <t>Reyal Hoxie</t>
  </si>
  <si>
    <t>EuroFins</t>
  </si>
  <si>
    <t>NTG002</t>
  </si>
  <si>
    <t>ChromlogD</t>
  </si>
  <si>
    <t>Shraddha Teli</t>
  </si>
  <si>
    <t>Janssen</t>
  </si>
  <si>
    <t>NTG003</t>
  </si>
  <si>
    <t>Sumit Rai</t>
  </si>
  <si>
    <t>Analiza</t>
  </si>
  <si>
    <t>NTG004</t>
  </si>
  <si>
    <t>Aurigene</t>
  </si>
  <si>
    <t>BioRails Experiment Metadata</t>
  </si>
  <si>
    <t>Name</t>
  </si>
  <si>
    <t>Calculated</t>
  </si>
  <si>
    <t>Description</t>
  </si>
  <si>
    <t>Date</t>
  </si>
  <si>
    <t>Required</t>
  </si>
  <si>
    <t>Team</t>
  </si>
  <si>
    <t>BioRails User</t>
  </si>
  <si>
    <t>Upload State</t>
  </si>
  <si>
    <t>Assay Type</t>
  </si>
  <si>
    <t>LogD</t>
  </si>
  <si>
    <t>Assay Site</t>
  </si>
  <si>
    <t>ELN Reference</t>
  </si>
  <si>
    <t>Label</t>
  </si>
  <si>
    <t>Method</t>
  </si>
  <si>
    <t>Batch</t>
  </si>
  <si>
    <t>Compound Name</t>
  </si>
  <si>
    <t>Concentration (uM)</t>
  </si>
  <si>
    <t>pH</t>
  </si>
  <si>
    <t>Comments</t>
  </si>
  <si>
    <t>HasData</t>
  </si>
  <si>
    <t>ChromLogD - APS-DMPK-P-765-2022-1383</t>
  </si>
  <si>
    <t>ChromLogD - APS-DMPK-112-1910</t>
  </si>
  <si>
    <t>APSL-0828-064</t>
  </si>
  <si>
    <t>1910-278X-1</t>
  </si>
  <si>
    <t>1910-291X-1</t>
  </si>
  <si>
    <t>1910-299X-1</t>
  </si>
  <si>
    <t>1910-352X-1</t>
  </si>
  <si>
    <t>1910-355X-1</t>
  </si>
  <si>
    <t>1910-374X-1</t>
  </si>
  <si>
    <t>1910-455X-1</t>
  </si>
  <si>
    <t>1910-462X-1</t>
  </si>
  <si>
    <t>1910-466X-1</t>
  </si>
  <si>
    <t>1910-790X-1</t>
  </si>
  <si>
    <t>1910-791X-1</t>
  </si>
  <si>
    <t>1910-795X-1</t>
  </si>
  <si>
    <t>1910-796X-1</t>
  </si>
  <si>
    <t>1910-799X-1</t>
  </si>
  <si>
    <t>1910-803X-1</t>
  </si>
  <si>
    <t>1910-804X-1</t>
  </si>
  <si>
    <t>1910-805X-1</t>
  </si>
  <si>
    <t>1910-807X-1</t>
  </si>
  <si>
    <t>1910-808X-1</t>
  </si>
  <si>
    <t>1910-809X-1</t>
  </si>
  <si>
    <t>1910-810X-1</t>
  </si>
  <si>
    <t>1910-811X-1</t>
  </si>
  <si>
    <t>1910-812X-1</t>
  </si>
  <si>
    <t>1910-813X-1</t>
  </si>
  <si>
    <t>1910-814X-1</t>
  </si>
  <si>
    <t>1910-815X-1</t>
  </si>
  <si>
    <t>1910-816X-1</t>
  </si>
  <si>
    <t>1910-817X-1</t>
  </si>
  <si>
    <t>1910-818X-1</t>
  </si>
  <si>
    <t>1910-819X-1</t>
  </si>
  <si>
    <t>1910-820X-1</t>
  </si>
  <si>
    <t>1910-821X-1</t>
  </si>
  <si>
    <t>1910-822X-1</t>
  </si>
  <si>
    <t>1910-823X-1</t>
  </si>
  <si>
    <t>1910-825X-1</t>
  </si>
  <si>
    <t>1910-826X-1</t>
  </si>
  <si>
    <t>1910-827X-1</t>
  </si>
  <si>
    <t>1910-828X-1</t>
  </si>
  <si>
    <t>1910-829X-1</t>
  </si>
  <si>
    <t>1910-830X-1</t>
  </si>
  <si>
    <t>1910-831X-1</t>
  </si>
  <si>
    <t>1910-832X-1</t>
  </si>
  <si>
    <t>1910-833X-1</t>
  </si>
  <si>
    <t>1910-837X-1</t>
  </si>
  <si>
    <t>1910-840X-1</t>
  </si>
  <si>
    <t>1910-841X-1</t>
  </si>
  <si>
    <t>1910-842X-1</t>
  </si>
  <si>
    <t>1910-846X-1</t>
  </si>
  <si>
    <t>1910-851X-1</t>
  </si>
  <si>
    <t>1910-861X-1</t>
  </si>
  <si>
    <t>1910-871X-1</t>
  </si>
  <si>
    <t>1910-951X-1</t>
  </si>
  <si>
    <t>278X-1</t>
  </si>
  <si>
    <t>291X-1</t>
  </si>
  <si>
    <t>299X-1</t>
  </si>
  <si>
    <t>352X-1</t>
  </si>
  <si>
    <t>355X-1</t>
  </si>
  <si>
    <t>374X-1</t>
  </si>
  <si>
    <t>455X-1</t>
  </si>
  <si>
    <t>462X-1</t>
  </si>
  <si>
    <t>466X-1</t>
  </si>
  <si>
    <t>790X-1</t>
  </si>
  <si>
    <t>791X-1</t>
  </si>
  <si>
    <t>795X-1</t>
  </si>
  <si>
    <t>796X-1</t>
  </si>
  <si>
    <t>799X-1</t>
  </si>
  <si>
    <t>803X-1</t>
  </si>
  <si>
    <t>804X-1</t>
  </si>
  <si>
    <t>805X-1</t>
  </si>
  <si>
    <t>807X-1</t>
  </si>
  <si>
    <t>808X-1</t>
  </si>
  <si>
    <t>809X-1</t>
  </si>
  <si>
    <t>810X-1</t>
  </si>
  <si>
    <t>811X-1</t>
  </si>
  <si>
    <t>812X-1</t>
  </si>
  <si>
    <t>813X-1</t>
  </si>
  <si>
    <t>814X-1</t>
  </si>
  <si>
    <t>815X-1</t>
  </si>
  <si>
    <t>816X-1</t>
  </si>
  <si>
    <t>817X-1</t>
  </si>
  <si>
    <t>818X-1</t>
  </si>
  <si>
    <t>819X-1</t>
  </si>
  <si>
    <t>820X-1</t>
  </si>
  <si>
    <t>821X-1</t>
  </si>
  <si>
    <t>822X-1</t>
  </si>
  <si>
    <t>823X-1</t>
  </si>
  <si>
    <t>825X-1</t>
  </si>
  <si>
    <t>826X-1</t>
  </si>
  <si>
    <t>827X-1</t>
  </si>
  <si>
    <t>828X-1</t>
  </si>
  <si>
    <t>829X-1</t>
  </si>
  <si>
    <t>830X-1</t>
  </si>
  <si>
    <t>831X-1</t>
  </si>
  <si>
    <t>832X-1</t>
  </si>
  <si>
    <t>833X-1</t>
  </si>
  <si>
    <t>837X-1</t>
  </si>
  <si>
    <t>840X-1</t>
  </si>
  <si>
    <t>841X-1</t>
  </si>
  <si>
    <t>842X-1</t>
  </si>
  <si>
    <t>846X-1</t>
  </si>
  <si>
    <t>851X-1</t>
  </si>
  <si>
    <t>861X-1</t>
  </si>
  <si>
    <t>871X-1</t>
  </si>
  <si>
    <t>951X-1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</si>
</sst>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333333"/>
      <name val="Arial"/>
      <family val="2"/>
    </font>
    <font>
      <sz val="11"/>
      <name val="Arial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ck">
        <color theme="4"/>
      </top>
      <bottom/>
      <diagonal/>
    </border>
  </borders>
  <cellStyleXfs count="6">
    <xf numFmtId="0" fontId="0" fillId="0" borderId="0"/>
    <xf numFmtId="0" fontId="1" fillId="0" borderId="2" applyNumberFormat="0" applyFill="0" applyAlignment="0" applyProtection="0"/>
    <xf numFmtId="0" fontId="2" fillId="2" borderId="0" applyNumberFormat="0" applyBorder="0" applyAlignment="0" applyProtection="0"/>
    <xf numFmtId="0" fontId="4" fillId="0" borderId="0"/>
    <xf numFmtId="0" fontId="10" fillId="0" borderId="0"/>
    <xf numFmtId="0" fontId="9" fillId="0" borderId="0"/>
  </cellStyleXfs>
  <cellXfs count="22">
    <xf numFmtId="0" fontId="0" fillId="0" borderId="0" xfId="0"/>
    <xf numFmtId="0" fontId="0" fillId="0" borderId="1" xfId="0" applyBorder="1"/>
    <xf numFmtId="0" fontId="0" fillId="0" borderId="3" xfId="0" applyBorder="1"/>
    <xf numFmtId="0" fontId="5" fillId="0" borderId="3" xfId="0" applyFont="1" applyBorder="1"/>
    <xf numFmtId="0" fontId="5" fillId="0" borderId="1" xfId="0" applyFont="1" applyBorder="1"/>
    <xf numFmtId="0" fontId="3" fillId="3" borderId="1" xfId="0" applyFont="1" applyFill="1" applyBorder="1" applyAlignment="1">
      <alignment wrapText="1"/>
    </xf>
    <xf numFmtId="0" fontId="2" fillId="2" borderId="1" xfId="2" applyBorder="1"/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8" fillId="0" borderId="0" xfId="0" applyFont="1"/>
    <xf numFmtId="0" fontId="11" fillId="0" borderId="0" xfId="4" applyFont="1"/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1" applyAlignment="1">
      <alignment horizontal="center"/>
    </xf>
    <xf numFmtId="0" fontId="7" fillId="0" borderId="4" xfId="0" applyFont="1" applyBorder="1" applyAlignment="1">
      <alignment horizontal="center" vertical="center"/>
    </xf>
    <xf numFmtId="2" fontId="0" fillId="0" borderId="1" xfId="0" applyNumberFormat="1" applyBorder="1"/>
    <xf numFmtId="2" fontId="11" fillId="5" borderId="1" xfId="0" applyNumberFormat="1" applyFont="1" applyFill="1" applyBorder="1"/>
    <xf numFmtId="2" fontId="0" fillId="5" borderId="1" xfId="0" applyNumberFormat="1" applyFill="1" applyBorder="1"/>
    <xf numFmtId="2" fontId="0" fillId="6" borderId="1" xfId="0" applyNumberFormat="1" applyFill="1" applyBorder="1"/>
    <xf numFmtId="0" fontId="0" fillId="0" borderId="0" xfId="0" applyFont="1"/>
    <xf numFmtId="0" fontId="0" fillId="0" borderId="0" xfId="0" applyNumberFormat="1"/>
    <xf numFmtId="2" fontId="0" fillId="0" borderId="0" xfId="0" applyNumberFormat="1" applyBorder="1"/>
  </cellXfs>
  <cellStyles count="6">
    <cellStyle name="Accent1" xfId="2" builtinId="29"/>
    <cellStyle name="Heading 1" xfId="1" builtinId="16"/>
    <cellStyle name="Normal" xfId="0" builtinId="0"/>
    <cellStyle name="Normal 2" xfId="3" xr:uid="{1FB5D093-4EF8-AC40-8658-612928D131FD}"/>
    <cellStyle name="Normal 2 2" xfId="5" xr:uid="{D18271A4-F44F-4492-8659-9948E58B5A49}"/>
    <cellStyle name="Normal 3" xfId="4" xr:uid="{1039BFE9-AF70-4BDB-92AB-EC3796B383A3}"/>
  </cellStyles>
  <dxfs count="3">
    <dxf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B72A3A-29FE-7344-988C-AFC3505B7909}" name="Table6" displayName="Table6" ref="A13:I173" totalsRowShown="0">
  <autoFilter ref="A13:I173" xr:uid="{CBB72A3A-29FE-7344-988C-AFC3505B7909}"/>
  <tableColumns count="9">
    <tableColumn id="1" xr3:uid="{3399F0B7-E4DE-3740-992F-E0F55F26F842}" name="Label"/>
    <tableColumn id="2" xr3:uid="{902B6622-B4AC-B14A-8C35-379FEDB7DBB6}" name="Method"/>
    <tableColumn id="3" xr3:uid="{230ECAFE-9670-1949-9E7E-86DD1933B7A1}" name="Batch" dataDxfId="2"/>
    <tableColumn id="4" xr3:uid="{249C3F0B-1E11-D342-A009-B497DB9A71FF}" name="Compound Name" dataDxfId="1"/>
    <tableColumn id="11" xr3:uid="{69FD924A-B084-4CBC-ADFC-6FFA501512FA}" name="Concentration (uM)"/>
    <tableColumn id="8" xr3:uid="{2B415559-D086-496A-BF18-B7FBAE416F92}" name="pH"/>
    <tableColumn id="9" xr3:uid="{2275D1C2-3622-47EB-9539-53A6BFCC1B68}" name="LogD"/>
    <tableColumn id="6" xr3:uid="{10A10E67-1F6A-F94C-9168-97A025C8E66C}" name="Comments"/>
    <tableColumn id="7" xr3:uid="{E5A132A2-368E-E348-9D33-909F6015D5FE}" name="HasData" dataDxfId="0">
      <calculatedColumnFormula>AND(Table6[[#This Row],[Method]]&lt;&gt;"",Table6[[#This Row],[Batch]]&lt;&gt;"",Table6[[#This Row],[Compound Name]]&lt;&gt;"",Table6[[#This Row],[LogD]]&lt;&gt;"")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2"/>
  <sheetViews>
    <sheetView topLeftCell="C1" workbookViewId="0">
      <selection activeCell="N2" sqref="N2"/>
    </sheetView>
  </sheetViews>
  <sheetFormatPr defaultColWidth="8.81640625" defaultRowHeight="14.5" x14ac:dyDescent="0.35"/>
  <cols>
    <col min="1" max="1" width="53.54296875" customWidth="1"/>
    <col min="2" max="2" width="66" customWidth="1"/>
    <col min="3" max="3" width="7.26953125" bestFit="1" customWidth="1"/>
    <col min="4" max="4" width="6.81640625" bestFit="1" customWidth="1"/>
    <col min="5" max="5" width="11.26953125" bestFit="1" customWidth="1"/>
    <col min="6" max="6" width="8.7265625" bestFit="1" customWidth="1"/>
    <col min="7" max="7" width="12.81640625" bestFit="1" customWidth="1"/>
    <col min="8" max="8" width="10.453125" bestFit="1" customWidth="1"/>
    <col min="9" max="9" width="8.7265625" bestFit="1" customWidth="1"/>
    <col min="10" max="10" width="19.453125" bestFit="1" customWidth="1"/>
    <col min="11" max="11" width="15.7265625" bestFit="1" customWidth="1"/>
    <col min="12" max="12" width="15.7265625" customWidth="1"/>
    <col min="13" max="13" width="13.26953125" bestFit="1" customWidth="1"/>
    <col min="14" max="14" width="13.26953125" customWidth="1"/>
    <col min="15" max="15" width="20.7265625" bestFit="1" customWidth="1"/>
    <col min="16" max="16" width="13.26953125" bestFit="1" customWidth="1"/>
    <col min="17" max="17" width="16.26953125" bestFit="1" customWidth="1"/>
    <col min="18" max="18" width="17.816406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tr">
        <f>IF(LogD!I14,XP_NAME,"")</f>
        <v/>
      </c>
      <c r="B2" t="str">
        <f>IF(LogD!I14,XP_DESC,"")</f>
        <v>ChromLogD - APS-DMPK-P-765-2022-1383</v>
      </c>
      <c r="C2" t="str">
        <f>IF(LogD!I14,XP_STATE,"")</f>
        <v>Pending</v>
      </c>
      <c r="D2" t="str">
        <f>IF(LogD!I14,XP_TEAM,"")</f>
        <v>1910 Genetics</v>
      </c>
      <c r="E2">
        <f>IF(LogD!I14,XP_USER,"")</f>
        <v>0</v>
      </c>
      <c r="F2" t="str">
        <f>IF(AND(LogD!I14,LogD!A14&lt;&gt;""),LogD!A14,"")</f>
        <v/>
      </c>
      <c r="G2" t="str">
        <f>IF(AND(LogD!I14,LogD!B14&lt;&gt;""),LogD!B14,"")</f>
        <v>ChromlogD</v>
      </c>
      <c r="H2">
        <f>IF(LogD!I14,1,"")</f>
        <v>1</v>
      </c>
      <c r="I2" t="str">
        <f>IF(ISNUMBER(FIND("1910",J2)),TRIM(MID(J2,6,LEN(J2))),"")</f>
        <v>278X-1</v>
      </c>
      <c r="J2" t="str">
        <f>IF(LogD!I14,LogD!D14,"")</f>
        <v>1910-278X-1</v>
      </c>
      <c r="K2" t="str">
        <f>IF(LogD!I14,XP_ALIAS,"")</f>
        <v>NTG002</v>
      </c>
      <c r="L2">
        <f>IF(LogD!I14,LogD!G14,"")</f>
        <v>1.3196189807999996</v>
      </c>
      <c r="M2">
        <f>IF(LogD!I14,LogD!G118,"")</f>
        <v>4.3832513759999978</v>
      </c>
      <c r="N2">
        <f>IF(LogD!I14,LogD!G66,"")</f>
        <v>1.9866705012999981</v>
      </c>
      <c r="O2">
        <f>IF(LogD!I14,LogD!H14,"")</f>
        <v>0</v>
      </c>
      <c r="P2">
        <f>IF(LogD!I14,XP_SITE,"")</f>
        <v>0</v>
      </c>
      <c r="Q2" t="str">
        <f>IF(LogD!I14,XP_ELN,"")</f>
        <v>APSL-0828-064</v>
      </c>
      <c r="R2">
        <f>IF(LogD!I14,XP_DATE,"")</f>
        <v>44795</v>
      </c>
    </row>
    <row r="3" spans="1:18" x14ac:dyDescent="0.35">
      <c r="A3" t="str">
        <f>IF(LogD!I15,XP_NAME,"")</f>
        <v/>
      </c>
      <c r="B3" t="str">
        <f>IF(LogD!I15,XP_DESC,"")</f>
        <v>ChromLogD - APS-DMPK-P-765-2022-1383</v>
      </c>
      <c r="C3" t="str">
        <f>IF(LogD!I15,XP_STATE,"")</f>
        <v>Pending</v>
      </c>
      <c r="D3" t="str">
        <f>IF(LogD!I15,XP_TEAM,"")</f>
        <v>1910 Genetics</v>
      </c>
      <c r="E3">
        <f>IF(LogD!I15,XP_USER,"")</f>
        <v>0</v>
      </c>
      <c r="F3" t="str">
        <f>IF(AND(LogD!I15,LogD!A15&lt;&gt;""),LogD!A15,"")</f>
        <v/>
      </c>
      <c r="G3" t="str">
        <f>IF(AND(LogD!I15,LogD!B15&lt;&gt;""),LogD!B15,"")</f>
        <v>ChromlogD</v>
      </c>
      <c r="H3">
        <f>IF(LogD!I15,1,"")</f>
        <v>1</v>
      </c>
      <c r="I3" t="str">
        <f t="shared" ref="I3:I66" si="0">IF(ISNUMBER(FIND("1910",J3)),TRIM(MID(J3,6,LEN(J3))),"")</f>
        <v>291X-1</v>
      </c>
      <c r="J3" t="str">
        <f>IF(LogD!I15,LogD!D15,"")</f>
        <v>1910-291X-1</v>
      </c>
      <c r="K3" t="str">
        <f>IF(LogD!I15,XP_ALIAS,"")</f>
        <v>NTG002</v>
      </c>
      <c r="L3">
        <f>IF(LogD!I15,LogD!G15,"")</f>
        <v>3.5369042287999992</v>
      </c>
      <c r="M3">
        <f>IF(LogD!I15,LogD!G119,"")</f>
        <v>3.3420925313999987</v>
      </c>
      <c r="N3">
        <f>IF(LogD!I15,LogD!G67,"")</f>
        <v>3.4395107208999987</v>
      </c>
      <c r="O3">
        <f>IF(LogD!I15,LogD!H15,"")</f>
        <v>0</v>
      </c>
      <c r="P3">
        <f>IF(LogD!I15,XP_SITE,"")</f>
        <v>0</v>
      </c>
      <c r="Q3" t="str">
        <f>IF(LogD!I15,XP_ELN,"")</f>
        <v>APSL-0828-064</v>
      </c>
      <c r="R3">
        <f>IF(LogD!I15,XP_DATE,"")</f>
        <v>44795</v>
      </c>
    </row>
    <row r="4" spans="1:18" x14ac:dyDescent="0.35">
      <c r="A4" t="str">
        <f>IF(LogD!I16,XP_NAME,"")</f>
        <v/>
      </c>
      <c r="B4" t="str">
        <f>IF(LogD!I16,XP_DESC,"")</f>
        <v>ChromLogD - APS-DMPK-P-765-2022-1383</v>
      </c>
      <c r="C4" t="str">
        <f>IF(LogD!I16,XP_STATE,"")</f>
        <v>Pending</v>
      </c>
      <c r="D4" t="str">
        <f>IF(LogD!I16,XP_TEAM,"")</f>
        <v>1910 Genetics</v>
      </c>
      <c r="E4">
        <f>IF(LogD!I16,XP_USER,"")</f>
        <v>0</v>
      </c>
      <c r="F4" t="str">
        <f>IF(AND(LogD!I16,LogD!A16&lt;&gt;""),LogD!A16,"")</f>
        <v/>
      </c>
      <c r="G4" t="str">
        <f>IF(AND(LogD!I16,LogD!B16&lt;&gt;""),LogD!B16,"")</f>
        <v>ChromlogD</v>
      </c>
      <c r="H4">
        <f>IF(LogD!I16,1,"")</f>
        <v>1</v>
      </c>
      <c r="I4" t="str">
        <f t="shared" si="0"/>
        <v>299X-1</v>
      </c>
      <c r="J4" t="str">
        <f>IF(LogD!I16,LogD!D16,"")</f>
        <v>1910-299X-1</v>
      </c>
      <c r="K4" t="str">
        <f>IF(LogD!I16,XP_ALIAS,"")</f>
        <v>NTG002</v>
      </c>
      <c r="L4">
        <f>IF(LogD!I16,LogD!G16,"")</f>
        <v>3.2989516656000006</v>
      </c>
      <c r="M4">
        <f>IF(LogD!I16,LogD!G120,"")</f>
        <v>3.0599559620000001</v>
      </c>
      <c r="N4">
        <f>IF(LogD!I16,LogD!G68,"")</f>
        <v>2.9725263645999984</v>
      </c>
      <c r="O4">
        <f>IF(LogD!I16,LogD!H16,"")</f>
        <v>0</v>
      </c>
      <c r="P4">
        <f>IF(LogD!I16,XP_SITE,"")</f>
        <v>0</v>
      </c>
      <c r="Q4" t="str">
        <f>IF(LogD!I16,XP_ELN,"")</f>
        <v>APSL-0828-064</v>
      </c>
      <c r="R4">
        <f>IF(LogD!I16,XP_DATE,"")</f>
        <v>44795</v>
      </c>
    </row>
    <row r="5" spans="1:18" x14ac:dyDescent="0.35">
      <c r="A5" t="str">
        <f>IF(LogD!I17,XP_NAME,"")</f>
        <v/>
      </c>
      <c r="B5" t="str">
        <f>IF(LogD!I17,XP_DESC,"")</f>
        <v>ChromLogD - APS-DMPK-P-765-2022-1383</v>
      </c>
      <c r="C5" t="str">
        <f>IF(LogD!I17,XP_STATE,"")</f>
        <v>Pending</v>
      </c>
      <c r="D5" t="str">
        <f>IF(LogD!I17,XP_TEAM,"")</f>
        <v>1910 Genetics</v>
      </c>
      <c r="E5">
        <f>IF(LogD!I17,XP_USER,"")</f>
        <v>0</v>
      </c>
      <c r="F5" t="str">
        <f>IF(AND(LogD!I17,LogD!A17&lt;&gt;""),LogD!A17,"")</f>
        <v/>
      </c>
      <c r="G5" t="str">
        <f>IF(AND(LogD!I17,LogD!B17&lt;&gt;""),LogD!B17,"")</f>
        <v>ChromlogD</v>
      </c>
      <c r="H5">
        <f>IF(LogD!I17,1,"")</f>
        <v>1</v>
      </c>
      <c r="I5" t="str">
        <f t="shared" si="0"/>
        <v>352X-1</v>
      </c>
      <c r="J5" t="str">
        <f>IF(LogD!I17,LogD!D17,"")</f>
        <v>1910-352X-1</v>
      </c>
      <c r="K5" t="str">
        <f>IF(LogD!I17,XP_ALIAS,"")</f>
        <v>NTG002</v>
      </c>
      <c r="L5">
        <f>IF(LogD!I17,LogD!G17,"")</f>
        <v>2.2525011888000002</v>
      </c>
      <c r="M5">
        <f>IF(LogD!I17,LogD!G121,"")</f>
        <v>2.1960687671999999</v>
      </c>
      <c r="N5">
        <f>IF(LogD!I17,LogD!G69,"")</f>
        <v>2.1423319534000003</v>
      </c>
      <c r="O5">
        <f>IF(LogD!I17,LogD!H17,"")</f>
        <v>0</v>
      </c>
      <c r="P5">
        <f>IF(LogD!I17,XP_SITE,"")</f>
        <v>0</v>
      </c>
      <c r="Q5" t="str">
        <f>IF(LogD!I17,XP_ELN,"")</f>
        <v>APSL-0828-064</v>
      </c>
      <c r="R5">
        <f>IF(LogD!I17,XP_DATE,"")</f>
        <v>44795</v>
      </c>
    </row>
    <row r="6" spans="1:18" x14ac:dyDescent="0.35">
      <c r="A6" t="str">
        <f>IF(LogD!I18,XP_NAME,"")</f>
        <v/>
      </c>
      <c r="B6" t="str">
        <f>IF(LogD!I18,XP_DESC,"")</f>
        <v>ChromLogD - APS-DMPK-P-765-2022-1383</v>
      </c>
      <c r="C6" t="str">
        <f>IF(LogD!I18,XP_STATE,"")</f>
        <v>Pending</v>
      </c>
      <c r="D6" t="str">
        <f>IF(LogD!I18,XP_TEAM,"")</f>
        <v>1910 Genetics</v>
      </c>
      <c r="E6">
        <f>IF(LogD!I18,XP_USER,"")</f>
        <v>0</v>
      </c>
      <c r="F6" t="str">
        <f>IF(AND(LogD!I18,LogD!A18&lt;&gt;""),LogD!A18,"")</f>
        <v/>
      </c>
      <c r="G6" t="str">
        <f>IF(AND(LogD!I18,LogD!B18&lt;&gt;""),LogD!B18,"")</f>
        <v>ChromlogD</v>
      </c>
      <c r="H6">
        <f>IF(LogD!I18,1,"")</f>
        <v>1</v>
      </c>
      <c r="I6" t="str">
        <f t="shared" si="0"/>
        <v>355X-1</v>
      </c>
      <c r="J6" t="str">
        <f>IF(LogD!I18,LogD!D18,"")</f>
        <v>1910-355X-1</v>
      </c>
      <c r="K6" t="str">
        <f>IF(LogD!I18,XP_ALIAS,"")</f>
        <v>NTG002</v>
      </c>
      <c r="L6">
        <f>IF(LogD!I18,LogD!G18,"")</f>
        <v>4.4968265007999992</v>
      </c>
      <c r="M6">
        <f>IF(LogD!I18,LogD!G122,"")</f>
        <v>4.3308189161999993</v>
      </c>
      <c r="N6">
        <f>IF(LogD!I18,LogD!G70,"")</f>
        <v>4.2400553316999998</v>
      </c>
      <c r="O6">
        <f>IF(LogD!I18,LogD!H18,"")</f>
        <v>0</v>
      </c>
      <c r="P6">
        <f>IF(LogD!I18,XP_SITE,"")</f>
        <v>0</v>
      </c>
      <c r="Q6" t="str">
        <f>IF(LogD!I18,XP_ELN,"")</f>
        <v>APSL-0828-064</v>
      </c>
      <c r="R6">
        <f>IF(LogD!I18,XP_DATE,"")</f>
        <v>44795</v>
      </c>
    </row>
    <row r="7" spans="1:18" x14ac:dyDescent="0.35">
      <c r="A7" t="str">
        <f>IF(LogD!I19,XP_NAME,"")</f>
        <v/>
      </c>
      <c r="B7" t="str">
        <f>IF(LogD!I19,XP_DESC,"")</f>
        <v>ChromLogD - APS-DMPK-P-765-2022-1383</v>
      </c>
      <c r="C7" t="str">
        <f>IF(LogD!I19,XP_STATE,"")</f>
        <v>Pending</v>
      </c>
      <c r="D7" t="str">
        <f>IF(LogD!I19,XP_TEAM,"")</f>
        <v>1910 Genetics</v>
      </c>
      <c r="E7">
        <f>IF(LogD!I19,XP_USER,"")</f>
        <v>0</v>
      </c>
      <c r="F7" t="str">
        <f>IF(AND(LogD!I19,LogD!A19&lt;&gt;""),LogD!A19,"")</f>
        <v/>
      </c>
      <c r="G7" t="str">
        <f>IF(AND(LogD!I19,LogD!B19&lt;&gt;""),LogD!B19,"")</f>
        <v>ChromlogD</v>
      </c>
      <c r="H7">
        <f>IF(LogD!I19,1,"")</f>
        <v>1</v>
      </c>
      <c r="I7" t="str">
        <f t="shared" si="0"/>
        <v>374X-1</v>
      </c>
      <c r="J7" t="str">
        <f>IF(LogD!I19,LogD!D19,"")</f>
        <v>1910-374X-1</v>
      </c>
      <c r="K7" t="str">
        <f>IF(LogD!I19,XP_ALIAS,"")</f>
        <v>NTG002</v>
      </c>
      <c r="L7">
        <f>IF(LogD!I19,LogD!G19,"")</f>
        <v>5.2323162415999995</v>
      </c>
      <c r="M7">
        <f>IF(LogD!I19,LogD!G123,"")</f>
        <v>4.9275502444000008</v>
      </c>
      <c r="N7">
        <f>IF(LogD!I19,LogD!G71,"")</f>
        <v>4.8799968570000001</v>
      </c>
      <c r="O7">
        <f>IF(LogD!I19,LogD!H19,"")</f>
        <v>0</v>
      </c>
      <c r="P7">
        <f>IF(LogD!I19,XP_SITE,"")</f>
        <v>0</v>
      </c>
      <c r="Q7" t="str">
        <f>IF(LogD!I19,XP_ELN,"")</f>
        <v>APSL-0828-064</v>
      </c>
      <c r="R7">
        <f>IF(LogD!I19,XP_DATE,"")</f>
        <v>44795</v>
      </c>
    </row>
    <row r="8" spans="1:18" x14ac:dyDescent="0.35">
      <c r="A8" t="str">
        <f>IF(LogD!I20,XP_NAME,"")</f>
        <v/>
      </c>
      <c r="B8" t="str">
        <f>IF(LogD!I20,XP_DESC,"")</f>
        <v>ChromLogD - APS-DMPK-P-765-2022-1383</v>
      </c>
      <c r="C8" t="str">
        <f>IF(LogD!I20,XP_STATE,"")</f>
        <v>Pending</v>
      </c>
      <c r="D8" t="str">
        <f>IF(LogD!I20,XP_TEAM,"")</f>
        <v>1910 Genetics</v>
      </c>
      <c r="E8">
        <f>IF(LogD!I20,XP_USER,"")</f>
        <v>0</v>
      </c>
      <c r="F8" t="str">
        <f>IF(AND(LogD!I20,LogD!A20&lt;&gt;""),LogD!A20,"")</f>
        <v/>
      </c>
      <c r="G8" t="str">
        <f>IF(AND(LogD!I20,LogD!B20&lt;&gt;""),LogD!B20,"")</f>
        <v>ChromlogD</v>
      </c>
      <c r="H8">
        <f>IF(LogD!I20,1,"")</f>
        <v>1</v>
      </c>
      <c r="I8" t="str">
        <f t="shared" si="0"/>
        <v>455X-1</v>
      </c>
      <c r="J8" t="str">
        <f>IF(LogD!I20,LogD!D20,"")</f>
        <v>1910-455X-1</v>
      </c>
      <c r="K8" t="str">
        <f>IF(LogD!I20,XP_ALIAS,"")</f>
        <v>NTG002</v>
      </c>
      <c r="L8">
        <f>IF(LogD!I20,LogD!G20,"")</f>
        <v>5.010587716799999</v>
      </c>
      <c r="M8">
        <f>IF(LogD!I20,LogD!G124,"")</f>
        <v>3.8664171293999994</v>
      </c>
      <c r="N8">
        <f>IF(LogD!I20,LogD!G72,"")</f>
        <v>2.3449389228000008</v>
      </c>
      <c r="O8">
        <f>IF(LogD!I20,LogD!H20,"")</f>
        <v>0</v>
      </c>
      <c r="P8">
        <f>IF(LogD!I20,XP_SITE,"")</f>
        <v>0</v>
      </c>
      <c r="Q8" t="str">
        <f>IF(LogD!I20,XP_ELN,"")</f>
        <v>APSL-0828-064</v>
      </c>
      <c r="R8">
        <f>IF(LogD!I20,XP_DATE,"")</f>
        <v>44795</v>
      </c>
    </row>
    <row r="9" spans="1:18" x14ac:dyDescent="0.35">
      <c r="A9" t="str">
        <f>IF(LogD!I21,XP_NAME,"")</f>
        <v/>
      </c>
      <c r="B9" t="str">
        <f>IF(LogD!I21,XP_DESC,"")</f>
        <v>ChromLogD - APS-DMPK-P-765-2022-1383</v>
      </c>
      <c r="C9" t="str">
        <f>IF(LogD!I21,XP_STATE,"")</f>
        <v>Pending</v>
      </c>
      <c r="D9" t="str">
        <f>IF(LogD!I21,XP_TEAM,"")</f>
        <v>1910 Genetics</v>
      </c>
      <c r="E9">
        <f>IF(LogD!I21,XP_USER,"")</f>
        <v>0</v>
      </c>
      <c r="F9" t="str">
        <f>IF(AND(LogD!I21,LogD!A21&lt;&gt;""),LogD!A21,"")</f>
        <v/>
      </c>
      <c r="G9" t="str">
        <f>IF(AND(LogD!I21,LogD!B21&lt;&gt;""),LogD!B21,"")</f>
        <v>ChromlogD</v>
      </c>
      <c r="H9">
        <f>IF(LogD!I21,1,"")</f>
        <v>1</v>
      </c>
      <c r="I9" t="str">
        <f t="shared" si="0"/>
        <v>462X-1</v>
      </c>
      <c r="J9" t="str">
        <f>IF(LogD!I21,LogD!D21,"")</f>
        <v>1910-462X-1</v>
      </c>
      <c r="K9" t="str">
        <f>IF(LogD!I21,XP_ALIAS,"")</f>
        <v>NTG002</v>
      </c>
      <c r="L9">
        <f>IF(LogD!I21,LogD!G21,"")</f>
        <v>3.7802648047999998</v>
      </c>
      <c r="M9">
        <f>IF(LogD!I21,LogD!G125,"")</f>
        <v>0.34095840379999931</v>
      </c>
      <c r="N9">
        <f>IF(LogD!I21,LogD!G73,"")</f>
        <v>3.7878958756000003</v>
      </c>
      <c r="O9">
        <f>IF(LogD!I21,LogD!H21,"")</f>
        <v>0</v>
      </c>
      <c r="P9">
        <f>IF(LogD!I21,XP_SITE,"")</f>
        <v>0</v>
      </c>
      <c r="Q9" t="str">
        <f>IF(LogD!I21,XP_ELN,"")</f>
        <v>APSL-0828-064</v>
      </c>
      <c r="R9">
        <f>IF(LogD!I21,XP_DATE,"")</f>
        <v>44795</v>
      </c>
    </row>
    <row r="10" spans="1:18" x14ac:dyDescent="0.35">
      <c r="A10" t="str">
        <f>IF(LogD!I22,XP_NAME,"")</f>
        <v/>
      </c>
      <c r="B10" t="str">
        <f>IF(LogD!I22,XP_DESC,"")</f>
        <v>ChromLogD - APS-DMPK-P-765-2022-1383</v>
      </c>
      <c r="C10" t="str">
        <f>IF(LogD!I22,XP_STATE,"")</f>
        <v>Pending</v>
      </c>
      <c r="D10" t="str">
        <f>IF(LogD!I22,XP_TEAM,"")</f>
        <v>1910 Genetics</v>
      </c>
      <c r="E10">
        <f>IF(LogD!I22,XP_USER,"")</f>
        <v>0</v>
      </c>
      <c r="F10" t="str">
        <f>IF(AND(LogD!I22,LogD!A22&lt;&gt;""),LogD!A22,"")</f>
        <v/>
      </c>
      <c r="G10" t="str">
        <f>IF(AND(LogD!I22,LogD!B22&lt;&gt;""),LogD!B22,"")</f>
        <v>ChromlogD</v>
      </c>
      <c r="H10">
        <f>IF(LogD!I22,1,"")</f>
        <v>1</v>
      </c>
      <c r="I10" t="str">
        <f t="shared" si="0"/>
        <v>466X-1</v>
      </c>
      <c r="J10" t="str">
        <f>IF(LogD!I22,LogD!D22,"")</f>
        <v>1910-466X-1</v>
      </c>
      <c r="K10" t="str">
        <f>IF(LogD!I22,XP_ALIAS,"")</f>
        <v>NTG002</v>
      </c>
      <c r="L10">
        <f>IF(LogD!I22,LogD!G22,"")</f>
        <v>3.3611438127999982</v>
      </c>
      <c r="M10">
        <f>IF(LogD!I22,LogD!G126,"")</f>
        <v>3.1273691246000004</v>
      </c>
      <c r="N10">
        <f>IF(LogD!I22,LogD!G74,"")</f>
        <v>3.0985380162999983</v>
      </c>
      <c r="O10">
        <f>IF(LogD!I22,LogD!H22,"")</f>
        <v>0</v>
      </c>
      <c r="P10">
        <f>IF(LogD!I22,XP_SITE,"")</f>
        <v>0</v>
      </c>
      <c r="Q10" t="str">
        <f>IF(LogD!I22,XP_ELN,"")</f>
        <v>APSL-0828-064</v>
      </c>
      <c r="R10">
        <f>IF(LogD!I22,XP_DATE,"")</f>
        <v>44795</v>
      </c>
    </row>
    <row r="11" spans="1:18" x14ac:dyDescent="0.35">
      <c r="A11" t="str">
        <f>IF(LogD!I23,XP_NAME,"")</f>
        <v/>
      </c>
      <c r="B11" t="str">
        <f>IF(LogD!I23,XP_DESC,"")</f>
        <v>ChromLogD - APS-DMPK-P-765-2022-1383</v>
      </c>
      <c r="C11" t="str">
        <f>IF(LogD!I23,XP_STATE,"")</f>
        <v>Pending</v>
      </c>
      <c r="D11" t="str">
        <f>IF(LogD!I23,XP_TEAM,"")</f>
        <v>1910 Genetics</v>
      </c>
      <c r="E11">
        <f>IF(LogD!I23,XP_USER,"")</f>
        <v>0</v>
      </c>
      <c r="F11" t="str">
        <f>IF(AND(LogD!I23,LogD!A23&lt;&gt;""),LogD!A23,"")</f>
        <v/>
      </c>
      <c r="G11" t="str">
        <f>IF(AND(LogD!I23,LogD!B23&lt;&gt;""),LogD!B23,"")</f>
        <v>ChromlogD</v>
      </c>
      <c r="H11">
        <f>IF(LogD!I23,1,"")</f>
        <v>1</v>
      </c>
      <c r="I11" t="str">
        <f t="shared" si="0"/>
        <v>790X-1</v>
      </c>
      <c r="J11" t="str">
        <f>IF(LogD!I23,LogD!D23,"")</f>
        <v>1910-790X-1</v>
      </c>
      <c r="K11" t="str">
        <f>IF(LogD!I23,XP_ALIAS,"")</f>
        <v>NTG002</v>
      </c>
      <c r="L11">
        <f>IF(LogD!I23,LogD!G23,"")</f>
        <v>-0.27844880160000041</v>
      </c>
      <c r="M11">
        <f>IF(LogD!I23,LogD!G127,"")</f>
        <v>1.9963260632000006</v>
      </c>
      <c r="N11">
        <f>IF(LogD!I23,LogD!G75,"")</f>
        <v>1.3961453099999996</v>
      </c>
      <c r="O11">
        <f>IF(LogD!I23,LogD!H23,"")</f>
        <v>0</v>
      </c>
      <c r="P11">
        <f>IF(LogD!I23,XP_SITE,"")</f>
        <v>0</v>
      </c>
      <c r="Q11" t="str">
        <f>IF(LogD!I23,XP_ELN,"")</f>
        <v>APSL-0828-064</v>
      </c>
      <c r="R11">
        <f>IF(LogD!I23,XP_DATE,"")</f>
        <v>44795</v>
      </c>
    </row>
    <row r="12" spans="1:18" x14ac:dyDescent="0.35">
      <c r="A12" t="str">
        <f>IF(LogD!I24,XP_NAME,"")</f>
        <v/>
      </c>
      <c r="B12" t="str">
        <f>IF(LogD!I24,XP_DESC,"")</f>
        <v>ChromLogD - APS-DMPK-P-765-2022-1383</v>
      </c>
      <c r="C12" t="str">
        <f>IF(LogD!I24,XP_STATE,"")</f>
        <v>Pending</v>
      </c>
      <c r="D12" t="str">
        <f>IF(LogD!I24,XP_TEAM,"")</f>
        <v>1910 Genetics</v>
      </c>
      <c r="E12">
        <f>IF(LogD!I24,XP_USER,"")</f>
        <v>0</v>
      </c>
      <c r="F12" t="str">
        <f>IF(AND(LogD!I24,LogD!A24&lt;&gt;""),LogD!A24,"")</f>
        <v/>
      </c>
      <c r="G12" t="str">
        <f>IF(AND(LogD!I24,LogD!B24&lt;&gt;""),LogD!B24,"")</f>
        <v>ChromlogD</v>
      </c>
      <c r="H12">
        <f>IF(LogD!I24,1,"")</f>
        <v>1</v>
      </c>
      <c r="I12" t="str">
        <f t="shared" si="0"/>
        <v>791X-1</v>
      </c>
      <c r="J12" t="str">
        <f>IF(LogD!I24,LogD!D24,"")</f>
        <v>1910-791X-1</v>
      </c>
      <c r="K12" t="str">
        <f>IF(LogD!I24,XP_ALIAS,"")</f>
        <v>NTG002</v>
      </c>
      <c r="L12">
        <f>IF(LogD!I24,LogD!G24,"")</f>
        <v>0.92753805279999968</v>
      </c>
      <c r="M12">
        <f>IF(LogD!I24,LogD!G128,"")</f>
        <v>2.4282696605999998</v>
      </c>
      <c r="N12">
        <f>IF(LogD!I24,LogD!G76,"")</f>
        <v>2.3152891223999994</v>
      </c>
      <c r="O12">
        <f>IF(LogD!I24,LogD!H24,"")</f>
        <v>0</v>
      </c>
      <c r="P12">
        <f>IF(LogD!I24,XP_SITE,"")</f>
        <v>0</v>
      </c>
      <c r="Q12" t="str">
        <f>IF(LogD!I24,XP_ELN,"")</f>
        <v>APSL-0828-064</v>
      </c>
      <c r="R12">
        <f>IF(LogD!I24,XP_DATE,"")</f>
        <v>44795</v>
      </c>
    </row>
    <row r="13" spans="1:18" x14ac:dyDescent="0.35">
      <c r="A13" t="str">
        <f>IF(LogD!I25,XP_NAME,"")</f>
        <v/>
      </c>
      <c r="B13" t="str">
        <f>IF(LogD!I25,XP_DESC,"")</f>
        <v>ChromLogD - APS-DMPK-P-765-2022-1383</v>
      </c>
      <c r="C13" t="str">
        <f>IF(LogD!I25,XP_STATE,"")</f>
        <v>Pending</v>
      </c>
      <c r="D13" t="str">
        <f>IF(LogD!I25,XP_TEAM,"")</f>
        <v>1910 Genetics</v>
      </c>
      <c r="E13">
        <f>IF(LogD!I25,XP_USER,"")</f>
        <v>0</v>
      </c>
      <c r="F13" t="str">
        <f>IF(AND(LogD!I25,LogD!A25&lt;&gt;""),LogD!A25,"")</f>
        <v/>
      </c>
      <c r="G13" t="str">
        <f>IF(AND(LogD!I25,LogD!B25&lt;&gt;""),LogD!B25,"")</f>
        <v>ChromlogD</v>
      </c>
      <c r="H13">
        <f>IF(LogD!I25,1,"")</f>
        <v>1</v>
      </c>
      <c r="I13" t="str">
        <f t="shared" si="0"/>
        <v>795X-1</v>
      </c>
      <c r="J13" t="str">
        <f>IF(LogD!I25,LogD!D25,"")</f>
        <v>1910-795X-1</v>
      </c>
      <c r="K13" t="str">
        <f>IF(LogD!I25,XP_ALIAS,"")</f>
        <v>NTG002</v>
      </c>
      <c r="L13">
        <f>IF(LogD!I25,LogD!G25,"")</f>
        <v>2.7500383663999992</v>
      </c>
      <c r="M13">
        <f>IF(LogD!I25,LogD!G129,"")</f>
        <v>6.6553246339999994</v>
      </c>
      <c r="N13">
        <f>IF(LogD!I25,LogD!G77,"")</f>
        <v>1.3615538761999986</v>
      </c>
      <c r="O13">
        <f>IF(LogD!I25,LogD!H25,"")</f>
        <v>0</v>
      </c>
      <c r="P13">
        <f>IF(LogD!I25,XP_SITE,"")</f>
        <v>0</v>
      </c>
      <c r="Q13" t="str">
        <f>IF(LogD!I25,XP_ELN,"")</f>
        <v>APSL-0828-064</v>
      </c>
      <c r="R13">
        <f>IF(LogD!I25,XP_DATE,"")</f>
        <v>44795</v>
      </c>
    </row>
    <row r="14" spans="1:18" x14ac:dyDescent="0.35">
      <c r="A14" t="str">
        <f>IF(LogD!I26,XP_NAME,"")</f>
        <v/>
      </c>
      <c r="B14" t="str">
        <f>IF(LogD!I26,XP_DESC,"")</f>
        <v>ChromLogD - APS-DMPK-P-765-2022-1383</v>
      </c>
      <c r="C14" t="str">
        <f>IF(LogD!I26,XP_STATE,"")</f>
        <v>Pending</v>
      </c>
      <c r="D14" t="str">
        <f>IF(LogD!I26,XP_TEAM,"")</f>
        <v>1910 Genetics</v>
      </c>
      <c r="E14">
        <f>IF(LogD!I26,XP_USER,"")</f>
        <v>0</v>
      </c>
      <c r="F14" t="str">
        <f>IF(AND(LogD!I26,LogD!A26&lt;&gt;""),LogD!A26,"")</f>
        <v/>
      </c>
      <c r="G14" t="str">
        <f>IF(AND(LogD!I26,LogD!B26&lt;&gt;""),LogD!B26,"")</f>
        <v>ChromlogD</v>
      </c>
      <c r="H14">
        <f>IF(LogD!I26,1,"")</f>
        <v>1</v>
      </c>
      <c r="I14" t="str">
        <f t="shared" si="0"/>
        <v>796X-1</v>
      </c>
      <c r="J14" t="str">
        <f>IF(LogD!I26,LogD!D26,"")</f>
        <v>1910-796X-1</v>
      </c>
      <c r="K14" t="str">
        <f>IF(LogD!I26,XP_ALIAS,"")</f>
        <v>NTG002</v>
      </c>
      <c r="L14">
        <f>IF(LogD!I26,LogD!G26,"")</f>
        <v>2.1957170543999993</v>
      </c>
      <c r="M14">
        <f>IF(LogD!I26,LogD!G130,"")</f>
        <v>6.3856719836</v>
      </c>
      <c r="N14">
        <f>IF(LogD!I26,LogD!G78,"")</f>
        <v>4.1362810302999993</v>
      </c>
      <c r="O14">
        <f>IF(LogD!I26,LogD!H26,"")</f>
        <v>0</v>
      </c>
      <c r="P14">
        <f>IF(LogD!I26,XP_SITE,"")</f>
        <v>0</v>
      </c>
      <c r="Q14" t="str">
        <f>IF(LogD!I26,XP_ELN,"")</f>
        <v>APSL-0828-064</v>
      </c>
      <c r="R14">
        <f>IF(LogD!I26,XP_DATE,"")</f>
        <v>44795</v>
      </c>
    </row>
    <row r="15" spans="1:18" x14ac:dyDescent="0.35">
      <c r="A15" t="str">
        <f>IF(LogD!I27,XP_NAME,"")</f>
        <v/>
      </c>
      <c r="B15" t="str">
        <f>IF(LogD!I27,XP_DESC,"")</f>
        <v>ChromLogD - APS-DMPK-P-765-2022-1383</v>
      </c>
      <c r="C15" t="str">
        <f>IF(LogD!I27,XP_STATE,"")</f>
        <v>Pending</v>
      </c>
      <c r="D15" t="str">
        <f>IF(LogD!I27,XP_TEAM,"")</f>
        <v>1910 Genetics</v>
      </c>
      <c r="E15">
        <f>IF(LogD!I27,XP_USER,"")</f>
        <v>0</v>
      </c>
      <c r="F15" t="str">
        <f>IF(AND(LogD!I27,LogD!A27&lt;&gt;""),LogD!A27,"")</f>
        <v/>
      </c>
      <c r="G15" t="str">
        <f>IF(AND(LogD!I27,LogD!B27&lt;&gt;""),LogD!B27,"")</f>
        <v>ChromlogD</v>
      </c>
      <c r="H15">
        <f>IF(LogD!I27,1,"")</f>
        <v>1</v>
      </c>
      <c r="I15" t="str">
        <f t="shared" si="0"/>
        <v>799X-1</v>
      </c>
      <c r="J15" t="str">
        <f>IF(LogD!I27,LogD!D27,"")</f>
        <v>1910-799X-1</v>
      </c>
      <c r="K15" t="str">
        <f>IF(LogD!I27,XP_ALIAS,"")</f>
        <v>NTG002</v>
      </c>
      <c r="L15">
        <f>IF(LogD!I27,LogD!G27,"")</f>
        <v>2.2227571183999988</v>
      </c>
      <c r="M15">
        <f>IF(LogD!I27,LogD!G131,"")</f>
        <v>5.9087862778</v>
      </c>
      <c r="N15">
        <f>IF(LogD!I27,LogD!G79,"")</f>
        <v>3.5482266557000006</v>
      </c>
      <c r="O15">
        <f>IF(LogD!I27,LogD!H27,"")</f>
        <v>0</v>
      </c>
      <c r="P15">
        <f>IF(LogD!I27,XP_SITE,"")</f>
        <v>0</v>
      </c>
      <c r="Q15" t="str">
        <f>IF(LogD!I27,XP_ELN,"")</f>
        <v>APSL-0828-064</v>
      </c>
      <c r="R15">
        <f>IF(LogD!I27,XP_DATE,"")</f>
        <v>44795</v>
      </c>
    </row>
    <row r="16" spans="1:18" x14ac:dyDescent="0.35">
      <c r="A16" t="str">
        <f>IF(LogD!I28,XP_NAME,"")</f>
        <v/>
      </c>
      <c r="B16" t="str">
        <f>IF(LogD!I28,XP_DESC,"")</f>
        <v>ChromLogD - APS-DMPK-P-765-2022-1383</v>
      </c>
      <c r="C16" t="str">
        <f>IF(LogD!I28,XP_STATE,"")</f>
        <v>Pending</v>
      </c>
      <c r="D16" t="str">
        <f>IF(LogD!I28,XP_TEAM,"")</f>
        <v>1910 Genetics</v>
      </c>
      <c r="E16">
        <f>IF(LogD!I28,XP_USER,"")</f>
        <v>0</v>
      </c>
      <c r="F16" t="str">
        <f>IF(AND(LogD!I28,LogD!A28&lt;&gt;""),LogD!A28,"")</f>
        <v/>
      </c>
      <c r="G16" t="str">
        <f>IF(AND(LogD!I28,LogD!B28&lt;&gt;""),LogD!B28,"")</f>
        <v>ChromlogD</v>
      </c>
      <c r="H16">
        <f>IF(LogD!I28,1,"")</f>
        <v>1</v>
      </c>
      <c r="I16" t="str">
        <f t="shared" si="0"/>
        <v>803X-1</v>
      </c>
      <c r="J16" t="str">
        <f>IF(LogD!I28,LogD!D28,"")</f>
        <v>1910-803X-1</v>
      </c>
      <c r="K16" t="str">
        <f>IF(LogD!I28,XP_ALIAS,"")</f>
        <v>NTG002</v>
      </c>
      <c r="L16">
        <f>IF(LogD!I28,LogD!G28,"")</f>
        <v>0.60846529760000001</v>
      </c>
      <c r="M16">
        <f>IF(LogD!I28,LogD!G132,"")</f>
        <v>2.410792174</v>
      </c>
      <c r="N16">
        <f>IF(LogD!I28,LogD!G80,"")</f>
        <v>2.4116509737000014</v>
      </c>
      <c r="O16">
        <f>IF(LogD!I28,LogD!H28,"")</f>
        <v>0</v>
      </c>
      <c r="P16">
        <f>IF(LogD!I28,XP_SITE,"")</f>
        <v>0</v>
      </c>
      <c r="Q16" t="str">
        <f>IF(LogD!I28,XP_ELN,"")</f>
        <v>APSL-0828-064</v>
      </c>
      <c r="R16">
        <f>IF(LogD!I28,XP_DATE,"")</f>
        <v>44795</v>
      </c>
    </row>
    <row r="17" spans="1:18" x14ac:dyDescent="0.35">
      <c r="A17" t="str">
        <f>IF(LogD!I29,XP_NAME,"")</f>
        <v/>
      </c>
      <c r="B17" t="str">
        <f>IF(LogD!I29,XP_DESC,"")</f>
        <v>ChromLogD - APS-DMPK-P-765-2022-1383</v>
      </c>
      <c r="C17" t="str">
        <f>IF(LogD!I29,XP_STATE,"")</f>
        <v>Pending</v>
      </c>
      <c r="D17" t="str">
        <f>IF(LogD!I29,XP_TEAM,"")</f>
        <v>1910 Genetics</v>
      </c>
      <c r="E17">
        <f>IF(LogD!I29,XP_USER,"")</f>
        <v>0</v>
      </c>
      <c r="F17" t="str">
        <f>IF(AND(LogD!I29,LogD!A29&lt;&gt;""),LogD!A29,"")</f>
        <v/>
      </c>
      <c r="G17" t="str">
        <f>IF(AND(LogD!I29,LogD!B29&lt;&gt;""),LogD!B29,"")</f>
        <v>ChromlogD</v>
      </c>
      <c r="H17">
        <f>IF(LogD!I29,1,"")</f>
        <v>1</v>
      </c>
      <c r="I17" t="str">
        <f t="shared" si="0"/>
        <v>804X-1</v>
      </c>
      <c r="J17" t="str">
        <f>IF(LogD!I29,LogD!D29,"")</f>
        <v>1910-804X-1</v>
      </c>
      <c r="K17" t="str">
        <f>IF(LogD!I29,XP_ALIAS,"")</f>
        <v>NTG002</v>
      </c>
      <c r="L17">
        <f>IF(LogD!I29,LogD!G29,"")</f>
        <v>0.99784221919999982</v>
      </c>
      <c r="M17">
        <f>IF(LogD!I29,LogD!G133,"")</f>
        <v>2.712903013800001</v>
      </c>
      <c r="N17">
        <f>IF(LogD!I29,LogD!G81,"")</f>
        <v>2.2238689045000006</v>
      </c>
      <c r="O17">
        <f>IF(LogD!I29,LogD!H29,"")</f>
        <v>0</v>
      </c>
      <c r="P17">
        <f>IF(LogD!I29,XP_SITE,"")</f>
        <v>0</v>
      </c>
      <c r="Q17" t="str">
        <f>IF(LogD!I29,XP_ELN,"")</f>
        <v>APSL-0828-064</v>
      </c>
      <c r="R17">
        <f>IF(LogD!I29,XP_DATE,"")</f>
        <v>44795</v>
      </c>
    </row>
    <row r="18" spans="1:18" x14ac:dyDescent="0.35">
      <c r="A18" t="str">
        <f>IF(LogD!I30,XP_NAME,"")</f>
        <v/>
      </c>
      <c r="B18" t="str">
        <f>IF(LogD!I30,XP_DESC,"")</f>
        <v>ChromLogD - APS-DMPK-P-765-2022-1383</v>
      </c>
      <c r="C18" t="str">
        <f>IF(LogD!I30,XP_STATE,"")</f>
        <v>Pending</v>
      </c>
      <c r="D18" t="str">
        <f>IF(LogD!I30,XP_TEAM,"")</f>
        <v>1910 Genetics</v>
      </c>
      <c r="E18">
        <f>IF(LogD!I30,XP_USER,"")</f>
        <v>0</v>
      </c>
      <c r="F18" t="str">
        <f>IF(AND(LogD!I30,LogD!A30&lt;&gt;""),LogD!A30,"")</f>
        <v/>
      </c>
      <c r="G18" t="str">
        <f>IF(AND(LogD!I30,LogD!B30&lt;&gt;""),LogD!B30,"")</f>
        <v>ChromlogD</v>
      </c>
      <c r="H18">
        <f>IF(LogD!I30,1,"")</f>
        <v>1</v>
      </c>
      <c r="I18" t="str">
        <f t="shared" si="0"/>
        <v>805X-1</v>
      </c>
      <c r="J18" t="str">
        <f>IF(LogD!I30,LogD!D30,"")</f>
        <v>1910-805X-1</v>
      </c>
      <c r="K18" t="str">
        <f>IF(LogD!I30,XP_ALIAS,"")</f>
        <v>NTG002</v>
      </c>
      <c r="L18">
        <f>IF(LogD!I30,LogD!G30,"")</f>
        <v>3.3368077551999997</v>
      </c>
      <c r="M18">
        <f>IF(LogD!I30,LogD!G134,"")</f>
        <v>0.75542451460000093</v>
      </c>
      <c r="N18">
        <f>IF(LogD!I30,LogD!G82,"")</f>
        <v>1.0699975056</v>
      </c>
      <c r="O18">
        <f>IF(LogD!I30,LogD!H30,"")</f>
        <v>0</v>
      </c>
      <c r="P18">
        <f>IF(LogD!I30,XP_SITE,"")</f>
        <v>0</v>
      </c>
      <c r="Q18" t="str">
        <f>IF(LogD!I30,XP_ELN,"")</f>
        <v>APSL-0828-064</v>
      </c>
      <c r="R18">
        <f>IF(LogD!I30,XP_DATE,"")</f>
        <v>44795</v>
      </c>
    </row>
    <row r="19" spans="1:18" x14ac:dyDescent="0.35">
      <c r="A19" t="str">
        <f>IF(LogD!I31,XP_NAME,"")</f>
        <v/>
      </c>
      <c r="B19" t="str">
        <f>IF(LogD!I31,XP_DESC,"")</f>
        <v>ChromLogD - APS-DMPK-P-765-2022-1383</v>
      </c>
      <c r="C19" t="str">
        <f>IF(LogD!I31,XP_STATE,"")</f>
        <v>Pending</v>
      </c>
      <c r="D19" t="str">
        <f>IF(LogD!I31,XP_TEAM,"")</f>
        <v>1910 Genetics</v>
      </c>
      <c r="E19">
        <f>IF(LogD!I31,XP_USER,"")</f>
        <v>0</v>
      </c>
      <c r="F19" t="str">
        <f>IF(AND(LogD!I31,LogD!A31&lt;&gt;""),LogD!A31,"")</f>
        <v/>
      </c>
      <c r="G19" t="str">
        <f>IF(AND(LogD!I31,LogD!B31&lt;&gt;""),LogD!B31,"")</f>
        <v>ChromlogD</v>
      </c>
      <c r="H19">
        <f>IF(LogD!I31,1,"")</f>
        <v>1</v>
      </c>
      <c r="I19" t="str">
        <f t="shared" si="0"/>
        <v>807X-1</v>
      </c>
      <c r="J19" t="str">
        <f>IF(LogD!I31,LogD!D31,"")</f>
        <v>1910-807X-1</v>
      </c>
      <c r="K19" t="str">
        <f>IF(LogD!I31,XP_ALIAS,"")</f>
        <v>NTG002</v>
      </c>
      <c r="L19">
        <f>IF(LogD!I31,LogD!G31,"")</f>
        <v>1.4277792367999997</v>
      </c>
      <c r="M19">
        <f>IF(LogD!I31,LogD!G135,"")</f>
        <v>3.1748080167999984</v>
      </c>
      <c r="N19">
        <f>IF(LogD!I31,LogD!G83,"")</f>
        <v>2.4215342404999998</v>
      </c>
      <c r="O19">
        <f>IF(LogD!I31,LogD!H31,"")</f>
        <v>0</v>
      </c>
      <c r="P19">
        <f>IF(LogD!I31,XP_SITE,"")</f>
        <v>0</v>
      </c>
      <c r="Q19" t="str">
        <f>IF(LogD!I31,XP_ELN,"")</f>
        <v>APSL-0828-064</v>
      </c>
      <c r="R19">
        <f>IF(LogD!I31,XP_DATE,"")</f>
        <v>44795</v>
      </c>
    </row>
    <row r="20" spans="1:18" x14ac:dyDescent="0.35">
      <c r="A20" t="str">
        <f>IF(LogD!I32,XP_NAME,"")</f>
        <v/>
      </c>
      <c r="B20" t="str">
        <f>IF(LogD!I32,XP_DESC,"")</f>
        <v>ChromLogD - APS-DMPK-P-765-2022-1383</v>
      </c>
      <c r="C20" t="str">
        <f>IF(LogD!I32,XP_STATE,"")</f>
        <v>Pending</v>
      </c>
      <c r="D20" t="str">
        <f>IF(LogD!I32,XP_TEAM,"")</f>
        <v>1910 Genetics</v>
      </c>
      <c r="E20">
        <f>IF(LogD!I32,XP_USER,"")</f>
        <v>0</v>
      </c>
      <c r="F20" t="str">
        <f>IF(AND(LogD!I32,LogD!A32&lt;&gt;""),LogD!A32,"")</f>
        <v/>
      </c>
      <c r="G20" t="str">
        <f>IF(AND(LogD!I32,LogD!B32&lt;&gt;""),LogD!B32,"")</f>
        <v>ChromlogD</v>
      </c>
      <c r="H20">
        <f>IF(LogD!I32,1,"")</f>
        <v>1</v>
      </c>
      <c r="I20" t="str">
        <f t="shared" si="0"/>
        <v>808X-1</v>
      </c>
      <c r="J20" t="str">
        <f>IF(LogD!I32,LogD!D32,"")</f>
        <v>1910-808X-1</v>
      </c>
      <c r="K20" t="str">
        <f>IF(LogD!I32,XP_ALIAS,"")</f>
        <v>NTG002</v>
      </c>
      <c r="L20">
        <f>IF(LogD!I32,LogD!G32,"")</f>
        <v>3.8127128815999978</v>
      </c>
      <c r="M20">
        <f>IF(LogD!I32,LogD!G136,"")</f>
        <v>3.6067516142000002</v>
      </c>
      <c r="N20">
        <f>IF(LogD!I32,LogD!G84,"")</f>
        <v>3.5655223725999985</v>
      </c>
      <c r="O20">
        <f>IF(LogD!I32,LogD!H32,"")</f>
        <v>0</v>
      </c>
      <c r="P20">
        <f>IF(LogD!I32,XP_SITE,"")</f>
        <v>0</v>
      </c>
      <c r="Q20" t="str">
        <f>IF(LogD!I32,XP_ELN,"")</f>
        <v>APSL-0828-064</v>
      </c>
      <c r="R20">
        <f>IF(LogD!I32,XP_DATE,"")</f>
        <v>44795</v>
      </c>
    </row>
    <row r="21" spans="1:18" x14ac:dyDescent="0.35">
      <c r="A21" t="str">
        <f>IF(LogD!I33,XP_NAME,"")</f>
        <v/>
      </c>
      <c r="B21" t="str">
        <f>IF(LogD!I33,XP_DESC,"")</f>
        <v>ChromLogD - APS-DMPK-P-765-2022-1383</v>
      </c>
      <c r="C21" t="str">
        <f>IF(LogD!I33,XP_STATE,"")</f>
        <v>Pending</v>
      </c>
      <c r="D21" t="str">
        <f>IF(LogD!I33,XP_TEAM,"")</f>
        <v>1910 Genetics</v>
      </c>
      <c r="E21">
        <f>IF(LogD!I33,XP_USER,"")</f>
        <v>0</v>
      </c>
      <c r="F21" t="str">
        <f>IF(AND(LogD!I33,LogD!A33&lt;&gt;""),LogD!A33,"")</f>
        <v/>
      </c>
      <c r="G21" t="str">
        <f>IF(AND(LogD!I33,LogD!B33&lt;&gt;""),LogD!B33,"")</f>
        <v>ChromlogD</v>
      </c>
      <c r="H21">
        <f>IF(LogD!I33,1,"")</f>
        <v>1</v>
      </c>
      <c r="I21" t="str">
        <f t="shared" si="0"/>
        <v>809X-1</v>
      </c>
      <c r="J21" t="str">
        <f>IF(LogD!I33,LogD!D33,"")</f>
        <v>1910-809X-1</v>
      </c>
      <c r="K21" t="str">
        <f>IF(LogD!I33,XP_ALIAS,"")</f>
        <v>NTG002</v>
      </c>
      <c r="L21">
        <f>IF(LogD!I33,LogD!G33,"")</f>
        <v>1.4223712239999999</v>
      </c>
      <c r="M21">
        <f>IF(LogD!I33,LogD!G137,"")</f>
        <v>5.7190307089999983</v>
      </c>
      <c r="N21">
        <f>IF(LogD!I33,LogD!G85,"")</f>
        <v>3.5581099224999999</v>
      </c>
      <c r="O21">
        <f>IF(LogD!I33,LogD!H33,"")</f>
        <v>0</v>
      </c>
      <c r="P21">
        <f>IF(LogD!I33,XP_SITE,"")</f>
        <v>0</v>
      </c>
      <c r="Q21" t="str">
        <f>IF(LogD!I33,XP_ELN,"")</f>
        <v>APSL-0828-064</v>
      </c>
      <c r="R21">
        <f>IF(LogD!I33,XP_DATE,"")</f>
        <v>44795</v>
      </c>
    </row>
    <row r="22" spans="1:18" x14ac:dyDescent="0.35">
      <c r="A22" t="str">
        <f>IF(LogD!I34,XP_NAME,"")</f>
        <v/>
      </c>
      <c r="B22" t="str">
        <f>IF(LogD!I34,XP_DESC,"")</f>
        <v>ChromLogD - APS-DMPK-P-765-2022-1383</v>
      </c>
      <c r="C22" t="str">
        <f>IF(LogD!I34,XP_STATE,"")</f>
        <v>Pending</v>
      </c>
      <c r="D22" t="str">
        <f>IF(LogD!I34,XP_TEAM,"")</f>
        <v>1910 Genetics</v>
      </c>
      <c r="E22">
        <f>IF(LogD!I34,XP_USER,"")</f>
        <v>0</v>
      </c>
      <c r="F22" t="str">
        <f>IF(AND(LogD!I34,LogD!A34&lt;&gt;""),LogD!A34,"")</f>
        <v/>
      </c>
      <c r="G22" t="str">
        <f>IF(AND(LogD!I34,LogD!B34&lt;&gt;""),LogD!B34,"")</f>
        <v>ChromlogD</v>
      </c>
      <c r="H22">
        <f>IF(LogD!I34,1,"")</f>
        <v>1</v>
      </c>
      <c r="I22" t="str">
        <f t="shared" si="0"/>
        <v>810X-1</v>
      </c>
      <c r="J22" t="str">
        <f>IF(LogD!I34,LogD!D34,"")</f>
        <v>1910-810X-1</v>
      </c>
      <c r="K22" t="str">
        <f>IF(LogD!I34,XP_ALIAS,"")</f>
        <v>NTG002</v>
      </c>
      <c r="L22">
        <f>IF(LogD!I34,LogD!G34,"")</f>
        <v>0.72203356639999949</v>
      </c>
      <c r="M22">
        <f>IF(LogD!I34,LogD!G138,"")</f>
        <v>4.9625052175999995</v>
      </c>
      <c r="N22">
        <f>IF(LogD!I34,LogD!G86,"")</f>
        <v>2.1620984869999997</v>
      </c>
      <c r="O22">
        <f>IF(LogD!I34,LogD!H34,"")</f>
        <v>0</v>
      </c>
      <c r="P22">
        <f>IF(LogD!I34,XP_SITE,"")</f>
        <v>0</v>
      </c>
      <c r="Q22" t="str">
        <f>IF(LogD!I34,XP_ELN,"")</f>
        <v>APSL-0828-064</v>
      </c>
      <c r="R22">
        <f>IF(LogD!I34,XP_DATE,"")</f>
        <v>44795</v>
      </c>
    </row>
    <row r="23" spans="1:18" x14ac:dyDescent="0.35">
      <c r="A23" t="str">
        <f>IF(LogD!I35,XP_NAME,"")</f>
        <v/>
      </c>
      <c r="B23" t="str">
        <f>IF(LogD!I35,XP_DESC,"")</f>
        <v>ChromLogD - APS-DMPK-P-765-2022-1383</v>
      </c>
      <c r="C23" t="str">
        <f>IF(LogD!I35,XP_STATE,"")</f>
        <v>Pending</v>
      </c>
      <c r="D23" t="str">
        <f>IF(LogD!I35,XP_TEAM,"")</f>
        <v>1910 Genetics</v>
      </c>
      <c r="E23">
        <f>IF(LogD!I35,XP_USER,"")</f>
        <v>0</v>
      </c>
      <c r="F23" t="str">
        <f>IF(AND(LogD!I35,LogD!A35&lt;&gt;""),LogD!A35,"")</f>
        <v/>
      </c>
      <c r="G23" t="str">
        <f>IF(AND(LogD!I35,LogD!B35&lt;&gt;""),LogD!B35,"")</f>
        <v>ChromlogD</v>
      </c>
      <c r="H23">
        <f>IF(LogD!I35,1,"")</f>
        <v>1</v>
      </c>
      <c r="I23" t="str">
        <f t="shared" si="0"/>
        <v>811X-1</v>
      </c>
      <c r="J23" t="str">
        <f>IF(LogD!I35,LogD!D35,"")</f>
        <v>1910-811X-1</v>
      </c>
      <c r="K23" t="str">
        <f>IF(LogD!I35,XP_ALIAS,"")</f>
        <v>NTG002</v>
      </c>
      <c r="L23">
        <f>IF(LogD!I35,LogD!G35,"")</f>
        <v>1.7387399728000004</v>
      </c>
      <c r="M23">
        <f>IF(LogD!I35,LogD!G139,"")</f>
        <v>5.0773572724000013</v>
      </c>
      <c r="N23">
        <f>IF(LogD!I35,LogD!G87,"")</f>
        <v>4.7836350057000017</v>
      </c>
      <c r="O23">
        <f>IF(LogD!I35,LogD!H35,"")</f>
        <v>0</v>
      </c>
      <c r="P23">
        <f>IF(LogD!I35,XP_SITE,"")</f>
        <v>0</v>
      </c>
      <c r="Q23" t="str">
        <f>IF(LogD!I35,XP_ELN,"")</f>
        <v>APSL-0828-064</v>
      </c>
      <c r="R23">
        <f>IF(LogD!I35,XP_DATE,"")</f>
        <v>44795</v>
      </c>
    </row>
    <row r="24" spans="1:18" x14ac:dyDescent="0.35">
      <c r="A24" t="str">
        <f>IF(LogD!I36,XP_NAME,"")</f>
        <v/>
      </c>
      <c r="B24" t="str">
        <f>IF(LogD!I36,XP_DESC,"")</f>
        <v>ChromLogD - APS-DMPK-P-765-2022-1383</v>
      </c>
      <c r="C24" t="str">
        <f>IF(LogD!I36,XP_STATE,"")</f>
        <v>Pending</v>
      </c>
      <c r="D24" t="str">
        <f>IF(LogD!I36,XP_TEAM,"")</f>
        <v>1910 Genetics</v>
      </c>
      <c r="E24">
        <f>IF(LogD!I36,XP_USER,"")</f>
        <v>0</v>
      </c>
      <c r="F24" t="str">
        <f>IF(AND(LogD!I36,LogD!A36&lt;&gt;""),LogD!A36,"")</f>
        <v/>
      </c>
      <c r="G24" t="str">
        <f>IF(AND(LogD!I36,LogD!B36&lt;&gt;""),LogD!B36,"")</f>
        <v>ChromlogD</v>
      </c>
      <c r="H24">
        <f>IF(LogD!I36,1,"")</f>
        <v>1</v>
      </c>
      <c r="I24" t="str">
        <f t="shared" si="0"/>
        <v>812X-1</v>
      </c>
      <c r="J24" t="str">
        <f>IF(LogD!I36,LogD!D36,"")</f>
        <v>1910-812X-1</v>
      </c>
      <c r="K24" t="str">
        <f>IF(LogD!I36,XP_ALIAS,"")</f>
        <v>NTG002</v>
      </c>
      <c r="L24">
        <f>IF(LogD!I36,LogD!G36,"")</f>
        <v>0.82208180320000013</v>
      </c>
      <c r="M24">
        <f>IF(LogD!I36,LogD!G140,"")</f>
        <v>2.5805734724000002</v>
      </c>
      <c r="N24">
        <f>IF(LogD!I36,LogD!G88,"")</f>
        <v>1.6852308638999998</v>
      </c>
      <c r="O24">
        <f>IF(LogD!I36,LogD!H36,"")</f>
        <v>0</v>
      </c>
      <c r="P24">
        <f>IF(LogD!I36,XP_SITE,"")</f>
        <v>0</v>
      </c>
      <c r="Q24" t="str">
        <f>IF(LogD!I36,XP_ELN,"")</f>
        <v>APSL-0828-064</v>
      </c>
      <c r="R24">
        <f>IF(LogD!I36,XP_DATE,"")</f>
        <v>44795</v>
      </c>
    </row>
    <row r="25" spans="1:18" x14ac:dyDescent="0.35">
      <c r="A25" t="str">
        <f>IF(LogD!I37,XP_NAME,"")</f>
        <v/>
      </c>
      <c r="B25" t="str">
        <f>IF(LogD!I37,XP_DESC,"")</f>
        <v>ChromLogD - APS-DMPK-P-765-2022-1383</v>
      </c>
      <c r="C25" t="str">
        <f>IF(LogD!I37,XP_STATE,"")</f>
        <v>Pending</v>
      </c>
      <c r="D25" t="str">
        <f>IF(LogD!I37,XP_TEAM,"")</f>
        <v>1910 Genetics</v>
      </c>
      <c r="E25">
        <f>IF(LogD!I37,XP_USER,"")</f>
        <v>0</v>
      </c>
      <c r="F25" t="str">
        <f>IF(AND(LogD!I37,LogD!A37&lt;&gt;""),LogD!A37,"")</f>
        <v/>
      </c>
      <c r="G25" t="str">
        <f>IF(AND(LogD!I37,LogD!B37&lt;&gt;""),LogD!B37,"")</f>
        <v>ChromlogD</v>
      </c>
      <c r="H25">
        <f>IF(LogD!I37,1,"")</f>
        <v>1</v>
      </c>
      <c r="I25" t="str">
        <f t="shared" si="0"/>
        <v>813X-1</v>
      </c>
      <c r="J25" t="str">
        <f>IF(LogD!I37,LogD!D37,"")</f>
        <v>1910-813X-1</v>
      </c>
      <c r="K25" t="str">
        <f>IF(LogD!I37,XP_ALIAS,"")</f>
        <v>NTG002</v>
      </c>
      <c r="L25">
        <f>IF(LogD!I37,LogD!G37,"")</f>
        <v>2.4120375663999996</v>
      </c>
      <c r="M25">
        <f>IF(LogD!I37,LogD!G141,"")</f>
        <v>6.343226658999999</v>
      </c>
      <c r="N25">
        <f>IF(LogD!I37,LogD!G89,"")</f>
        <v>4.104160413199998</v>
      </c>
      <c r="O25">
        <f>IF(LogD!I37,LogD!H37,"")</f>
        <v>0</v>
      </c>
      <c r="P25">
        <f>IF(LogD!I37,XP_SITE,"")</f>
        <v>0</v>
      </c>
      <c r="Q25" t="str">
        <f>IF(LogD!I37,XP_ELN,"")</f>
        <v>APSL-0828-064</v>
      </c>
      <c r="R25">
        <f>IF(LogD!I37,XP_DATE,"")</f>
        <v>44795</v>
      </c>
    </row>
    <row r="26" spans="1:18" x14ac:dyDescent="0.35">
      <c r="A26" t="str">
        <f>IF(LogD!I38,XP_NAME,"")</f>
        <v/>
      </c>
      <c r="B26" t="str">
        <f>IF(LogD!I38,XP_DESC,"")</f>
        <v>ChromLogD - APS-DMPK-P-765-2022-1383</v>
      </c>
      <c r="C26" t="str">
        <f>IF(LogD!I38,XP_STATE,"")</f>
        <v>Pending</v>
      </c>
      <c r="D26" t="str">
        <f>IF(LogD!I38,XP_TEAM,"")</f>
        <v>1910 Genetics</v>
      </c>
      <c r="E26">
        <f>IF(LogD!I38,XP_USER,"")</f>
        <v>0</v>
      </c>
      <c r="F26" t="str">
        <f>IF(AND(LogD!I38,LogD!A38&lt;&gt;""),LogD!A38,"")</f>
        <v/>
      </c>
      <c r="G26" t="str">
        <f>IF(AND(LogD!I38,LogD!B38&lt;&gt;""),LogD!B38,"")</f>
        <v>ChromlogD</v>
      </c>
      <c r="H26">
        <f>IF(LogD!I38,1,"")</f>
        <v>1</v>
      </c>
      <c r="I26" t="str">
        <f t="shared" si="0"/>
        <v>814X-1</v>
      </c>
      <c r="J26" t="str">
        <f>IF(LogD!I38,LogD!D38,"")</f>
        <v>1910-814X-1</v>
      </c>
      <c r="K26" t="str">
        <f>IF(LogD!I38,XP_ALIAS,"")</f>
        <v>NTG002</v>
      </c>
      <c r="L26">
        <f>IF(LogD!I38,LogD!G38,"")</f>
        <v>7.906578571199999</v>
      </c>
      <c r="M26">
        <f>IF(LogD!I38,LogD!G142,"")</f>
        <v>7.7514127221999995</v>
      </c>
      <c r="N26">
        <f>IF(LogD!I38,LogD!G90,"")</f>
        <v>7.7066111617999997</v>
      </c>
      <c r="O26">
        <f>IF(LogD!I38,LogD!H38,"")</f>
        <v>0</v>
      </c>
      <c r="P26">
        <f>IF(LogD!I38,XP_SITE,"")</f>
        <v>0</v>
      </c>
      <c r="Q26" t="str">
        <f>IF(LogD!I38,XP_ELN,"")</f>
        <v>APSL-0828-064</v>
      </c>
      <c r="R26">
        <f>IF(LogD!I38,XP_DATE,"")</f>
        <v>44795</v>
      </c>
    </row>
    <row r="27" spans="1:18" x14ac:dyDescent="0.35">
      <c r="A27" t="str">
        <f>IF(LogD!I39,XP_NAME,"")</f>
        <v/>
      </c>
      <c r="B27" t="str">
        <f>IF(LogD!I39,XP_DESC,"")</f>
        <v>ChromLogD - APS-DMPK-P-765-2022-1383</v>
      </c>
      <c r="C27" t="str">
        <f>IF(LogD!I39,XP_STATE,"")</f>
        <v>Pending</v>
      </c>
      <c r="D27" t="str">
        <f>IF(LogD!I39,XP_TEAM,"")</f>
        <v>1910 Genetics</v>
      </c>
      <c r="E27">
        <f>IF(LogD!I39,XP_USER,"")</f>
        <v>0</v>
      </c>
      <c r="F27" t="str">
        <f>IF(AND(LogD!I39,LogD!A39&lt;&gt;""),LogD!A39,"")</f>
        <v/>
      </c>
      <c r="G27" t="str">
        <f>IF(AND(LogD!I39,LogD!B39&lt;&gt;""),LogD!B39,"")</f>
        <v>ChromlogD</v>
      </c>
      <c r="H27">
        <f>IF(LogD!I39,1,"")</f>
        <v>1</v>
      </c>
      <c r="I27" t="str">
        <f t="shared" si="0"/>
        <v>815X-1</v>
      </c>
      <c r="J27" t="str">
        <f>IF(LogD!I39,LogD!D39,"")</f>
        <v>1910-815X-1</v>
      </c>
      <c r="K27" t="str">
        <f>IF(LogD!I39,XP_ALIAS,"")</f>
        <v>NTG002</v>
      </c>
      <c r="L27">
        <f>IF(LogD!I39,LogD!G39,"")</f>
        <v>5.0808918831999978</v>
      </c>
      <c r="M27">
        <f>IF(LogD!I39,LogD!G143,"")</f>
        <v>4.8126981895999998</v>
      </c>
      <c r="N27">
        <f>IF(LogD!I39,LogD!G91,"")</f>
        <v>4.7638684721000013</v>
      </c>
      <c r="O27">
        <f>IF(LogD!I39,LogD!H39,"")</f>
        <v>0</v>
      </c>
      <c r="P27">
        <f>IF(LogD!I39,XP_SITE,"")</f>
        <v>0</v>
      </c>
      <c r="Q27" t="str">
        <f>IF(LogD!I39,XP_ELN,"")</f>
        <v>APSL-0828-064</v>
      </c>
      <c r="R27">
        <f>IF(LogD!I39,XP_DATE,"")</f>
        <v>44795</v>
      </c>
    </row>
    <row r="28" spans="1:18" x14ac:dyDescent="0.35">
      <c r="A28" t="str">
        <f>IF(LogD!I40,XP_NAME,"")</f>
        <v/>
      </c>
      <c r="B28" t="str">
        <f>IF(LogD!I40,XP_DESC,"")</f>
        <v>ChromLogD - APS-DMPK-P-765-2022-1383</v>
      </c>
      <c r="C28" t="str">
        <f>IF(LogD!I40,XP_STATE,"")</f>
        <v>Pending</v>
      </c>
      <c r="D28" t="str">
        <f>IF(LogD!I40,XP_TEAM,"")</f>
        <v>1910 Genetics</v>
      </c>
      <c r="E28">
        <f>IF(LogD!I40,XP_USER,"")</f>
        <v>0</v>
      </c>
      <c r="F28" t="str">
        <f>IF(AND(LogD!I40,LogD!A40&lt;&gt;""),LogD!A40,"")</f>
        <v/>
      </c>
      <c r="G28" t="str">
        <f>IF(AND(LogD!I40,LogD!B40&lt;&gt;""),LogD!B40,"")</f>
        <v>ChromlogD</v>
      </c>
      <c r="H28">
        <f>IF(LogD!I40,1,"")</f>
        <v>1</v>
      </c>
      <c r="I28" t="str">
        <f t="shared" si="0"/>
        <v>816X-1</v>
      </c>
      <c r="J28" t="str">
        <f>IF(LogD!I40,LogD!D40,"")</f>
        <v>1910-816X-1</v>
      </c>
      <c r="K28" t="str">
        <f>IF(LogD!I40,XP_ALIAS,"")</f>
        <v>NTG002</v>
      </c>
      <c r="L28">
        <f>IF(LogD!I40,LogD!G40,"")</f>
        <v>1.5494595247999992</v>
      </c>
      <c r="M28">
        <f>IF(LogD!I40,LogD!G144,"")</f>
        <v>2.4182825253999995</v>
      </c>
      <c r="N28">
        <f>IF(LogD!I40,LogD!G92,"")</f>
        <v>2.1349195033000008</v>
      </c>
      <c r="O28">
        <f>IF(LogD!I40,LogD!H40,"")</f>
        <v>0</v>
      </c>
      <c r="P28">
        <f>IF(LogD!I40,XP_SITE,"")</f>
        <v>0</v>
      </c>
      <c r="Q28" t="str">
        <f>IF(LogD!I40,XP_ELN,"")</f>
        <v>APSL-0828-064</v>
      </c>
      <c r="R28">
        <f>IF(LogD!I40,XP_DATE,"")</f>
        <v>44795</v>
      </c>
    </row>
    <row r="29" spans="1:18" x14ac:dyDescent="0.35">
      <c r="A29" t="str">
        <f>IF(LogD!I41,XP_NAME,"")</f>
        <v/>
      </c>
      <c r="B29" t="str">
        <f>IF(LogD!I41,XP_DESC,"")</f>
        <v>ChromLogD - APS-DMPK-P-765-2022-1383</v>
      </c>
      <c r="C29" t="str">
        <f>IF(LogD!I41,XP_STATE,"")</f>
        <v>Pending</v>
      </c>
      <c r="D29" t="str">
        <f>IF(LogD!I41,XP_TEAM,"")</f>
        <v>1910 Genetics</v>
      </c>
      <c r="E29">
        <f>IF(LogD!I41,XP_USER,"")</f>
        <v>0</v>
      </c>
      <c r="F29" t="str">
        <f>IF(AND(LogD!I41,LogD!A41&lt;&gt;""),LogD!A41,"")</f>
        <v/>
      </c>
      <c r="G29" t="str">
        <f>IF(AND(LogD!I41,LogD!B41&lt;&gt;""),LogD!B41,"")</f>
        <v>ChromlogD</v>
      </c>
      <c r="H29">
        <f>IF(LogD!I41,1,"")</f>
        <v>1</v>
      </c>
      <c r="I29" t="str">
        <f t="shared" si="0"/>
        <v>817X-1</v>
      </c>
      <c r="J29" t="str">
        <f>IF(LogD!I41,LogD!D41,"")</f>
        <v>1910-817X-1</v>
      </c>
      <c r="K29" t="str">
        <f>IF(LogD!I41,XP_ALIAS,"")</f>
        <v>NTG002</v>
      </c>
      <c r="L29">
        <f>IF(LogD!I41,LogD!G41,"")</f>
        <v>0.89508997599999951</v>
      </c>
      <c r="M29">
        <f>IF(LogD!I41,LogD!G145,"")</f>
        <v>3.8789010483999986</v>
      </c>
      <c r="N29">
        <f>IF(LogD!I41,LogD!G93,"")</f>
        <v>2.0089078516000001</v>
      </c>
      <c r="O29">
        <f>IF(LogD!I41,LogD!H41,"")</f>
        <v>0</v>
      </c>
      <c r="P29">
        <f>IF(LogD!I41,XP_SITE,"")</f>
        <v>0</v>
      </c>
      <c r="Q29" t="str">
        <f>IF(LogD!I41,XP_ELN,"")</f>
        <v>APSL-0828-064</v>
      </c>
      <c r="R29">
        <f>IF(LogD!I41,XP_DATE,"")</f>
        <v>44795</v>
      </c>
    </row>
    <row r="30" spans="1:18" x14ac:dyDescent="0.35">
      <c r="A30" t="str">
        <f>IF(LogD!I42,XP_NAME,"")</f>
        <v/>
      </c>
      <c r="B30" t="str">
        <f>IF(LogD!I42,XP_DESC,"")</f>
        <v>ChromLogD - APS-DMPK-P-765-2022-1383</v>
      </c>
      <c r="C30" t="str">
        <f>IF(LogD!I42,XP_STATE,"")</f>
        <v>Pending</v>
      </c>
      <c r="D30" t="str">
        <f>IF(LogD!I42,XP_TEAM,"")</f>
        <v>1910 Genetics</v>
      </c>
      <c r="E30">
        <f>IF(LogD!I42,XP_USER,"")</f>
        <v>0</v>
      </c>
      <c r="F30" t="str">
        <f>IF(AND(LogD!I42,LogD!A42&lt;&gt;""),LogD!A42,"")</f>
        <v/>
      </c>
      <c r="G30" t="str">
        <f>IF(AND(LogD!I42,LogD!B42&lt;&gt;""),LogD!B42,"")</f>
        <v>ChromlogD</v>
      </c>
      <c r="H30">
        <f>IF(LogD!I42,1,"")</f>
        <v>1</v>
      </c>
      <c r="I30" t="str">
        <f t="shared" si="0"/>
        <v>818X-1</v>
      </c>
      <c r="J30" t="str">
        <f>IF(LogD!I42,LogD!D42,"")</f>
        <v>1910-818X-1</v>
      </c>
      <c r="K30" t="str">
        <f>IF(LogD!I42,XP_ALIAS,"")</f>
        <v>NTG002</v>
      </c>
      <c r="L30">
        <f>IF(LogD!I42,LogD!G42,"")</f>
        <v>0.71121754079999899</v>
      </c>
      <c r="M30">
        <f>IF(LogD!I42,LogD!G146,"")</f>
        <v>4.8226853247999992</v>
      </c>
      <c r="N30">
        <f>IF(LogD!I42,LogD!G94,"")</f>
        <v>1.7890051652999985</v>
      </c>
      <c r="O30">
        <f>IF(LogD!I42,LogD!H42,"")</f>
        <v>0</v>
      </c>
      <c r="P30">
        <f>IF(LogD!I42,XP_SITE,"")</f>
        <v>0</v>
      </c>
      <c r="Q30" t="str">
        <f>IF(LogD!I42,XP_ELN,"")</f>
        <v>APSL-0828-064</v>
      </c>
      <c r="R30">
        <f>IF(LogD!I42,XP_DATE,"")</f>
        <v>44795</v>
      </c>
    </row>
    <row r="31" spans="1:18" x14ac:dyDescent="0.35">
      <c r="A31" t="str">
        <f>IF(LogD!I43,XP_NAME,"")</f>
        <v/>
      </c>
      <c r="B31" t="str">
        <f>IF(LogD!I43,XP_DESC,"")</f>
        <v>ChromLogD - APS-DMPK-P-765-2022-1383</v>
      </c>
      <c r="C31" t="str">
        <f>IF(LogD!I43,XP_STATE,"")</f>
        <v>Pending</v>
      </c>
      <c r="D31" t="str">
        <f>IF(LogD!I43,XP_TEAM,"")</f>
        <v>1910 Genetics</v>
      </c>
      <c r="E31">
        <f>IF(LogD!I43,XP_USER,"")</f>
        <v>0</v>
      </c>
      <c r="F31" t="str">
        <f>IF(AND(LogD!I43,LogD!A43&lt;&gt;""),LogD!A43,"")</f>
        <v/>
      </c>
      <c r="G31" t="str">
        <f>IF(AND(LogD!I43,LogD!B43&lt;&gt;""),LogD!B43,"")</f>
        <v>ChromlogD</v>
      </c>
      <c r="H31">
        <f>IF(LogD!I43,1,"")</f>
        <v>1</v>
      </c>
      <c r="I31" t="str">
        <f t="shared" si="0"/>
        <v>819X-1</v>
      </c>
      <c r="J31" t="str">
        <f>IF(LogD!I43,LogD!D43,"")</f>
        <v>1910-819X-1</v>
      </c>
      <c r="K31" t="str">
        <f>IF(LogD!I43,XP_ALIAS,"")</f>
        <v>NTG002</v>
      </c>
      <c r="L31">
        <f>IF(LogD!I43,LogD!G43,"")</f>
        <v>1.6008356463999998</v>
      </c>
      <c r="M31">
        <f>IF(LogD!I43,LogD!G147,"")</f>
        <v>2.410792174</v>
      </c>
      <c r="N31">
        <f>IF(LogD!I43,LogD!G95,"")</f>
        <v>2.1324486865999983</v>
      </c>
      <c r="O31">
        <f>IF(LogD!I43,LogD!H43,"")</f>
        <v>0</v>
      </c>
      <c r="P31">
        <f>IF(LogD!I43,XP_SITE,"")</f>
        <v>0</v>
      </c>
      <c r="Q31" t="str">
        <f>IF(LogD!I43,XP_ELN,"")</f>
        <v>APSL-0828-064</v>
      </c>
      <c r="R31">
        <f>IF(LogD!I43,XP_DATE,"")</f>
        <v>44795</v>
      </c>
    </row>
    <row r="32" spans="1:18" x14ac:dyDescent="0.35">
      <c r="A32" t="str">
        <f>IF(LogD!I44,XP_NAME,"")</f>
        <v/>
      </c>
      <c r="B32" t="str">
        <f>IF(LogD!I44,XP_DESC,"")</f>
        <v>ChromLogD - APS-DMPK-P-765-2022-1383</v>
      </c>
      <c r="C32" t="str">
        <f>IF(LogD!I44,XP_STATE,"")</f>
        <v>Pending</v>
      </c>
      <c r="D32" t="str">
        <f>IF(LogD!I44,XP_TEAM,"")</f>
        <v>1910 Genetics</v>
      </c>
      <c r="E32">
        <f>IF(LogD!I44,XP_USER,"")</f>
        <v>0</v>
      </c>
      <c r="F32" t="str">
        <f>IF(AND(LogD!I44,LogD!A44&lt;&gt;""),LogD!A44,"")</f>
        <v/>
      </c>
      <c r="G32" t="str">
        <f>IF(AND(LogD!I44,LogD!B44&lt;&gt;""),LogD!B44,"")</f>
        <v>ChromlogD</v>
      </c>
      <c r="H32">
        <f>IF(LogD!I44,1,"")</f>
        <v>1</v>
      </c>
      <c r="I32" t="str">
        <f t="shared" si="0"/>
        <v>820X-1</v>
      </c>
      <c r="J32" t="str">
        <f>IF(LogD!I44,LogD!D44,"")</f>
        <v>1910-820X-1</v>
      </c>
      <c r="K32" t="str">
        <f>IF(LogD!I44,XP_ALIAS,"")</f>
        <v>NTG002</v>
      </c>
      <c r="L32">
        <f>IF(LogD!I44,LogD!G44,"")</f>
        <v>0.89508997599999951</v>
      </c>
      <c r="M32">
        <f>IF(LogD!I44,LogD!G148,"")</f>
        <v>3.8764042646000014</v>
      </c>
      <c r="N32">
        <f>IF(LogD!I44,LogD!G96,"")</f>
        <v>2.0113786682999999</v>
      </c>
      <c r="O32">
        <f>IF(LogD!I44,LogD!H44,"")</f>
        <v>0</v>
      </c>
      <c r="P32">
        <f>IF(LogD!I44,XP_SITE,"")</f>
        <v>0</v>
      </c>
      <c r="Q32" t="str">
        <f>IF(LogD!I44,XP_ELN,"")</f>
        <v>APSL-0828-064</v>
      </c>
      <c r="R32">
        <f>IF(LogD!I44,XP_DATE,"")</f>
        <v>44795</v>
      </c>
    </row>
    <row r="33" spans="1:18" x14ac:dyDescent="0.35">
      <c r="A33" t="str">
        <f>IF(LogD!I45,XP_NAME,"")</f>
        <v/>
      </c>
      <c r="B33" t="str">
        <f>IF(LogD!I45,XP_DESC,"")</f>
        <v>ChromLogD - APS-DMPK-P-765-2022-1383</v>
      </c>
      <c r="C33" t="str">
        <f>IF(LogD!I45,XP_STATE,"")</f>
        <v>Pending</v>
      </c>
      <c r="D33" t="str">
        <f>IF(LogD!I45,XP_TEAM,"")</f>
        <v>1910 Genetics</v>
      </c>
      <c r="E33">
        <f>IF(LogD!I45,XP_USER,"")</f>
        <v>0</v>
      </c>
      <c r="F33" t="str">
        <f>IF(AND(LogD!I45,LogD!A45&lt;&gt;""),LogD!A45,"")</f>
        <v/>
      </c>
      <c r="G33" t="str">
        <f>IF(AND(LogD!I45,LogD!B45&lt;&gt;""),LogD!B45,"")</f>
        <v>ChromlogD</v>
      </c>
      <c r="H33">
        <f>IF(LogD!I45,1,"")</f>
        <v>1</v>
      </c>
      <c r="I33" t="str">
        <f t="shared" si="0"/>
        <v>821X-1</v>
      </c>
      <c r="J33" t="str">
        <f>IF(LogD!I45,LogD!D45,"")</f>
        <v>1910-821X-1</v>
      </c>
      <c r="K33" t="str">
        <f>IF(LogD!I45,XP_ALIAS,"")</f>
        <v>NTG002</v>
      </c>
      <c r="L33">
        <f>IF(LogD!I45,LogD!G45,"")</f>
        <v>0.73014558559999942</v>
      </c>
      <c r="M33">
        <f>IF(LogD!I45,LogD!G149,"")</f>
        <v>4.795220703</v>
      </c>
      <c r="N33">
        <f>IF(LogD!I45,LogD!G97,"")</f>
        <v>1.7939467987000004</v>
      </c>
      <c r="O33">
        <f>IF(LogD!I45,LogD!H45,"")</f>
        <v>0</v>
      </c>
      <c r="P33">
        <f>IF(LogD!I45,XP_SITE,"")</f>
        <v>0</v>
      </c>
      <c r="Q33" t="str">
        <f>IF(LogD!I45,XP_ELN,"")</f>
        <v>APSL-0828-064</v>
      </c>
      <c r="R33">
        <f>IF(LogD!I45,XP_DATE,"")</f>
        <v>44795</v>
      </c>
    </row>
    <row r="34" spans="1:18" x14ac:dyDescent="0.35">
      <c r="A34" t="str">
        <f>IF(LogD!I46,XP_NAME,"")</f>
        <v/>
      </c>
      <c r="B34" t="str">
        <f>IF(LogD!I46,XP_DESC,"")</f>
        <v>ChromLogD - APS-DMPK-P-765-2022-1383</v>
      </c>
      <c r="C34" t="str">
        <f>IF(LogD!I46,XP_STATE,"")</f>
        <v>Pending</v>
      </c>
      <c r="D34" t="str">
        <f>IF(LogD!I46,XP_TEAM,"")</f>
        <v>1910 Genetics</v>
      </c>
      <c r="E34">
        <f>IF(LogD!I46,XP_USER,"")</f>
        <v>0</v>
      </c>
      <c r="F34" t="str">
        <f>IF(AND(LogD!I46,LogD!A46&lt;&gt;""),LogD!A46,"")</f>
        <v/>
      </c>
      <c r="G34" t="str">
        <f>IF(AND(LogD!I46,LogD!B46&lt;&gt;""),LogD!B46,"")</f>
        <v>ChromlogD</v>
      </c>
      <c r="H34">
        <f>IF(LogD!I46,1,"")</f>
        <v>1</v>
      </c>
      <c r="I34" t="str">
        <f t="shared" si="0"/>
        <v>822X-1</v>
      </c>
      <c r="J34" t="str">
        <f>IF(LogD!I46,LogD!D46,"")</f>
        <v>1910-822X-1</v>
      </c>
      <c r="K34" t="str">
        <f>IF(LogD!I46,XP_ALIAS,"")</f>
        <v>NTG002</v>
      </c>
      <c r="L34">
        <f>IF(LogD!I46,LogD!G46,"")</f>
        <v>-1.3303072912000009</v>
      </c>
      <c r="M34">
        <f>IF(LogD!I46,LogD!G150,"")</f>
        <v>1.7990801430000021</v>
      </c>
      <c r="N34">
        <f>IF(LogD!I46,LogD!G98,"")</f>
        <v>1.3739079597000008</v>
      </c>
      <c r="O34">
        <f>IF(LogD!I46,LogD!H46,"")</f>
        <v>0</v>
      </c>
      <c r="P34">
        <f>IF(LogD!I46,XP_SITE,"")</f>
        <v>0</v>
      </c>
      <c r="Q34" t="str">
        <f>IF(LogD!I46,XP_ELN,"")</f>
        <v>APSL-0828-064</v>
      </c>
      <c r="R34">
        <f>IF(LogD!I46,XP_DATE,"")</f>
        <v>44795</v>
      </c>
    </row>
    <row r="35" spans="1:18" x14ac:dyDescent="0.35">
      <c r="A35" t="str">
        <f>IF(LogD!I47,XP_NAME,"")</f>
        <v/>
      </c>
      <c r="B35" t="str">
        <f>IF(LogD!I47,XP_DESC,"")</f>
        <v>ChromLogD - APS-DMPK-P-765-2022-1383</v>
      </c>
      <c r="C35" t="str">
        <f>IF(LogD!I47,XP_STATE,"")</f>
        <v>Pending</v>
      </c>
      <c r="D35" t="str">
        <f>IF(LogD!I47,XP_TEAM,"")</f>
        <v>1910 Genetics</v>
      </c>
      <c r="E35">
        <f>IF(LogD!I47,XP_USER,"")</f>
        <v>0</v>
      </c>
      <c r="F35" t="str">
        <f>IF(AND(LogD!I47,LogD!A47&lt;&gt;""),LogD!A47,"")</f>
        <v/>
      </c>
      <c r="G35" t="str">
        <f>IF(AND(LogD!I47,LogD!B47&lt;&gt;""),LogD!B47,"")</f>
        <v>ChromlogD</v>
      </c>
      <c r="H35">
        <f>IF(LogD!I47,1,"")</f>
        <v>1</v>
      </c>
      <c r="I35" t="str">
        <f t="shared" si="0"/>
        <v>823X-1</v>
      </c>
      <c r="J35" t="str">
        <f>IF(LogD!I47,LogD!D47,"")</f>
        <v>1910-823X-1</v>
      </c>
      <c r="K35" t="str">
        <f>IF(LogD!I47,XP_ALIAS,"")</f>
        <v>NTG002</v>
      </c>
      <c r="L35">
        <f>IF(LogD!I47,LogD!G47,"")</f>
        <v>3.1096712175999981</v>
      </c>
      <c r="M35">
        <f>IF(LogD!I47,LogD!G151,"")</f>
        <v>5.9737026566000004</v>
      </c>
      <c r="N35">
        <f>IF(LogD!I47,LogD!G99,"")</f>
        <v>5.6583041174999993</v>
      </c>
      <c r="O35">
        <f>IF(LogD!I47,LogD!H47,"")</f>
        <v>0</v>
      </c>
      <c r="P35">
        <f>IF(LogD!I47,XP_SITE,"")</f>
        <v>0</v>
      </c>
      <c r="Q35" t="str">
        <f>IF(LogD!I47,XP_ELN,"")</f>
        <v>APSL-0828-064</v>
      </c>
      <c r="R35">
        <f>IF(LogD!I47,XP_DATE,"")</f>
        <v>44795</v>
      </c>
    </row>
    <row r="36" spans="1:18" x14ac:dyDescent="0.35">
      <c r="A36" t="str">
        <f>IF(LogD!I48,XP_NAME,"")</f>
        <v/>
      </c>
      <c r="B36" t="str">
        <f>IF(LogD!I48,XP_DESC,"")</f>
        <v>ChromLogD - APS-DMPK-P-765-2022-1383</v>
      </c>
      <c r="C36" t="str">
        <f>IF(LogD!I48,XP_STATE,"")</f>
        <v>Pending</v>
      </c>
      <c r="D36" t="str">
        <f>IF(LogD!I48,XP_TEAM,"")</f>
        <v>1910 Genetics</v>
      </c>
      <c r="E36">
        <f>IF(LogD!I48,XP_USER,"")</f>
        <v>0</v>
      </c>
      <c r="F36" t="str">
        <f>IF(AND(LogD!I48,LogD!A48&lt;&gt;""),LogD!A48,"")</f>
        <v/>
      </c>
      <c r="G36" t="str">
        <f>IF(AND(LogD!I48,LogD!B48&lt;&gt;""),LogD!B48,"")</f>
        <v>ChromlogD</v>
      </c>
      <c r="H36">
        <f>IF(LogD!I48,1,"")</f>
        <v>1</v>
      </c>
      <c r="I36" t="str">
        <f t="shared" si="0"/>
        <v>825X-1</v>
      </c>
      <c r="J36" t="str">
        <f>IF(LogD!I48,LogD!D48,"")</f>
        <v>1910-825X-1</v>
      </c>
      <c r="K36" t="str">
        <f>IF(LogD!I48,XP_ALIAS,"")</f>
        <v>NTG002</v>
      </c>
      <c r="L36">
        <f>IF(LogD!I48,LogD!G48,"")</f>
        <v>2.322805355199999</v>
      </c>
      <c r="M36">
        <f>IF(LogD!I48,LogD!G152,"")</f>
        <v>6.2433553069999999</v>
      </c>
      <c r="N36">
        <f>IF(LogD!I48,LogD!G100,"")</f>
        <v>3.9707363113999987</v>
      </c>
      <c r="O36">
        <f>IF(LogD!I48,LogD!H48,"")</f>
        <v>0</v>
      </c>
      <c r="P36">
        <f>IF(LogD!I48,XP_SITE,"")</f>
        <v>0</v>
      </c>
      <c r="Q36" t="str">
        <f>IF(LogD!I48,XP_ELN,"")</f>
        <v>APSL-0828-064</v>
      </c>
      <c r="R36">
        <f>IF(LogD!I48,XP_DATE,"")</f>
        <v>44795</v>
      </c>
    </row>
    <row r="37" spans="1:18" x14ac:dyDescent="0.35">
      <c r="A37" t="str">
        <f>IF(LogD!I49,XP_NAME,"")</f>
        <v/>
      </c>
      <c r="B37" t="str">
        <f>IF(LogD!I49,XP_DESC,"")</f>
        <v>ChromLogD - APS-DMPK-P-765-2022-1383</v>
      </c>
      <c r="C37" t="str">
        <f>IF(LogD!I49,XP_STATE,"")</f>
        <v>Pending</v>
      </c>
      <c r="D37" t="str">
        <f>IF(LogD!I49,XP_TEAM,"")</f>
        <v>1910 Genetics</v>
      </c>
      <c r="E37">
        <f>IF(LogD!I49,XP_USER,"")</f>
        <v>0</v>
      </c>
      <c r="F37" t="str">
        <f>IF(AND(LogD!I49,LogD!A49&lt;&gt;""),LogD!A49,"")</f>
        <v/>
      </c>
      <c r="G37" t="str">
        <f>IF(AND(LogD!I49,LogD!B49&lt;&gt;""),LogD!B49,"")</f>
        <v>ChromlogD</v>
      </c>
      <c r="H37">
        <f>IF(LogD!I49,1,"")</f>
        <v>1</v>
      </c>
      <c r="I37" t="str">
        <f t="shared" si="0"/>
        <v>826X-1</v>
      </c>
      <c r="J37" t="str">
        <f>IF(LogD!I49,LogD!D49,"")</f>
        <v>1910-826X-1</v>
      </c>
      <c r="K37" t="str">
        <f>IF(LogD!I49,XP_ALIAS,"")</f>
        <v>NTG002</v>
      </c>
      <c r="L37">
        <f>IF(LogD!I49,LogD!G49,"")</f>
        <v>1.9199084015999994</v>
      </c>
      <c r="M37">
        <f>IF(LogD!I49,LogD!G153,"")</f>
        <v>1.6992087910000002</v>
      </c>
      <c r="N37">
        <f>IF(LogD!I49,LogD!G101,"")</f>
        <v>1.645697796699999</v>
      </c>
      <c r="O37">
        <f>IF(LogD!I49,LogD!H49,"")</f>
        <v>0</v>
      </c>
      <c r="P37">
        <f>IF(LogD!I49,XP_SITE,"")</f>
        <v>0</v>
      </c>
      <c r="Q37" t="str">
        <f>IF(LogD!I49,XP_ELN,"")</f>
        <v>APSL-0828-064</v>
      </c>
      <c r="R37">
        <f>IF(LogD!I49,XP_DATE,"")</f>
        <v>44795</v>
      </c>
    </row>
    <row r="38" spans="1:18" x14ac:dyDescent="0.35">
      <c r="A38" t="str">
        <f>IF(LogD!I50,XP_NAME,"")</f>
        <v/>
      </c>
      <c r="B38" t="str">
        <f>IF(LogD!I50,XP_DESC,"")</f>
        <v>ChromLogD - APS-DMPK-P-765-2022-1383</v>
      </c>
      <c r="C38" t="str">
        <f>IF(LogD!I50,XP_STATE,"")</f>
        <v>Pending</v>
      </c>
      <c r="D38" t="str">
        <f>IF(LogD!I50,XP_TEAM,"")</f>
        <v>1910 Genetics</v>
      </c>
      <c r="E38">
        <f>IF(LogD!I50,XP_USER,"")</f>
        <v>0</v>
      </c>
      <c r="F38" t="str">
        <f>IF(AND(LogD!I50,LogD!A50&lt;&gt;""),LogD!A50,"")</f>
        <v/>
      </c>
      <c r="G38" t="str">
        <f>IF(AND(LogD!I50,LogD!B50&lt;&gt;""),LogD!B50,"")</f>
        <v>ChromlogD</v>
      </c>
      <c r="H38">
        <f>IF(LogD!I50,1,"")</f>
        <v>1</v>
      </c>
      <c r="I38" t="str">
        <f t="shared" si="0"/>
        <v>827X-1</v>
      </c>
      <c r="J38" t="str">
        <f>IF(LogD!I50,LogD!D50,"")</f>
        <v>1910-827X-1</v>
      </c>
      <c r="K38" t="str">
        <f>IF(LogD!I50,XP_ALIAS,"")</f>
        <v>NTG002</v>
      </c>
      <c r="L38">
        <f>IF(LogD!I50,LogD!G50,"")</f>
        <v>1.6630277935999995</v>
      </c>
      <c r="M38">
        <f>IF(LogD!I50,LogD!G154,"")</f>
        <v>4.3058510782000008</v>
      </c>
      <c r="N38">
        <f>IF(LogD!I50,LogD!G102,"")</f>
        <v>2.3696470898000008</v>
      </c>
      <c r="O38">
        <f>IF(LogD!I50,LogD!H50,"")</f>
        <v>0</v>
      </c>
      <c r="P38">
        <f>IF(LogD!I50,XP_SITE,"")</f>
        <v>0</v>
      </c>
      <c r="Q38" t="str">
        <f>IF(LogD!I50,XP_ELN,"")</f>
        <v>APSL-0828-064</v>
      </c>
      <c r="R38">
        <f>IF(LogD!I50,XP_DATE,"")</f>
        <v>44795</v>
      </c>
    </row>
    <row r="39" spans="1:18" x14ac:dyDescent="0.35">
      <c r="A39" t="str">
        <f>IF(LogD!I51,XP_NAME,"")</f>
        <v/>
      </c>
      <c r="B39" t="str">
        <f>IF(LogD!I51,XP_DESC,"")</f>
        <v>ChromLogD - APS-DMPK-P-765-2022-1383</v>
      </c>
      <c r="C39" t="str">
        <f>IF(LogD!I51,XP_STATE,"")</f>
        <v>Pending</v>
      </c>
      <c r="D39" t="str">
        <f>IF(LogD!I51,XP_TEAM,"")</f>
        <v>1910 Genetics</v>
      </c>
      <c r="E39">
        <f>IF(LogD!I51,XP_USER,"")</f>
        <v>0</v>
      </c>
      <c r="F39" t="str">
        <f>IF(AND(LogD!I51,LogD!A51&lt;&gt;""),LogD!A51,"")</f>
        <v/>
      </c>
      <c r="G39" t="str">
        <f>IF(AND(LogD!I51,LogD!B51&lt;&gt;""),LogD!B51,"")</f>
        <v>ChromlogD</v>
      </c>
      <c r="H39">
        <f>IF(LogD!I51,1,"")</f>
        <v>1</v>
      </c>
      <c r="I39" t="str">
        <f t="shared" si="0"/>
        <v>828X-1</v>
      </c>
      <c r="J39" t="str">
        <f>IF(LogD!I51,LogD!D51,"")</f>
        <v>1910-828X-1</v>
      </c>
      <c r="K39" t="str">
        <f>IF(LogD!I51,XP_ALIAS,"")</f>
        <v>NTG002</v>
      </c>
      <c r="L39">
        <f>IF(LogD!I51,LogD!G51,"")</f>
        <v>2.6743261872000001</v>
      </c>
      <c r="M39">
        <f>IF(LogD!I51,LogD!G155,"")</f>
        <v>6.8800351759999998</v>
      </c>
      <c r="N39">
        <f>IF(LogD!I51,LogD!G103,"")</f>
        <v>5.0010668753000012</v>
      </c>
      <c r="O39">
        <f>IF(LogD!I51,LogD!H51,"")</f>
        <v>0</v>
      </c>
      <c r="P39">
        <f>IF(LogD!I51,XP_SITE,"")</f>
        <v>0</v>
      </c>
      <c r="Q39" t="str">
        <f>IF(LogD!I51,XP_ELN,"")</f>
        <v>APSL-0828-064</v>
      </c>
      <c r="R39">
        <f>IF(LogD!I51,XP_DATE,"")</f>
        <v>44795</v>
      </c>
    </row>
    <row r="40" spans="1:18" x14ac:dyDescent="0.35">
      <c r="A40" t="str">
        <f>IF(LogD!I52,XP_NAME,"")</f>
        <v/>
      </c>
      <c r="B40" t="str">
        <f>IF(LogD!I52,XP_DESC,"")</f>
        <v>ChromLogD - APS-DMPK-P-765-2022-1383</v>
      </c>
      <c r="C40" t="str">
        <f>IF(LogD!I52,XP_STATE,"")</f>
        <v>Pending</v>
      </c>
      <c r="D40" t="str">
        <f>IF(LogD!I52,XP_TEAM,"")</f>
        <v>1910 Genetics</v>
      </c>
      <c r="E40">
        <f>IF(LogD!I52,XP_USER,"")</f>
        <v>0</v>
      </c>
      <c r="F40" t="str">
        <f>IF(AND(LogD!I52,LogD!A52&lt;&gt;""),LogD!A52,"")</f>
        <v/>
      </c>
      <c r="G40" t="str">
        <f>IF(AND(LogD!I52,LogD!B52&lt;&gt;""),LogD!B52,"")</f>
        <v>ChromlogD</v>
      </c>
      <c r="H40">
        <f>IF(LogD!I52,1,"")</f>
        <v>1</v>
      </c>
      <c r="I40" t="str">
        <f t="shared" si="0"/>
        <v>829X-1</v>
      </c>
      <c r="J40" t="str">
        <f>IF(LogD!I52,LogD!D52,"")</f>
        <v>1910-829X-1</v>
      </c>
      <c r="K40" t="str">
        <f>IF(LogD!I52,XP_ALIAS,"")</f>
        <v>NTG002</v>
      </c>
      <c r="L40">
        <f>IF(LogD!I52,LogD!G52,"")</f>
        <v>-1.1383228368000002</v>
      </c>
      <c r="M40">
        <f>IF(LogD!I52,LogD!G156,"")</f>
        <v>3.1673176654000015</v>
      </c>
      <c r="N40">
        <f>IF(LogD!I52,LogD!G104,"")</f>
        <v>0.51653456479999971</v>
      </c>
      <c r="O40">
        <f>IF(LogD!I52,LogD!H52,"")</f>
        <v>0</v>
      </c>
      <c r="P40">
        <f>IF(LogD!I52,XP_SITE,"")</f>
        <v>0</v>
      </c>
      <c r="Q40" t="str">
        <f>IF(LogD!I52,XP_ELN,"")</f>
        <v>APSL-0828-064</v>
      </c>
      <c r="R40">
        <f>IF(LogD!I52,XP_DATE,"")</f>
        <v>44795</v>
      </c>
    </row>
    <row r="41" spans="1:18" x14ac:dyDescent="0.35">
      <c r="A41" t="str">
        <f>IF(LogD!I53,XP_NAME,"")</f>
        <v/>
      </c>
      <c r="B41" t="str">
        <f>IF(LogD!I53,XP_DESC,"")</f>
        <v>ChromLogD - APS-DMPK-P-765-2022-1383</v>
      </c>
      <c r="C41" t="str">
        <f>IF(LogD!I53,XP_STATE,"")</f>
        <v>Pending</v>
      </c>
      <c r="D41" t="str">
        <f>IF(LogD!I53,XP_TEAM,"")</f>
        <v>1910 Genetics</v>
      </c>
      <c r="E41">
        <f>IF(LogD!I53,XP_USER,"")</f>
        <v>0</v>
      </c>
      <c r="F41" t="str">
        <f>IF(AND(LogD!I53,LogD!A53&lt;&gt;""),LogD!A53,"")</f>
        <v/>
      </c>
      <c r="G41" t="str">
        <f>IF(AND(LogD!I53,LogD!B53&lt;&gt;""),LogD!B53,"")</f>
        <v>ChromlogD</v>
      </c>
      <c r="H41">
        <f>IF(LogD!I53,1,"")</f>
        <v>1</v>
      </c>
      <c r="I41" t="str">
        <f t="shared" si="0"/>
        <v>830X-1</v>
      </c>
      <c r="J41" t="str">
        <f>IF(LogD!I53,LogD!D53,"")</f>
        <v>1910-830X-1</v>
      </c>
      <c r="K41" t="str">
        <f>IF(LogD!I53,XP_ALIAS,"")</f>
        <v>NTG002</v>
      </c>
      <c r="L41">
        <f>IF(LogD!I53,LogD!G53,"")</f>
        <v>2.1578609648000002</v>
      </c>
      <c r="M41">
        <f>IF(LogD!I53,LogD!G157,"")</f>
        <v>2.7503547707999996</v>
      </c>
      <c r="N41">
        <f>IF(LogD!I53,LogD!G105,"")</f>
        <v>2.7205030611999996</v>
      </c>
      <c r="O41">
        <f>IF(LogD!I53,LogD!H53,"")</f>
        <v>0</v>
      </c>
      <c r="P41">
        <f>IF(LogD!I53,XP_SITE,"")</f>
        <v>0</v>
      </c>
      <c r="Q41" t="str">
        <f>IF(LogD!I53,XP_ELN,"")</f>
        <v>APSL-0828-064</v>
      </c>
      <c r="R41">
        <f>IF(LogD!I53,XP_DATE,"")</f>
        <v>44795</v>
      </c>
    </row>
    <row r="42" spans="1:18" x14ac:dyDescent="0.35">
      <c r="A42" t="str">
        <f>IF(LogD!I54,XP_NAME,"")</f>
        <v/>
      </c>
      <c r="B42" t="str">
        <f>IF(LogD!I54,XP_DESC,"")</f>
        <v>ChromLogD - APS-DMPK-P-765-2022-1383</v>
      </c>
      <c r="C42" t="str">
        <f>IF(LogD!I54,XP_STATE,"")</f>
        <v>Pending</v>
      </c>
      <c r="D42" t="str">
        <f>IF(LogD!I54,XP_TEAM,"")</f>
        <v>1910 Genetics</v>
      </c>
      <c r="E42">
        <f>IF(LogD!I54,XP_USER,"")</f>
        <v>0</v>
      </c>
      <c r="F42" t="str">
        <f>IF(AND(LogD!I54,LogD!A54&lt;&gt;""),LogD!A54,"")</f>
        <v/>
      </c>
      <c r="G42" t="str">
        <f>IF(AND(LogD!I54,LogD!B54&lt;&gt;""),LogD!B54,"")</f>
        <v>ChromlogD</v>
      </c>
      <c r="H42">
        <f>IF(LogD!I54,1,"")</f>
        <v>1</v>
      </c>
      <c r="I42" t="str">
        <f t="shared" si="0"/>
        <v>831X-1</v>
      </c>
      <c r="J42" t="str">
        <f>IF(LogD!I54,LogD!D54,"")</f>
        <v>1910-831X-1</v>
      </c>
      <c r="K42" t="str">
        <f>IF(LogD!I54,XP_ALIAS,"")</f>
        <v>NTG002</v>
      </c>
      <c r="L42">
        <f>IF(LogD!I54,LogD!G54,"")</f>
        <v>1.9902125679999991</v>
      </c>
      <c r="M42">
        <f>IF(LogD!I54,LogD!G158,"")</f>
        <v>5.3769713284000016</v>
      </c>
      <c r="N42">
        <f>IF(LogD!I54,LogD!G106,"")</f>
        <v>2.7254446945999993</v>
      </c>
      <c r="O42">
        <f>IF(LogD!I54,LogD!H54,"")</f>
        <v>0</v>
      </c>
      <c r="P42">
        <f>IF(LogD!I54,XP_SITE,"")</f>
        <v>0</v>
      </c>
      <c r="Q42" t="str">
        <f>IF(LogD!I54,XP_ELN,"")</f>
        <v>APSL-0828-064</v>
      </c>
      <c r="R42">
        <f>IF(LogD!I54,XP_DATE,"")</f>
        <v>44795</v>
      </c>
    </row>
    <row r="43" spans="1:18" x14ac:dyDescent="0.35">
      <c r="A43" t="str">
        <f>IF(LogD!I55,XP_NAME,"")</f>
        <v/>
      </c>
      <c r="B43" t="str">
        <f>IF(LogD!I55,XP_DESC,"")</f>
        <v>ChromLogD - APS-DMPK-P-765-2022-1383</v>
      </c>
      <c r="C43" t="str">
        <f>IF(LogD!I55,XP_STATE,"")</f>
        <v>Pending</v>
      </c>
      <c r="D43" t="str">
        <f>IF(LogD!I55,XP_TEAM,"")</f>
        <v>1910 Genetics</v>
      </c>
      <c r="E43">
        <f>IF(LogD!I55,XP_USER,"")</f>
        <v>0</v>
      </c>
      <c r="F43" t="str">
        <f>IF(AND(LogD!I55,LogD!A55&lt;&gt;""),LogD!A55,"")</f>
        <v/>
      </c>
      <c r="G43" t="str">
        <f>IF(AND(LogD!I55,LogD!B55&lt;&gt;""),LogD!B55,"")</f>
        <v>ChromlogD</v>
      </c>
      <c r="H43">
        <f>IF(LogD!I55,1,"")</f>
        <v>1</v>
      </c>
      <c r="I43" t="str">
        <f t="shared" si="0"/>
        <v>832X-1</v>
      </c>
      <c r="J43" t="str">
        <f>IF(LogD!I55,LogD!D55,"")</f>
        <v>1910-832X-1</v>
      </c>
      <c r="K43" t="str">
        <f>IF(LogD!I55,XP_ALIAS,"")</f>
        <v>NTG002</v>
      </c>
      <c r="L43">
        <f>IF(LogD!I55,LogD!G55,"")</f>
        <v>4.5184585519999985</v>
      </c>
      <c r="M43">
        <f>IF(LogD!I55,LogD!G159,"")</f>
        <v>4.1959925910000013</v>
      </c>
      <c r="N43">
        <f>IF(LogD!I55,LogD!G107,"")</f>
        <v>4.1560475638999996</v>
      </c>
      <c r="O43">
        <f>IF(LogD!I55,LogD!H55,"")</f>
        <v>0</v>
      </c>
      <c r="P43">
        <f>IF(LogD!I55,XP_SITE,"")</f>
        <v>0</v>
      </c>
      <c r="Q43" t="str">
        <f>IF(LogD!I55,XP_ELN,"")</f>
        <v>APSL-0828-064</v>
      </c>
      <c r="R43">
        <f>IF(LogD!I55,XP_DATE,"")</f>
        <v>44795</v>
      </c>
    </row>
    <row r="44" spans="1:18" x14ac:dyDescent="0.35">
      <c r="A44" t="str">
        <f>IF(LogD!I56,XP_NAME,"")</f>
        <v/>
      </c>
      <c r="B44" t="str">
        <f>IF(LogD!I56,XP_DESC,"")</f>
        <v>ChromLogD - APS-DMPK-P-765-2022-1383</v>
      </c>
      <c r="C44" t="str">
        <f>IF(LogD!I56,XP_STATE,"")</f>
        <v>Pending</v>
      </c>
      <c r="D44" t="str">
        <f>IF(LogD!I56,XP_TEAM,"")</f>
        <v>1910 Genetics</v>
      </c>
      <c r="E44">
        <f>IF(LogD!I56,XP_USER,"")</f>
        <v>0</v>
      </c>
      <c r="F44" t="str">
        <f>IF(AND(LogD!I56,LogD!A56&lt;&gt;""),LogD!A56,"")</f>
        <v/>
      </c>
      <c r="G44" t="str">
        <f>IF(AND(LogD!I56,LogD!B56&lt;&gt;""),LogD!B56,"")</f>
        <v>ChromlogD</v>
      </c>
      <c r="H44">
        <f>IF(LogD!I56,1,"")</f>
        <v>1</v>
      </c>
      <c r="I44" t="str">
        <f t="shared" si="0"/>
        <v>833X-1</v>
      </c>
      <c r="J44" t="str">
        <f>IF(LogD!I56,LogD!D56,"")</f>
        <v>1910-833X-1</v>
      </c>
      <c r="K44" t="str">
        <f>IF(LogD!I56,XP_ALIAS,"")</f>
        <v>NTG002</v>
      </c>
      <c r="L44">
        <f>IF(LogD!I56,LogD!G56,"")</f>
        <v>2.1578609648000002</v>
      </c>
      <c r="M44">
        <f>IF(LogD!I56,LogD!G160,"")</f>
        <v>5.5592365457999984</v>
      </c>
      <c r="N44">
        <f>IF(LogD!I56,LogD!G108,"")</f>
        <v>1.7470012814000011</v>
      </c>
      <c r="O44">
        <f>IF(LogD!I56,LogD!H56,"")</f>
        <v>0</v>
      </c>
      <c r="P44">
        <f>IF(LogD!I56,XP_SITE,"")</f>
        <v>0</v>
      </c>
      <c r="Q44" t="str">
        <f>IF(LogD!I56,XP_ELN,"")</f>
        <v>APSL-0828-064</v>
      </c>
      <c r="R44">
        <f>IF(LogD!I56,XP_DATE,"")</f>
        <v>44795</v>
      </c>
    </row>
    <row r="45" spans="1:18" x14ac:dyDescent="0.35">
      <c r="A45" t="str">
        <f>IF(LogD!I57,XP_NAME,"")</f>
        <v/>
      </c>
      <c r="B45" t="str">
        <f>IF(LogD!I57,XP_DESC,"")</f>
        <v>ChromLogD - APS-DMPK-P-765-2022-1383</v>
      </c>
      <c r="C45" t="str">
        <f>IF(LogD!I57,XP_STATE,"")</f>
        <v>Pending</v>
      </c>
      <c r="D45" t="str">
        <f>IF(LogD!I57,XP_TEAM,"")</f>
        <v>1910 Genetics</v>
      </c>
      <c r="E45">
        <f>IF(LogD!I57,XP_USER,"")</f>
        <v>0</v>
      </c>
      <c r="F45" t="str">
        <f>IF(AND(LogD!I57,LogD!A57&lt;&gt;""),LogD!A57,"")</f>
        <v/>
      </c>
      <c r="G45" t="str">
        <f>IF(AND(LogD!I57,LogD!B57&lt;&gt;""),LogD!B57,"")</f>
        <v>ChromlogD</v>
      </c>
      <c r="H45">
        <f>IF(LogD!I57,1,"")</f>
        <v>1</v>
      </c>
      <c r="I45" t="str">
        <f t="shared" si="0"/>
        <v>837X-1</v>
      </c>
      <c r="J45" t="str">
        <f>IF(LogD!I57,LogD!D57,"")</f>
        <v>1910-837X-1</v>
      </c>
      <c r="K45" t="str">
        <f>IF(LogD!I57,XP_ALIAS,"")</f>
        <v>NTG002</v>
      </c>
      <c r="L45">
        <f>IF(LogD!I57,LogD!G57,"")</f>
        <v>3.474712081599999</v>
      </c>
      <c r="M45">
        <f>IF(LogD!I57,LogD!G161,"")</f>
        <v>7.9686329128000022</v>
      </c>
      <c r="N45">
        <f>IF(LogD!I57,LogD!G109,"")</f>
        <v>5.9127982375999997</v>
      </c>
      <c r="O45">
        <f>IF(LogD!I57,LogD!H57,"")</f>
        <v>0</v>
      </c>
      <c r="P45">
        <f>IF(LogD!I57,XP_SITE,"")</f>
        <v>0</v>
      </c>
      <c r="Q45" t="str">
        <f>IF(LogD!I57,XP_ELN,"")</f>
        <v>APSL-0828-064</v>
      </c>
      <c r="R45">
        <f>IF(LogD!I57,XP_DATE,"")</f>
        <v>44795</v>
      </c>
    </row>
    <row r="46" spans="1:18" x14ac:dyDescent="0.35">
      <c r="A46" t="str">
        <f>IF(LogD!I58,XP_NAME,"")</f>
        <v/>
      </c>
      <c r="B46" t="str">
        <f>IF(LogD!I58,XP_DESC,"")</f>
        <v>ChromLogD - APS-DMPK-P-765-2022-1383</v>
      </c>
      <c r="C46" t="str">
        <f>IF(LogD!I58,XP_STATE,"")</f>
        <v>Pending</v>
      </c>
      <c r="D46" t="str">
        <f>IF(LogD!I58,XP_TEAM,"")</f>
        <v>1910 Genetics</v>
      </c>
      <c r="E46">
        <f>IF(LogD!I58,XP_USER,"")</f>
        <v>0</v>
      </c>
      <c r="F46" t="str">
        <f>IF(AND(LogD!I58,LogD!A58&lt;&gt;""),LogD!A58,"")</f>
        <v/>
      </c>
      <c r="G46" t="str">
        <f>IF(AND(LogD!I58,LogD!B58&lt;&gt;""),LogD!B58,"")</f>
        <v>ChromlogD</v>
      </c>
      <c r="H46">
        <f>IF(LogD!I58,1,"")</f>
        <v>1</v>
      </c>
      <c r="I46" t="str">
        <f t="shared" si="0"/>
        <v>840X-1</v>
      </c>
      <c r="J46" t="str">
        <f>IF(LogD!I58,LogD!D58,"")</f>
        <v>1910-840X-1</v>
      </c>
      <c r="K46" t="str">
        <f>IF(LogD!I58,XP_ALIAS,"")</f>
        <v>NTG002</v>
      </c>
      <c r="L46">
        <f>IF(LogD!I58,LogD!G58,"")</f>
        <v>1.1979386927999989</v>
      </c>
      <c r="M46">
        <f>IF(LogD!I58,LogD!G162,"")</f>
        <v>5.9462380348000012</v>
      </c>
      <c r="N46">
        <f>IF(LogD!I58,LogD!G110,"")</f>
        <v>2.9848804480999993</v>
      </c>
      <c r="O46">
        <f>IF(LogD!I58,LogD!H58,"")</f>
        <v>0</v>
      </c>
      <c r="P46">
        <f>IF(LogD!I58,XP_SITE,"")</f>
        <v>0</v>
      </c>
      <c r="Q46" t="str">
        <f>IF(LogD!I58,XP_ELN,"")</f>
        <v>APSL-0828-064</v>
      </c>
      <c r="R46">
        <f>IF(LogD!I58,XP_DATE,"")</f>
        <v>44795</v>
      </c>
    </row>
    <row r="47" spans="1:18" x14ac:dyDescent="0.35">
      <c r="A47" t="str">
        <f>IF(LogD!I59,XP_NAME,"")</f>
        <v/>
      </c>
      <c r="B47" t="str">
        <f>IF(LogD!I59,XP_DESC,"")</f>
        <v>ChromLogD - APS-DMPK-P-765-2022-1383</v>
      </c>
      <c r="C47" t="str">
        <f>IF(LogD!I59,XP_STATE,"")</f>
        <v>Pending</v>
      </c>
      <c r="D47" t="str">
        <f>IF(LogD!I59,XP_TEAM,"")</f>
        <v>1910 Genetics</v>
      </c>
      <c r="E47">
        <f>IF(LogD!I59,XP_USER,"")</f>
        <v>0</v>
      </c>
      <c r="F47" t="str">
        <f>IF(AND(LogD!I59,LogD!A59&lt;&gt;""),LogD!A59,"")</f>
        <v/>
      </c>
      <c r="G47" t="str">
        <f>IF(AND(LogD!I59,LogD!B59&lt;&gt;""),LogD!B59,"")</f>
        <v>ChromlogD</v>
      </c>
      <c r="H47">
        <f>IF(LogD!I59,1,"")</f>
        <v>1</v>
      </c>
      <c r="I47" t="str">
        <f t="shared" si="0"/>
        <v>841X-1</v>
      </c>
      <c r="J47" t="str">
        <f>IF(LogD!I59,LogD!D59,"")</f>
        <v>1910-841X-1</v>
      </c>
      <c r="K47" t="str">
        <f>IF(LogD!I59,XP_ALIAS,"")</f>
        <v>NTG002</v>
      </c>
      <c r="L47">
        <f>IF(LogD!I59,LogD!G59,"")</f>
        <v>3.5215940799998346E-2</v>
      </c>
      <c r="M47">
        <f>IF(LogD!I59,LogD!G163,"")</f>
        <v>2.9101489339999995</v>
      </c>
      <c r="N47">
        <f>IF(LogD!I59,LogD!G111,"")</f>
        <v>1.8433631327</v>
      </c>
      <c r="O47">
        <f>IF(LogD!I59,LogD!H59,"")</f>
        <v>0</v>
      </c>
      <c r="P47">
        <f>IF(LogD!I59,XP_SITE,"")</f>
        <v>0</v>
      </c>
      <c r="Q47" t="str">
        <f>IF(LogD!I59,XP_ELN,"")</f>
        <v>APSL-0828-064</v>
      </c>
      <c r="R47">
        <f>IF(LogD!I59,XP_DATE,"")</f>
        <v>44795</v>
      </c>
    </row>
    <row r="48" spans="1:18" x14ac:dyDescent="0.35">
      <c r="A48" t="str">
        <f>IF(LogD!I60,XP_NAME,"")</f>
        <v/>
      </c>
      <c r="B48" t="str">
        <f>IF(LogD!I60,XP_DESC,"")</f>
        <v>ChromLogD - APS-DMPK-P-765-2022-1383</v>
      </c>
      <c r="C48" t="str">
        <f>IF(LogD!I60,XP_STATE,"")</f>
        <v>Pending</v>
      </c>
      <c r="D48" t="str">
        <f>IF(LogD!I60,XP_TEAM,"")</f>
        <v>1910 Genetics</v>
      </c>
      <c r="E48">
        <f>IF(LogD!I60,XP_USER,"")</f>
        <v>0</v>
      </c>
      <c r="F48" t="str">
        <f>IF(AND(LogD!I60,LogD!A60&lt;&gt;""),LogD!A60,"")</f>
        <v/>
      </c>
      <c r="G48" t="str">
        <f>IF(AND(LogD!I60,LogD!B60&lt;&gt;""),LogD!B60,"")</f>
        <v>ChromlogD</v>
      </c>
      <c r="H48">
        <f>IF(LogD!I60,1,"")</f>
        <v>1</v>
      </c>
      <c r="I48" t="str">
        <f t="shared" si="0"/>
        <v>842X-1</v>
      </c>
      <c r="J48" t="str">
        <f>IF(LogD!I60,LogD!D60,"")</f>
        <v>1910-842X-1</v>
      </c>
      <c r="K48" t="str">
        <f>IF(LogD!I60,XP_ALIAS,"")</f>
        <v>NTG002</v>
      </c>
      <c r="L48">
        <f>IF(LogD!I60,LogD!G60,"")</f>
        <v>1.1654906159999987</v>
      </c>
      <c r="M48">
        <f>IF(LogD!I60,LogD!G164,"")</f>
        <v>4.1535472664000004</v>
      </c>
      <c r="N48">
        <f>IF(LogD!I60,LogD!G112,"")</f>
        <v>2.5920205928</v>
      </c>
      <c r="O48">
        <f>IF(LogD!I60,LogD!H60,"")</f>
        <v>0</v>
      </c>
      <c r="P48">
        <f>IF(LogD!I60,XP_SITE,"")</f>
        <v>0</v>
      </c>
      <c r="Q48" t="str">
        <f>IF(LogD!I60,XP_ELN,"")</f>
        <v>APSL-0828-064</v>
      </c>
      <c r="R48">
        <f>IF(LogD!I60,XP_DATE,"")</f>
        <v>44795</v>
      </c>
    </row>
    <row r="49" spans="1:18" x14ac:dyDescent="0.35">
      <c r="A49" t="str">
        <f>IF(LogD!I61,XP_NAME,"")</f>
        <v/>
      </c>
      <c r="B49" t="str">
        <f>IF(LogD!I61,XP_DESC,"")</f>
        <v>ChromLogD - APS-DMPK-P-765-2022-1383</v>
      </c>
      <c r="C49" t="str">
        <f>IF(LogD!I61,XP_STATE,"")</f>
        <v>Pending</v>
      </c>
      <c r="D49" t="str">
        <f>IF(LogD!I61,XP_TEAM,"")</f>
        <v>1910 Genetics</v>
      </c>
      <c r="E49">
        <f>IF(LogD!I61,XP_USER,"")</f>
        <v>0</v>
      </c>
      <c r="F49" t="str">
        <f>IF(AND(LogD!I61,LogD!A61&lt;&gt;""),LogD!A61,"")</f>
        <v/>
      </c>
      <c r="G49" t="str">
        <f>IF(AND(LogD!I61,LogD!B61&lt;&gt;""),LogD!B61,"")</f>
        <v>ChromlogD</v>
      </c>
      <c r="H49">
        <f>IF(LogD!I61,1,"")</f>
        <v>1</v>
      </c>
      <c r="I49" t="str">
        <f t="shared" si="0"/>
        <v>846X-1</v>
      </c>
      <c r="J49" t="str">
        <f>IF(LogD!I61,LogD!D61,"")</f>
        <v>1910-846X-1</v>
      </c>
      <c r="K49" t="str">
        <f>IF(LogD!I61,XP_ALIAS,"")</f>
        <v>NTG002</v>
      </c>
      <c r="L49">
        <f>IF(LogD!I61,LogD!G61,"")</f>
        <v>8.1184049599999586E-2</v>
      </c>
      <c r="M49">
        <f>IF(LogD!I61,LogD!G165,"")</f>
        <v>3.9887595356000007</v>
      </c>
      <c r="N49">
        <f>IF(LogD!I61,LogD!G113,"")</f>
        <v>4.0843938796000003</v>
      </c>
      <c r="O49">
        <f>IF(LogD!I61,LogD!H61,"")</f>
        <v>0</v>
      </c>
      <c r="P49">
        <f>IF(LogD!I61,XP_SITE,"")</f>
        <v>0</v>
      </c>
      <c r="Q49" t="str">
        <f>IF(LogD!I61,XP_ELN,"")</f>
        <v>APSL-0828-064</v>
      </c>
      <c r="R49">
        <f>IF(LogD!I61,XP_DATE,"")</f>
        <v>44795</v>
      </c>
    </row>
    <row r="50" spans="1:18" x14ac:dyDescent="0.35">
      <c r="A50" t="str">
        <f>IF(LogD!I62,XP_NAME,"")</f>
        <v/>
      </c>
      <c r="B50" t="str">
        <f>IF(LogD!I62,XP_DESC,"")</f>
        <v>ChromLogD - APS-DMPK-P-765-2022-1383</v>
      </c>
      <c r="C50" t="str">
        <f>IF(LogD!I62,XP_STATE,"")</f>
        <v>Pending</v>
      </c>
      <c r="D50" t="str">
        <f>IF(LogD!I62,XP_TEAM,"")</f>
        <v>1910 Genetics</v>
      </c>
      <c r="E50">
        <f>IF(LogD!I62,XP_USER,"")</f>
        <v>0</v>
      </c>
      <c r="F50" t="str">
        <f>IF(AND(LogD!I62,LogD!A62&lt;&gt;""),LogD!A62,"")</f>
        <v/>
      </c>
      <c r="G50" t="str">
        <f>IF(AND(LogD!I62,LogD!B62&lt;&gt;""),LogD!B62,"")</f>
        <v>ChromlogD</v>
      </c>
      <c r="H50">
        <f>IF(LogD!I62,1,"")</f>
        <v>1</v>
      </c>
      <c r="I50" t="str">
        <f t="shared" si="0"/>
        <v>851X-1</v>
      </c>
      <c r="J50" t="str">
        <f>IF(LogD!I62,LogD!D62,"")</f>
        <v>1910-851X-1</v>
      </c>
      <c r="K50" t="str">
        <f>IF(LogD!I62,XP_ALIAS,"")</f>
        <v>NTG002</v>
      </c>
      <c r="L50">
        <f>IF(LogD!I62,LogD!G62,"")</f>
        <v>0.60846529760000001</v>
      </c>
      <c r="M50">
        <f>IF(LogD!I62,LogD!G166,"")</f>
        <v>4.3158382134000002</v>
      </c>
      <c r="N50">
        <f>IF(LogD!I62,LogD!G114,"")</f>
        <v>1.9199584503999985</v>
      </c>
      <c r="O50">
        <f>IF(LogD!I62,LogD!H62,"")</f>
        <v>0</v>
      </c>
      <c r="P50">
        <f>IF(LogD!I62,XP_SITE,"")</f>
        <v>0</v>
      </c>
      <c r="Q50" t="str">
        <f>IF(LogD!I62,XP_ELN,"")</f>
        <v>APSL-0828-064</v>
      </c>
      <c r="R50">
        <f>IF(LogD!I62,XP_DATE,"")</f>
        <v>44795</v>
      </c>
    </row>
    <row r="51" spans="1:18" x14ac:dyDescent="0.35">
      <c r="A51" t="str">
        <f>IF(LogD!I63,XP_NAME,"")</f>
        <v/>
      </c>
      <c r="B51" t="str">
        <f>IF(LogD!I63,XP_DESC,"")</f>
        <v>ChromLogD - APS-DMPK-P-765-2022-1383</v>
      </c>
      <c r="C51" t="str">
        <f>IF(LogD!I63,XP_STATE,"")</f>
        <v>Pending</v>
      </c>
      <c r="D51" t="str">
        <f>IF(LogD!I63,XP_TEAM,"")</f>
        <v>1910 Genetics</v>
      </c>
      <c r="E51">
        <f>IF(LogD!I63,XP_USER,"")</f>
        <v>0</v>
      </c>
      <c r="F51" t="str">
        <f>IF(AND(LogD!I63,LogD!A63&lt;&gt;""),LogD!A63,"")</f>
        <v/>
      </c>
      <c r="G51" t="str">
        <f>IF(AND(LogD!I63,LogD!B63&lt;&gt;""),LogD!B63,"")</f>
        <v>ChromlogD</v>
      </c>
      <c r="H51">
        <f>IF(LogD!I63,1,"")</f>
        <v>1</v>
      </c>
      <c r="I51" t="str">
        <f t="shared" si="0"/>
        <v>861X-1</v>
      </c>
      <c r="J51" t="str">
        <f>IF(LogD!I63,LogD!D63,"")</f>
        <v>1910-861X-1</v>
      </c>
      <c r="K51" t="str">
        <f>IF(LogD!I63,XP_ALIAS,"")</f>
        <v>NTG002</v>
      </c>
      <c r="L51">
        <f>IF(LogD!I63,LogD!G63,"")</f>
        <v>1.7630760303999993</v>
      </c>
      <c r="M51">
        <f>IF(LogD!I63,LogD!G167,"")</f>
        <v>4.4881162955999994</v>
      </c>
      <c r="N51">
        <f>IF(LogD!I63,LogD!G115,"")</f>
        <v>3.459277254499999</v>
      </c>
      <c r="O51">
        <f>IF(LogD!I63,LogD!H63,"")</f>
        <v>0</v>
      </c>
      <c r="P51">
        <f>IF(LogD!I63,XP_SITE,"")</f>
        <v>0</v>
      </c>
      <c r="Q51" t="str">
        <f>IF(LogD!I63,XP_ELN,"")</f>
        <v>APSL-0828-064</v>
      </c>
      <c r="R51">
        <f>IF(LogD!I63,XP_DATE,"")</f>
        <v>44795</v>
      </c>
    </row>
    <row r="52" spans="1:18" x14ac:dyDescent="0.35">
      <c r="A52" t="str">
        <f>IF(LogD!I64,XP_NAME,"")</f>
        <v/>
      </c>
      <c r="B52" t="str">
        <f>IF(LogD!I64,XP_DESC,"")</f>
        <v>ChromLogD - APS-DMPK-P-765-2022-1383</v>
      </c>
      <c r="C52" t="str">
        <f>IF(LogD!I64,XP_STATE,"")</f>
        <v>Pending</v>
      </c>
      <c r="D52" t="str">
        <f>IF(LogD!I64,XP_TEAM,"")</f>
        <v>1910 Genetics</v>
      </c>
      <c r="E52">
        <f>IF(LogD!I64,XP_USER,"")</f>
        <v>0</v>
      </c>
      <c r="F52" t="str">
        <f>IF(AND(LogD!I64,LogD!A64&lt;&gt;""),LogD!A64,"")</f>
        <v/>
      </c>
      <c r="G52" t="str">
        <f>IF(AND(LogD!I64,LogD!B64&lt;&gt;""),LogD!B64,"")</f>
        <v>ChromlogD</v>
      </c>
      <c r="H52">
        <f>IF(LogD!I64,1,"")</f>
        <v>1</v>
      </c>
      <c r="I52" t="str">
        <f t="shared" si="0"/>
        <v>871X-1</v>
      </c>
      <c r="J52" t="str">
        <f>IF(LogD!I64,LogD!D64,"")</f>
        <v>1910-871X-1</v>
      </c>
      <c r="K52" t="str">
        <f>IF(LogD!I64,XP_ALIAS,"")</f>
        <v>NTG002</v>
      </c>
      <c r="L52">
        <f>IF(LogD!I64,LogD!G64,"")</f>
        <v>1.1465625711999996</v>
      </c>
      <c r="M52">
        <f>IF(LogD!I64,LogD!G168,"")</f>
        <v>5.0149376774000007</v>
      </c>
      <c r="N52">
        <f>IF(LogD!I64,LogD!G116,"")</f>
        <v>4.2573510486000004</v>
      </c>
      <c r="O52">
        <f>IF(LogD!I64,LogD!H64,"")</f>
        <v>0</v>
      </c>
      <c r="P52">
        <f>IF(LogD!I64,XP_SITE,"")</f>
        <v>0</v>
      </c>
      <c r="Q52" t="str">
        <f>IF(LogD!I64,XP_ELN,"")</f>
        <v>APSL-0828-064</v>
      </c>
      <c r="R52">
        <f>IF(LogD!I64,XP_DATE,"")</f>
        <v>44795</v>
      </c>
    </row>
    <row r="53" spans="1:18" x14ac:dyDescent="0.35">
      <c r="A53" t="str">
        <f>IF(LogD!I65,XP_NAME,"")</f>
        <v/>
      </c>
      <c r="B53" t="str">
        <f>IF(LogD!I65,XP_DESC,"")</f>
        <v>ChromLogD - APS-DMPK-P-765-2022-1383</v>
      </c>
      <c r="C53" t="str">
        <f>IF(LogD!I65,XP_STATE,"")</f>
        <v>Pending</v>
      </c>
      <c r="D53" t="str">
        <f>IF(LogD!I65,XP_TEAM,"")</f>
        <v>1910 Genetics</v>
      </c>
      <c r="E53">
        <f>IF(LogD!I65,XP_USER,"")</f>
        <v>0</v>
      </c>
      <c r="F53" t="str">
        <f>IF(AND(LogD!I65,LogD!A65&lt;&gt;""),LogD!A65,"")</f>
        <v/>
      </c>
      <c r="G53" t="str">
        <f>IF(AND(LogD!I65,LogD!B65&lt;&gt;""),LogD!B65,"")</f>
        <v>ChromlogD</v>
      </c>
      <c r="H53">
        <f>IF(LogD!I65,1,"")</f>
        <v>1</v>
      </c>
      <c r="I53" t="str">
        <f t="shared" si="0"/>
        <v>951X-1</v>
      </c>
      <c r="J53" t="str">
        <f>IF(LogD!I65,LogD!D65,"")</f>
        <v>1910-951X-1</v>
      </c>
      <c r="K53" t="str">
        <f>IF(LogD!I65,XP_ALIAS,"")</f>
        <v>NTG002</v>
      </c>
      <c r="L53">
        <f>IF(LogD!I65,LogD!G65,"")</f>
        <v>-0.3812010448000005</v>
      </c>
      <c r="M53">
        <f>IF(LogD!I65,LogD!G169,"")</f>
        <v>1.9913324956000009</v>
      </c>
      <c r="N53">
        <f>IF(LogD!I65,LogD!G117,"")</f>
        <v>0.91186523679999976</v>
      </c>
      <c r="O53">
        <f>IF(LogD!I65,LogD!H65,"")</f>
        <v>0</v>
      </c>
      <c r="P53">
        <f>IF(LogD!I65,XP_SITE,"")</f>
        <v>0</v>
      </c>
      <c r="Q53" t="str">
        <f>IF(LogD!I65,XP_ELN,"")</f>
        <v>APSL-0828-064</v>
      </c>
      <c r="R53">
        <f>IF(LogD!I65,XP_DATE,"")</f>
        <v>44795</v>
      </c>
    </row>
    <row r="54" spans="1:18" x14ac:dyDescent="0.35">
      <c r="A54" t="str">
        <f>IF(LogD!I66,XP_NAME,"")</f>
        <v/>
      </c>
      <c r="B54" t="str">
        <f>IF(LogD!I66,XP_DESC,"")</f>
        <v>ChromLogD - APS-DMPK-P-765-2022-1383</v>
      </c>
      <c r="C54" t="str">
        <f>IF(LogD!I66,XP_STATE,"")</f>
        <v>Pending</v>
      </c>
      <c r="D54" t="str">
        <f>IF(LogD!I66,XP_TEAM,"")</f>
        <v>1910 Genetics</v>
      </c>
      <c r="E54">
        <f>IF(LogD!I66,XP_USER,"")</f>
        <v>0</v>
      </c>
      <c r="F54" t="str">
        <f>IF(AND(LogD!I66,LogD!A66&lt;&gt;""),LogD!A66,"")</f>
        <v/>
      </c>
      <c r="G54" t="str">
        <f>IF(AND(LogD!I66,LogD!B66&lt;&gt;""),LogD!B66,"")</f>
        <v>ChromlogD</v>
      </c>
      <c r="H54">
        <f>IF(LogD!I66,1,"")</f>
        <v>1</v>
      </c>
      <c r="I54" t="str">
        <f t="shared" si="0"/>
        <v>278X-1</v>
      </c>
      <c r="J54" t="str">
        <f>IF(LogD!I66,LogD!D66,"")</f>
        <v>1910-278X-1</v>
      </c>
      <c r="K54" t="str">
        <f>IF(LogD!I66,XP_ALIAS,"")</f>
        <v>NTG002</v>
      </c>
      <c r="L54">
        <f>IF(LogD!I66,LogD!E66,"")</f>
        <v>100</v>
      </c>
      <c r="M54" t="e">
        <f>IF(LogD!I66,LogD!#REF!,"")</f>
        <v>#REF!</v>
      </c>
      <c r="N54">
        <f>IF(LogD!I66,LogD!F66,"")</f>
        <v>7.4</v>
      </c>
      <c r="O54">
        <f>IF(LogD!I66,LogD!H66,"")</f>
        <v>0</v>
      </c>
      <c r="P54">
        <f>IF(LogD!I66,XP_SITE,"")</f>
        <v>0</v>
      </c>
      <c r="Q54" t="str">
        <f>IF(LogD!I66,XP_ELN,"")</f>
        <v>APSL-0828-064</v>
      </c>
      <c r="R54">
        <f>IF(LogD!I66,XP_DATE,"")</f>
        <v>44795</v>
      </c>
    </row>
    <row r="55" spans="1:18" x14ac:dyDescent="0.35">
      <c r="A55" t="str">
        <f>IF(LogD!I67,XP_NAME,"")</f>
        <v/>
      </c>
      <c r="B55" t="str">
        <f>IF(LogD!I67,XP_DESC,"")</f>
        <v>ChromLogD - APS-DMPK-P-765-2022-1383</v>
      </c>
      <c r="C55" t="str">
        <f>IF(LogD!I67,XP_STATE,"")</f>
        <v>Pending</v>
      </c>
      <c r="D55" t="str">
        <f>IF(LogD!I67,XP_TEAM,"")</f>
        <v>1910 Genetics</v>
      </c>
      <c r="E55">
        <f>IF(LogD!I67,XP_USER,"")</f>
        <v>0</v>
      </c>
      <c r="F55" t="str">
        <f>IF(AND(LogD!I67,LogD!A67&lt;&gt;""),LogD!A67,"")</f>
        <v/>
      </c>
      <c r="G55" t="str">
        <f>IF(AND(LogD!I67,LogD!B67&lt;&gt;""),LogD!B67,"")</f>
        <v>ChromlogD</v>
      </c>
      <c r="H55">
        <f>IF(LogD!I67,1,"")</f>
        <v>1</v>
      </c>
      <c r="I55" t="str">
        <f t="shared" si="0"/>
        <v>291X-1</v>
      </c>
      <c r="J55" t="str">
        <f>IF(LogD!I67,LogD!D67,"")</f>
        <v>1910-291X-1</v>
      </c>
      <c r="K55" t="str">
        <f>IF(LogD!I67,XP_ALIAS,"")</f>
        <v>NTG002</v>
      </c>
      <c r="L55">
        <f>IF(LogD!I67,LogD!E67,"")</f>
        <v>100</v>
      </c>
      <c r="M55" t="e">
        <f>IF(LogD!I67,LogD!#REF!,"")</f>
        <v>#REF!</v>
      </c>
      <c r="N55">
        <f>IF(LogD!I67,LogD!F67,"")</f>
        <v>7.4</v>
      </c>
      <c r="O55">
        <f>IF(LogD!I67,LogD!H67,"")</f>
        <v>0</v>
      </c>
      <c r="P55">
        <f>IF(LogD!I67,XP_SITE,"")</f>
        <v>0</v>
      </c>
      <c r="Q55" t="str">
        <f>IF(LogD!I67,XP_ELN,"")</f>
        <v>APSL-0828-064</v>
      </c>
      <c r="R55">
        <f>IF(LogD!I67,XP_DATE,"")</f>
        <v>44795</v>
      </c>
    </row>
    <row r="56" spans="1:18" x14ac:dyDescent="0.35">
      <c r="A56" t="str">
        <f>IF(LogD!I68,XP_NAME,"")</f>
        <v/>
      </c>
      <c r="B56" t="str">
        <f>IF(LogD!I68,XP_DESC,"")</f>
        <v>ChromLogD - APS-DMPK-P-765-2022-1383</v>
      </c>
      <c r="C56" t="str">
        <f>IF(LogD!I68,XP_STATE,"")</f>
        <v>Pending</v>
      </c>
      <c r="D56" t="str">
        <f>IF(LogD!I68,XP_TEAM,"")</f>
        <v>1910 Genetics</v>
      </c>
      <c r="E56">
        <f>IF(LogD!I68,XP_USER,"")</f>
        <v>0</v>
      </c>
      <c r="F56" t="str">
        <f>IF(AND(LogD!I68,LogD!A68&lt;&gt;""),LogD!A68,"")</f>
        <v/>
      </c>
      <c r="G56" t="str">
        <f>IF(AND(LogD!I68,LogD!B68&lt;&gt;""),LogD!B68,"")</f>
        <v>ChromlogD</v>
      </c>
      <c r="H56">
        <f>IF(LogD!I68,1,"")</f>
        <v>1</v>
      </c>
      <c r="I56" t="str">
        <f t="shared" si="0"/>
        <v>299X-1</v>
      </c>
      <c r="J56" t="str">
        <f>IF(LogD!I68,LogD!D68,"")</f>
        <v>1910-299X-1</v>
      </c>
      <c r="K56" t="str">
        <f>IF(LogD!I68,XP_ALIAS,"")</f>
        <v>NTG002</v>
      </c>
      <c r="L56">
        <f>IF(LogD!I68,LogD!E68,"")</f>
        <v>100</v>
      </c>
      <c r="M56" t="e">
        <f>IF(LogD!I68,LogD!#REF!,"")</f>
        <v>#REF!</v>
      </c>
      <c r="N56">
        <f>IF(LogD!I68,LogD!F68,"")</f>
        <v>7.4</v>
      </c>
      <c r="O56">
        <f>IF(LogD!I68,LogD!H68,"")</f>
        <v>0</v>
      </c>
      <c r="P56">
        <f>IF(LogD!I68,XP_SITE,"")</f>
        <v>0</v>
      </c>
      <c r="Q56" t="str">
        <f>IF(LogD!I68,XP_ELN,"")</f>
        <v>APSL-0828-064</v>
      </c>
      <c r="R56">
        <f>IF(LogD!I68,XP_DATE,"")</f>
        <v>44795</v>
      </c>
    </row>
    <row r="57" spans="1:18" x14ac:dyDescent="0.35">
      <c r="A57" t="str">
        <f>IF(LogD!I69,XP_NAME,"")</f>
        <v/>
      </c>
      <c r="B57" t="str">
        <f>IF(LogD!I69,XP_DESC,"")</f>
        <v>ChromLogD - APS-DMPK-P-765-2022-1383</v>
      </c>
      <c r="C57" t="str">
        <f>IF(LogD!I69,XP_STATE,"")</f>
        <v>Pending</v>
      </c>
      <c r="D57" t="str">
        <f>IF(LogD!I69,XP_TEAM,"")</f>
        <v>1910 Genetics</v>
      </c>
      <c r="E57">
        <f>IF(LogD!I69,XP_USER,"")</f>
        <v>0</v>
      </c>
      <c r="F57" t="str">
        <f>IF(AND(LogD!I69,LogD!A69&lt;&gt;""),LogD!A69,"")</f>
        <v/>
      </c>
      <c r="G57" t="str">
        <f>IF(AND(LogD!I69,LogD!B69&lt;&gt;""),LogD!B69,"")</f>
        <v>ChromlogD</v>
      </c>
      <c r="H57">
        <f>IF(LogD!I69,1,"")</f>
        <v>1</v>
      </c>
      <c r="I57" t="str">
        <f t="shared" si="0"/>
        <v>352X-1</v>
      </c>
      <c r="J57" t="str">
        <f>IF(LogD!I69,LogD!D69,"")</f>
        <v>1910-352X-1</v>
      </c>
      <c r="K57" t="str">
        <f>IF(LogD!I69,XP_ALIAS,"")</f>
        <v>NTG002</v>
      </c>
      <c r="L57">
        <f>IF(LogD!I69,LogD!E69,"")</f>
        <v>100</v>
      </c>
      <c r="M57" t="e">
        <f>IF(LogD!I69,LogD!#REF!,"")</f>
        <v>#REF!</v>
      </c>
      <c r="N57">
        <f>IF(LogD!I69,LogD!F69,"")</f>
        <v>7.4</v>
      </c>
      <c r="O57">
        <f>IF(LogD!I69,LogD!H69,"")</f>
        <v>0</v>
      </c>
      <c r="P57">
        <f>IF(LogD!I69,XP_SITE,"")</f>
        <v>0</v>
      </c>
      <c r="Q57" t="str">
        <f>IF(LogD!I69,XP_ELN,"")</f>
        <v>APSL-0828-064</v>
      </c>
      <c r="R57">
        <f>IF(LogD!I69,XP_DATE,"")</f>
        <v>44795</v>
      </c>
    </row>
    <row r="58" spans="1:18" x14ac:dyDescent="0.35">
      <c r="A58" t="str">
        <f>IF(LogD!I70,XP_NAME,"")</f>
        <v/>
      </c>
      <c r="B58" t="str">
        <f>IF(LogD!I70,XP_DESC,"")</f>
        <v>ChromLogD - APS-DMPK-P-765-2022-1383</v>
      </c>
      <c r="C58" t="str">
        <f>IF(LogD!I70,XP_STATE,"")</f>
        <v>Pending</v>
      </c>
      <c r="D58" t="str">
        <f>IF(LogD!I70,XP_TEAM,"")</f>
        <v>1910 Genetics</v>
      </c>
      <c r="E58">
        <f>IF(LogD!I70,XP_USER,"")</f>
        <v>0</v>
      </c>
      <c r="F58" t="str">
        <f>IF(AND(LogD!I70,LogD!A70&lt;&gt;""),LogD!A70,"")</f>
        <v/>
      </c>
      <c r="G58" t="str">
        <f>IF(AND(LogD!I70,LogD!B70&lt;&gt;""),LogD!B70,"")</f>
        <v>ChromlogD</v>
      </c>
      <c r="H58">
        <f>IF(LogD!I70,1,"")</f>
        <v>1</v>
      </c>
      <c r="I58" t="str">
        <f t="shared" si="0"/>
        <v>355X-1</v>
      </c>
      <c r="J58" t="str">
        <f>IF(LogD!I70,LogD!D70,"")</f>
        <v>1910-355X-1</v>
      </c>
      <c r="K58" t="str">
        <f>IF(LogD!I70,XP_ALIAS,"")</f>
        <v>NTG002</v>
      </c>
      <c r="L58">
        <f>IF(LogD!I70,LogD!E70,"")</f>
        <v>100</v>
      </c>
      <c r="M58" t="e">
        <f>IF(LogD!I70,LogD!#REF!,"")</f>
        <v>#REF!</v>
      </c>
      <c r="N58">
        <f>IF(LogD!I70,LogD!F70,"")</f>
        <v>7.4</v>
      </c>
      <c r="O58">
        <f>IF(LogD!I70,LogD!H70,"")</f>
        <v>0</v>
      </c>
      <c r="P58">
        <f>IF(LogD!I70,XP_SITE,"")</f>
        <v>0</v>
      </c>
      <c r="Q58" t="str">
        <f>IF(LogD!I70,XP_ELN,"")</f>
        <v>APSL-0828-064</v>
      </c>
      <c r="R58">
        <f>IF(LogD!I70,XP_DATE,"")</f>
        <v>44795</v>
      </c>
    </row>
    <row r="59" spans="1:18" x14ac:dyDescent="0.35">
      <c r="A59" t="str">
        <f>IF(LogD!I71,XP_NAME,"")</f>
        <v/>
      </c>
      <c r="B59" t="str">
        <f>IF(LogD!I71,XP_DESC,"")</f>
        <v>ChromLogD - APS-DMPK-P-765-2022-1383</v>
      </c>
      <c r="C59" t="str">
        <f>IF(LogD!I71,XP_STATE,"")</f>
        <v>Pending</v>
      </c>
      <c r="D59" t="str">
        <f>IF(LogD!I71,XP_TEAM,"")</f>
        <v>1910 Genetics</v>
      </c>
      <c r="E59">
        <f>IF(LogD!I71,XP_USER,"")</f>
        <v>0</v>
      </c>
      <c r="F59" t="str">
        <f>IF(AND(LogD!I71,LogD!A71&lt;&gt;""),LogD!A71,"")</f>
        <v/>
      </c>
      <c r="G59" t="str">
        <f>IF(AND(LogD!I71,LogD!B71&lt;&gt;""),LogD!B71,"")</f>
        <v>ChromlogD</v>
      </c>
      <c r="H59">
        <f>IF(LogD!I71,1,"")</f>
        <v>1</v>
      </c>
      <c r="I59" t="str">
        <f t="shared" si="0"/>
        <v>374X-1</v>
      </c>
      <c r="J59" t="str">
        <f>IF(LogD!I71,LogD!D71,"")</f>
        <v>1910-374X-1</v>
      </c>
      <c r="K59" t="str">
        <f>IF(LogD!I71,XP_ALIAS,"")</f>
        <v>NTG002</v>
      </c>
      <c r="L59">
        <f>IF(LogD!I71,LogD!E71,"")</f>
        <v>100</v>
      </c>
      <c r="M59" t="e">
        <f>IF(LogD!I71,LogD!#REF!,"")</f>
        <v>#REF!</v>
      </c>
      <c r="N59">
        <f>IF(LogD!I71,LogD!F71,"")</f>
        <v>7.4</v>
      </c>
      <c r="O59">
        <f>IF(LogD!I71,LogD!H71,"")</f>
        <v>0</v>
      </c>
      <c r="P59">
        <f>IF(LogD!I71,XP_SITE,"")</f>
        <v>0</v>
      </c>
      <c r="Q59" t="str">
        <f>IF(LogD!I71,XP_ELN,"")</f>
        <v>APSL-0828-064</v>
      </c>
      <c r="R59">
        <f>IF(LogD!I71,XP_DATE,"")</f>
        <v>44795</v>
      </c>
    </row>
    <row r="60" spans="1:18" x14ac:dyDescent="0.35">
      <c r="A60" t="str">
        <f>IF(LogD!I72,XP_NAME,"")</f>
        <v/>
      </c>
      <c r="B60" t="str">
        <f>IF(LogD!I72,XP_DESC,"")</f>
        <v>ChromLogD - APS-DMPK-P-765-2022-1383</v>
      </c>
      <c r="C60" t="str">
        <f>IF(LogD!I72,XP_STATE,"")</f>
        <v>Pending</v>
      </c>
      <c r="D60" t="str">
        <f>IF(LogD!I72,XP_TEAM,"")</f>
        <v>1910 Genetics</v>
      </c>
      <c r="E60">
        <f>IF(LogD!I72,XP_USER,"")</f>
        <v>0</v>
      </c>
      <c r="F60" t="str">
        <f>IF(AND(LogD!I72,LogD!A72&lt;&gt;""),LogD!A72,"")</f>
        <v/>
      </c>
      <c r="G60" t="str">
        <f>IF(AND(LogD!I72,LogD!B72&lt;&gt;""),LogD!B72,"")</f>
        <v>ChromlogD</v>
      </c>
      <c r="H60">
        <f>IF(LogD!I72,1,"")</f>
        <v>1</v>
      </c>
      <c r="I60" t="str">
        <f t="shared" si="0"/>
        <v>455X-1</v>
      </c>
      <c r="J60" t="str">
        <f>IF(LogD!I72,LogD!D72,"")</f>
        <v>1910-455X-1</v>
      </c>
      <c r="K60" t="str">
        <f>IF(LogD!I72,XP_ALIAS,"")</f>
        <v>NTG002</v>
      </c>
      <c r="L60">
        <f>IF(LogD!I72,LogD!E72,"")</f>
        <v>100</v>
      </c>
      <c r="M60" t="e">
        <f>IF(LogD!I72,LogD!#REF!,"")</f>
        <v>#REF!</v>
      </c>
      <c r="N60">
        <f>IF(LogD!I72,LogD!F72,"")</f>
        <v>7.4</v>
      </c>
      <c r="O60">
        <f>IF(LogD!I72,LogD!H72,"")</f>
        <v>0</v>
      </c>
      <c r="P60">
        <f>IF(LogD!I72,XP_SITE,"")</f>
        <v>0</v>
      </c>
      <c r="Q60" t="str">
        <f>IF(LogD!I72,XP_ELN,"")</f>
        <v>APSL-0828-064</v>
      </c>
      <c r="R60">
        <f>IF(LogD!I72,XP_DATE,"")</f>
        <v>44795</v>
      </c>
    </row>
    <row r="61" spans="1:18" x14ac:dyDescent="0.35">
      <c r="A61" t="str">
        <f>IF(LogD!I73,XP_NAME,"")</f>
        <v/>
      </c>
      <c r="B61" t="str">
        <f>IF(LogD!I73,XP_DESC,"")</f>
        <v>ChromLogD - APS-DMPK-P-765-2022-1383</v>
      </c>
      <c r="C61" t="str">
        <f>IF(LogD!I73,XP_STATE,"")</f>
        <v>Pending</v>
      </c>
      <c r="D61" t="str">
        <f>IF(LogD!I73,XP_TEAM,"")</f>
        <v>1910 Genetics</v>
      </c>
      <c r="E61">
        <f>IF(LogD!I73,XP_USER,"")</f>
        <v>0</v>
      </c>
      <c r="F61" t="str">
        <f>IF(AND(LogD!I73,LogD!A73&lt;&gt;""),LogD!A73,"")</f>
        <v/>
      </c>
      <c r="G61" t="str">
        <f>IF(AND(LogD!I73,LogD!B73&lt;&gt;""),LogD!B73,"")</f>
        <v>ChromlogD</v>
      </c>
      <c r="H61">
        <f>IF(LogD!I73,1,"")</f>
        <v>1</v>
      </c>
      <c r="I61" t="str">
        <f t="shared" si="0"/>
        <v>462X-1</v>
      </c>
      <c r="J61" t="str">
        <f>IF(LogD!I73,LogD!D73,"")</f>
        <v>1910-462X-1</v>
      </c>
      <c r="K61" t="str">
        <f>IF(LogD!I73,XP_ALIAS,"")</f>
        <v>NTG002</v>
      </c>
      <c r="L61">
        <f>IF(LogD!I73,LogD!E73,"")</f>
        <v>100</v>
      </c>
      <c r="M61" t="e">
        <f>IF(LogD!I73,LogD!#REF!,"")</f>
        <v>#REF!</v>
      </c>
      <c r="N61">
        <f>IF(LogD!I73,LogD!F73,"")</f>
        <v>7.4</v>
      </c>
      <c r="O61">
        <f>IF(LogD!I73,LogD!H73,"")</f>
        <v>0</v>
      </c>
      <c r="P61">
        <f>IF(LogD!I73,XP_SITE,"")</f>
        <v>0</v>
      </c>
      <c r="Q61" t="str">
        <f>IF(LogD!I73,XP_ELN,"")</f>
        <v>APSL-0828-064</v>
      </c>
      <c r="R61">
        <f>IF(LogD!I73,XP_DATE,"")</f>
        <v>44795</v>
      </c>
    </row>
    <row r="62" spans="1:18" x14ac:dyDescent="0.35">
      <c r="A62" t="str">
        <f>IF(LogD!I74,XP_NAME,"")</f>
        <v/>
      </c>
      <c r="B62" t="str">
        <f>IF(LogD!I74,XP_DESC,"")</f>
        <v>ChromLogD - APS-DMPK-P-765-2022-1383</v>
      </c>
      <c r="C62" t="str">
        <f>IF(LogD!I74,XP_STATE,"")</f>
        <v>Pending</v>
      </c>
      <c r="D62" t="str">
        <f>IF(LogD!I74,XP_TEAM,"")</f>
        <v>1910 Genetics</v>
      </c>
      <c r="E62">
        <f>IF(LogD!I74,XP_USER,"")</f>
        <v>0</v>
      </c>
      <c r="F62" t="str">
        <f>IF(AND(LogD!I74,LogD!A74&lt;&gt;""),LogD!A74,"")</f>
        <v/>
      </c>
      <c r="G62" t="str">
        <f>IF(AND(LogD!I74,LogD!B74&lt;&gt;""),LogD!B74,"")</f>
        <v>ChromlogD</v>
      </c>
      <c r="H62">
        <f>IF(LogD!I74,1,"")</f>
        <v>1</v>
      </c>
      <c r="I62" t="str">
        <f t="shared" si="0"/>
        <v>466X-1</v>
      </c>
      <c r="J62" t="str">
        <f>IF(LogD!I74,LogD!D74,"")</f>
        <v>1910-466X-1</v>
      </c>
      <c r="K62" t="str">
        <f>IF(LogD!I74,XP_ALIAS,"")</f>
        <v>NTG002</v>
      </c>
      <c r="L62">
        <f>IF(LogD!I74,LogD!E74,"")</f>
        <v>100</v>
      </c>
      <c r="M62" t="e">
        <f>IF(LogD!I74,LogD!#REF!,"")</f>
        <v>#REF!</v>
      </c>
      <c r="N62">
        <f>IF(LogD!I74,LogD!F74,"")</f>
        <v>7.4</v>
      </c>
      <c r="O62">
        <f>IF(LogD!I74,LogD!H74,"")</f>
        <v>0</v>
      </c>
      <c r="P62">
        <f>IF(LogD!I74,XP_SITE,"")</f>
        <v>0</v>
      </c>
      <c r="Q62" t="str">
        <f>IF(LogD!I74,XP_ELN,"")</f>
        <v>APSL-0828-064</v>
      </c>
      <c r="R62">
        <f>IF(LogD!I74,XP_DATE,"")</f>
        <v>44795</v>
      </c>
    </row>
    <row r="63" spans="1:18" x14ac:dyDescent="0.35">
      <c r="A63" t="str">
        <f>IF(LogD!I75,XP_NAME,"")</f>
        <v/>
      </c>
      <c r="B63" t="str">
        <f>IF(LogD!I75,XP_DESC,"")</f>
        <v>ChromLogD - APS-DMPK-P-765-2022-1383</v>
      </c>
      <c r="C63" t="str">
        <f>IF(LogD!I75,XP_STATE,"")</f>
        <v>Pending</v>
      </c>
      <c r="D63" t="str">
        <f>IF(LogD!I75,XP_TEAM,"")</f>
        <v>1910 Genetics</v>
      </c>
      <c r="E63">
        <f>IF(LogD!I75,XP_USER,"")</f>
        <v>0</v>
      </c>
      <c r="F63" t="str">
        <f>IF(AND(LogD!I75,LogD!A75&lt;&gt;""),LogD!A75,"")</f>
        <v/>
      </c>
      <c r="G63" t="str">
        <f>IF(AND(LogD!I75,LogD!B75&lt;&gt;""),LogD!B75,"")</f>
        <v>ChromlogD</v>
      </c>
      <c r="H63">
        <f>IF(LogD!I75,1,"")</f>
        <v>1</v>
      </c>
      <c r="I63" t="str">
        <f t="shared" si="0"/>
        <v>790X-1</v>
      </c>
      <c r="J63" t="str">
        <f>IF(LogD!I75,LogD!D75,"")</f>
        <v>1910-790X-1</v>
      </c>
      <c r="K63" t="str">
        <f>IF(LogD!I75,XP_ALIAS,"")</f>
        <v>NTG002</v>
      </c>
      <c r="L63">
        <f>IF(LogD!I75,LogD!E75,"")</f>
        <v>100</v>
      </c>
      <c r="M63" t="e">
        <f>IF(LogD!I75,LogD!#REF!,"")</f>
        <v>#REF!</v>
      </c>
      <c r="N63">
        <f>IF(LogD!I75,LogD!F75,"")</f>
        <v>7.4</v>
      </c>
      <c r="O63">
        <f>IF(LogD!I75,LogD!H75,"")</f>
        <v>0</v>
      </c>
      <c r="P63">
        <f>IF(LogD!I75,XP_SITE,"")</f>
        <v>0</v>
      </c>
      <c r="Q63" t="str">
        <f>IF(LogD!I75,XP_ELN,"")</f>
        <v>APSL-0828-064</v>
      </c>
      <c r="R63">
        <f>IF(LogD!I75,XP_DATE,"")</f>
        <v>44795</v>
      </c>
    </row>
    <row r="64" spans="1:18" x14ac:dyDescent="0.35">
      <c r="A64" t="str">
        <f>IF(LogD!I76,XP_NAME,"")</f>
        <v/>
      </c>
      <c r="B64" t="str">
        <f>IF(LogD!I76,XP_DESC,"")</f>
        <v>ChromLogD - APS-DMPK-P-765-2022-1383</v>
      </c>
      <c r="C64" t="str">
        <f>IF(LogD!I76,XP_STATE,"")</f>
        <v>Pending</v>
      </c>
      <c r="D64" t="str">
        <f>IF(LogD!I76,XP_TEAM,"")</f>
        <v>1910 Genetics</v>
      </c>
      <c r="E64">
        <f>IF(LogD!I76,XP_USER,"")</f>
        <v>0</v>
      </c>
      <c r="F64" t="str">
        <f>IF(AND(LogD!I76,LogD!A76&lt;&gt;""),LogD!A76,"")</f>
        <v/>
      </c>
      <c r="G64" t="str">
        <f>IF(AND(LogD!I76,LogD!B76&lt;&gt;""),LogD!B76,"")</f>
        <v>ChromlogD</v>
      </c>
      <c r="H64">
        <f>IF(LogD!I76,1,"")</f>
        <v>1</v>
      </c>
      <c r="I64" t="str">
        <f t="shared" si="0"/>
        <v>791X-1</v>
      </c>
      <c r="J64" t="str">
        <f>IF(LogD!I76,LogD!D76,"")</f>
        <v>1910-791X-1</v>
      </c>
      <c r="K64" t="str">
        <f>IF(LogD!I76,XP_ALIAS,"")</f>
        <v>NTG002</v>
      </c>
      <c r="L64">
        <f>IF(LogD!I76,LogD!E76,"")</f>
        <v>100</v>
      </c>
      <c r="M64" t="e">
        <f>IF(LogD!I76,LogD!#REF!,"")</f>
        <v>#REF!</v>
      </c>
      <c r="N64">
        <f>IF(LogD!I76,LogD!F76,"")</f>
        <v>7.4</v>
      </c>
      <c r="O64">
        <f>IF(LogD!I76,LogD!H76,"")</f>
        <v>0</v>
      </c>
      <c r="P64">
        <f>IF(LogD!I76,XP_SITE,"")</f>
        <v>0</v>
      </c>
      <c r="Q64" t="str">
        <f>IF(LogD!I76,XP_ELN,"")</f>
        <v>APSL-0828-064</v>
      </c>
      <c r="R64">
        <f>IF(LogD!I76,XP_DATE,"")</f>
        <v>44795</v>
      </c>
    </row>
    <row r="65" spans="1:18" x14ac:dyDescent="0.35">
      <c r="A65" t="str">
        <f>IF(LogD!I77,XP_NAME,"")</f>
        <v/>
      </c>
      <c r="B65" t="str">
        <f>IF(LogD!I77,XP_DESC,"")</f>
        <v>ChromLogD - APS-DMPK-P-765-2022-1383</v>
      </c>
      <c r="C65" t="str">
        <f>IF(LogD!I77,XP_STATE,"")</f>
        <v>Pending</v>
      </c>
      <c r="D65" t="str">
        <f>IF(LogD!I77,XP_TEAM,"")</f>
        <v>1910 Genetics</v>
      </c>
      <c r="E65">
        <f>IF(LogD!I77,XP_USER,"")</f>
        <v>0</v>
      </c>
      <c r="F65" t="str">
        <f>IF(AND(LogD!I77,LogD!A77&lt;&gt;""),LogD!A77,"")</f>
        <v/>
      </c>
      <c r="G65" t="str">
        <f>IF(AND(LogD!I77,LogD!B77&lt;&gt;""),LogD!B77,"")</f>
        <v>ChromlogD</v>
      </c>
      <c r="H65">
        <f>IF(LogD!I77,1,"")</f>
        <v>1</v>
      </c>
      <c r="I65" t="str">
        <f t="shared" si="0"/>
        <v>795X-1</v>
      </c>
      <c r="J65" t="str">
        <f>IF(LogD!I77,LogD!D77,"")</f>
        <v>1910-795X-1</v>
      </c>
      <c r="K65" t="str">
        <f>IF(LogD!I77,XP_ALIAS,"")</f>
        <v>NTG002</v>
      </c>
      <c r="L65">
        <f>IF(LogD!I77,LogD!E77,"")</f>
        <v>100</v>
      </c>
      <c r="M65" t="e">
        <f>IF(LogD!I77,LogD!#REF!,"")</f>
        <v>#REF!</v>
      </c>
      <c r="N65">
        <f>IF(LogD!I77,LogD!F77,"")</f>
        <v>7.4</v>
      </c>
      <c r="O65">
        <f>IF(LogD!I77,LogD!H77,"")</f>
        <v>0</v>
      </c>
      <c r="P65">
        <f>IF(LogD!I77,XP_SITE,"")</f>
        <v>0</v>
      </c>
      <c r="Q65" t="str">
        <f>IF(LogD!I77,XP_ELN,"")</f>
        <v>APSL-0828-064</v>
      </c>
      <c r="R65">
        <f>IF(LogD!I77,XP_DATE,"")</f>
        <v>44795</v>
      </c>
    </row>
    <row r="66" spans="1:18" x14ac:dyDescent="0.35">
      <c r="A66" t="str">
        <f>IF(LogD!I78,XP_NAME,"")</f>
        <v/>
      </c>
      <c r="B66" t="str">
        <f>IF(LogD!I78,XP_DESC,"")</f>
        <v>ChromLogD - APS-DMPK-P-765-2022-1383</v>
      </c>
      <c r="C66" t="str">
        <f>IF(LogD!I78,XP_STATE,"")</f>
        <v>Pending</v>
      </c>
      <c r="D66" t="str">
        <f>IF(LogD!I78,XP_TEAM,"")</f>
        <v>1910 Genetics</v>
      </c>
      <c r="E66">
        <f>IF(LogD!I78,XP_USER,"")</f>
        <v>0</v>
      </c>
      <c r="F66" t="str">
        <f>IF(AND(LogD!I78,LogD!A78&lt;&gt;""),LogD!A78,"")</f>
        <v/>
      </c>
      <c r="G66" t="str">
        <f>IF(AND(LogD!I78,LogD!B78&lt;&gt;""),LogD!B78,"")</f>
        <v>ChromlogD</v>
      </c>
      <c r="H66">
        <f>IF(LogD!I78,1,"")</f>
        <v>1</v>
      </c>
      <c r="I66" t="str">
        <f t="shared" si="0"/>
        <v>796X-1</v>
      </c>
      <c r="J66" t="str">
        <f>IF(LogD!I78,LogD!D78,"")</f>
        <v>1910-796X-1</v>
      </c>
      <c r="K66" t="str">
        <f>IF(LogD!I78,XP_ALIAS,"")</f>
        <v>NTG002</v>
      </c>
      <c r="L66">
        <f>IF(LogD!I78,LogD!E78,"")</f>
        <v>100</v>
      </c>
      <c r="M66" t="e">
        <f>IF(LogD!I78,LogD!#REF!,"")</f>
        <v>#REF!</v>
      </c>
      <c r="N66">
        <f>IF(LogD!I78,LogD!F78,"")</f>
        <v>7.4</v>
      </c>
      <c r="O66">
        <f>IF(LogD!I78,LogD!H78,"")</f>
        <v>0</v>
      </c>
      <c r="P66">
        <f>IF(LogD!I78,XP_SITE,"")</f>
        <v>0</v>
      </c>
      <c r="Q66" t="str">
        <f>IF(LogD!I78,XP_ELN,"")</f>
        <v>APSL-0828-064</v>
      </c>
      <c r="R66">
        <f>IF(LogD!I78,XP_DATE,"")</f>
        <v>44795</v>
      </c>
    </row>
    <row r="67" spans="1:18" x14ac:dyDescent="0.35">
      <c r="A67" t="str">
        <f>IF(LogD!I79,XP_NAME,"")</f>
        <v/>
      </c>
      <c r="B67" t="str">
        <f>IF(LogD!I79,XP_DESC,"")</f>
        <v>ChromLogD - APS-DMPK-P-765-2022-1383</v>
      </c>
      <c r="C67" t="str">
        <f>IF(LogD!I79,XP_STATE,"")</f>
        <v>Pending</v>
      </c>
      <c r="D67" t="str">
        <f>IF(LogD!I79,XP_TEAM,"")</f>
        <v>1910 Genetics</v>
      </c>
      <c r="E67">
        <f>IF(LogD!I79,XP_USER,"")</f>
        <v>0</v>
      </c>
      <c r="F67" t="str">
        <f>IF(AND(LogD!I79,LogD!A79&lt;&gt;""),LogD!A79,"")</f>
        <v/>
      </c>
      <c r="G67" t="str">
        <f>IF(AND(LogD!I79,LogD!B79&lt;&gt;""),LogD!B79,"")</f>
        <v>ChromlogD</v>
      </c>
      <c r="H67">
        <f>IF(LogD!I79,1,"")</f>
        <v>1</v>
      </c>
      <c r="I67" t="str">
        <f t="shared" ref="I67:I68" si="1">IF(ISNUMBER(FIND("1910",J67)),TRIM(MID(J67,6,LEN(J67))),"")</f>
        <v>799X-1</v>
      </c>
      <c r="J67" t="str">
        <f>IF(LogD!I79,LogD!D79,"")</f>
        <v>1910-799X-1</v>
      </c>
      <c r="K67" t="str">
        <f>IF(LogD!I79,XP_ALIAS,"")</f>
        <v>NTG002</v>
      </c>
      <c r="L67">
        <f>IF(LogD!I79,LogD!E79,"")</f>
        <v>100</v>
      </c>
      <c r="M67" t="e">
        <f>IF(LogD!I79,LogD!#REF!,"")</f>
        <v>#REF!</v>
      </c>
      <c r="N67">
        <f>IF(LogD!I79,LogD!F79,"")</f>
        <v>7.4</v>
      </c>
      <c r="O67">
        <f>IF(LogD!I79,LogD!H79,"")</f>
        <v>0</v>
      </c>
      <c r="P67">
        <f>IF(LogD!I79,XP_SITE,"")</f>
        <v>0</v>
      </c>
      <c r="Q67" t="str">
        <f>IF(LogD!I79,XP_ELN,"")</f>
        <v>APSL-0828-064</v>
      </c>
      <c r="R67">
        <f>IF(LogD!I79,XP_DATE,"")</f>
        <v>44795</v>
      </c>
    </row>
    <row r="68" spans="1:18" x14ac:dyDescent="0.35">
      <c r="A68" t="str">
        <f>IF(LogD!I80,XP_NAME,"")</f>
        <v/>
      </c>
      <c r="B68" t="str">
        <f>IF(LogD!I80,XP_DESC,"")</f>
        <v>ChromLogD - APS-DMPK-P-765-2022-1383</v>
      </c>
      <c r="C68" t="str">
        <f>IF(LogD!I80,XP_STATE,"")</f>
        <v>Pending</v>
      </c>
      <c r="D68" t="str">
        <f>IF(LogD!I80,XP_TEAM,"")</f>
        <v>1910 Genetics</v>
      </c>
      <c r="E68">
        <f>IF(LogD!I80,XP_USER,"")</f>
        <v>0</v>
      </c>
      <c r="F68" t="str">
        <f>IF(AND(LogD!I80,LogD!A80&lt;&gt;""),LogD!A80,"")</f>
        <v/>
      </c>
      <c r="G68" t="str">
        <f>IF(AND(LogD!I80,LogD!B80&lt;&gt;""),LogD!B80,"")</f>
        <v>ChromlogD</v>
      </c>
      <c r="H68">
        <f>IF(LogD!I80,1,"")</f>
        <v>1</v>
      </c>
      <c r="I68" t="str">
        <f t="shared" si="1"/>
        <v>803X-1</v>
      </c>
      <c r="J68" t="str">
        <f>IF(LogD!I80,LogD!D80,"")</f>
        <v>1910-803X-1</v>
      </c>
      <c r="K68" t="str">
        <f>IF(LogD!I80,XP_ALIAS,"")</f>
        <v>NTG002</v>
      </c>
      <c r="L68">
        <f>IF(LogD!I80,LogD!E80,"")</f>
        <v>100</v>
      </c>
      <c r="M68" t="e">
        <f>IF(LogD!I80,LogD!#REF!,"")</f>
        <v>#REF!</v>
      </c>
      <c r="N68">
        <f>IF(LogD!I80,LogD!F80,"")</f>
        <v>7.4</v>
      </c>
      <c r="O68">
        <f>IF(LogD!I80,LogD!H80,"")</f>
        <v>0</v>
      </c>
      <c r="P68">
        <f>IF(LogD!I80,XP_SITE,"")</f>
        <v>0</v>
      </c>
      <c r="Q68" t="str">
        <f>IF(LogD!I80,XP_ELN,"")</f>
        <v>APSL-0828-064</v>
      </c>
      <c r="R68">
        <f>IF(LogD!I80,XP_DATE,"")</f>
        <v>44795</v>
      </c>
    </row>
    <row r="69" spans="1:18" x14ac:dyDescent="0.35">
      <c r="A69" t="str">
        <f>IF(LogD!I81,XP_NAME,"")</f>
        <v/>
      </c>
      <c r="B69" t="str">
        <f>IF(LogD!I81,XP_DESC,"")</f>
        <v>ChromLogD - APS-DMPK-P-765-2022-1383</v>
      </c>
      <c r="C69" t="str">
        <f>IF(LogD!I81,XP_STATE,"")</f>
        <v>Pending</v>
      </c>
      <c r="D69" t="str">
        <f>IF(LogD!I81,XP_TEAM,"")</f>
        <v>1910 Genetics</v>
      </c>
      <c r="E69">
        <f>IF(LogD!I81,XP_USER,"")</f>
        <v>0</v>
      </c>
      <c r="F69" t="str">
        <f>IF(AND(LogD!I81,LogD!A81&lt;&gt;""),LogD!A81,"")</f>
        <v/>
      </c>
      <c r="G69" t="str">
        <f>IF(AND(LogD!I81,LogD!B81&lt;&gt;""),LogD!B81,"")</f>
        <v>ChromlogD</v>
      </c>
      <c r="H69">
        <f>IF(LogD!I81,1,"")</f>
        <v>1</v>
      </c>
      <c r="I69" t="str">
        <f t="shared" ref="I69:I100" si="2">IF(ISNUMBER(FIND("1910",J69)),TRIM(MID(J69,6,LEN(J69))),"")</f>
        <v>804X-1</v>
      </c>
      <c r="J69" t="str">
        <f>IF(LogD!I81,LogD!D81,"")</f>
        <v>1910-804X-1</v>
      </c>
      <c r="K69" t="str">
        <f>IF(LogD!I81,XP_ALIAS,"")</f>
        <v>NTG002</v>
      </c>
      <c r="L69">
        <f>IF(LogD!I81,LogD!E81,"")</f>
        <v>100</v>
      </c>
      <c r="M69" t="e">
        <f>IF(LogD!I81,LogD!#REF!,"")</f>
        <v>#REF!</v>
      </c>
      <c r="N69">
        <f>IF(LogD!I81,LogD!F81,"")</f>
        <v>7.4</v>
      </c>
      <c r="O69">
        <f>IF(LogD!I81,LogD!H81,"")</f>
        <v>0</v>
      </c>
      <c r="P69">
        <f>IF(LogD!I81,XP_SITE,"")</f>
        <v>0</v>
      </c>
      <c r="Q69" t="str">
        <f>IF(LogD!I81,XP_ELN,"")</f>
        <v>APSL-0828-064</v>
      </c>
      <c r="R69">
        <f>IF(LogD!I81,XP_DATE,"")</f>
        <v>44795</v>
      </c>
    </row>
    <row r="70" spans="1:18" x14ac:dyDescent="0.35">
      <c r="A70" t="str">
        <f>IF(LogD!I82,XP_NAME,"")</f>
        <v/>
      </c>
      <c r="B70" t="str">
        <f>IF(LogD!I82,XP_DESC,"")</f>
        <v>ChromLogD - APS-DMPK-P-765-2022-1383</v>
      </c>
      <c r="C70" t="str">
        <f>IF(LogD!I82,XP_STATE,"")</f>
        <v>Pending</v>
      </c>
      <c r="D70" t="str">
        <f>IF(LogD!I82,XP_TEAM,"")</f>
        <v>1910 Genetics</v>
      </c>
      <c r="E70">
        <f>IF(LogD!I82,XP_USER,"")</f>
        <v>0</v>
      </c>
      <c r="F70" t="str">
        <f>IF(AND(LogD!I82,LogD!A82&lt;&gt;""),LogD!A82,"")</f>
        <v/>
      </c>
      <c r="G70" t="str">
        <f>IF(AND(LogD!I82,LogD!B82&lt;&gt;""),LogD!B82,"")</f>
        <v>ChromlogD</v>
      </c>
      <c r="H70">
        <f>IF(LogD!I82,1,"")</f>
        <v>1</v>
      </c>
      <c r="I70" t="str">
        <f t="shared" si="2"/>
        <v>805X-1</v>
      </c>
      <c r="J70" t="str">
        <f>IF(LogD!I82,LogD!D82,"")</f>
        <v>1910-805X-1</v>
      </c>
      <c r="K70" t="str">
        <f>IF(LogD!I82,XP_ALIAS,"")</f>
        <v>NTG002</v>
      </c>
      <c r="L70">
        <f>IF(LogD!I82,LogD!E82,"")</f>
        <v>100</v>
      </c>
      <c r="M70" t="e">
        <f>IF(LogD!I82,LogD!#REF!,"")</f>
        <v>#REF!</v>
      </c>
      <c r="N70">
        <f>IF(LogD!I82,LogD!F82,"")</f>
        <v>7.4</v>
      </c>
      <c r="O70">
        <f>IF(LogD!I82,LogD!H82,"")</f>
        <v>0</v>
      </c>
      <c r="P70">
        <f>IF(LogD!I82,XP_SITE,"")</f>
        <v>0</v>
      </c>
      <c r="Q70" t="str">
        <f>IF(LogD!I82,XP_ELN,"")</f>
        <v>APSL-0828-064</v>
      </c>
      <c r="R70">
        <f>IF(LogD!I82,XP_DATE,"")</f>
        <v>44795</v>
      </c>
    </row>
    <row r="71" spans="1:18" x14ac:dyDescent="0.35">
      <c r="A71" t="str">
        <f>IF(LogD!I83,XP_NAME,"")</f>
        <v/>
      </c>
      <c r="B71" t="str">
        <f>IF(LogD!I83,XP_DESC,"")</f>
        <v>ChromLogD - APS-DMPK-P-765-2022-1383</v>
      </c>
      <c r="C71" t="str">
        <f>IF(LogD!I83,XP_STATE,"")</f>
        <v>Pending</v>
      </c>
      <c r="D71" t="str">
        <f>IF(LogD!I83,XP_TEAM,"")</f>
        <v>1910 Genetics</v>
      </c>
      <c r="E71">
        <f>IF(LogD!I83,XP_USER,"")</f>
        <v>0</v>
      </c>
      <c r="F71" t="str">
        <f>IF(AND(LogD!I83,LogD!A83&lt;&gt;""),LogD!A83,"")</f>
        <v/>
      </c>
      <c r="G71" t="str">
        <f>IF(AND(LogD!I83,LogD!B83&lt;&gt;""),LogD!B83,"")</f>
        <v>ChromlogD</v>
      </c>
      <c r="H71">
        <f>IF(LogD!I83,1,"")</f>
        <v>1</v>
      </c>
      <c r="I71" t="str">
        <f t="shared" si="2"/>
        <v>807X-1</v>
      </c>
      <c r="J71" t="str">
        <f>IF(LogD!I83,LogD!D83,"")</f>
        <v>1910-807X-1</v>
      </c>
      <c r="K71" t="str">
        <f>IF(LogD!I83,XP_ALIAS,"")</f>
        <v>NTG002</v>
      </c>
      <c r="L71">
        <f>IF(LogD!I83,LogD!E83,"")</f>
        <v>100</v>
      </c>
      <c r="M71" t="e">
        <f>IF(LogD!I83,LogD!#REF!,"")</f>
        <v>#REF!</v>
      </c>
      <c r="N71">
        <f>IF(LogD!I83,LogD!F83,"")</f>
        <v>7.4</v>
      </c>
      <c r="O71">
        <f>IF(LogD!I83,LogD!H83,"")</f>
        <v>0</v>
      </c>
      <c r="P71">
        <f>IF(LogD!I83,XP_SITE,"")</f>
        <v>0</v>
      </c>
      <c r="Q71" t="str">
        <f>IF(LogD!I83,XP_ELN,"")</f>
        <v>APSL-0828-064</v>
      </c>
      <c r="R71">
        <f>IF(LogD!I83,XP_DATE,"")</f>
        <v>44795</v>
      </c>
    </row>
    <row r="72" spans="1:18" x14ac:dyDescent="0.35">
      <c r="A72" t="str">
        <f>IF(LogD!I84,XP_NAME,"")</f>
        <v/>
      </c>
      <c r="B72" t="str">
        <f>IF(LogD!I84,XP_DESC,"")</f>
        <v>ChromLogD - APS-DMPK-P-765-2022-1383</v>
      </c>
      <c r="C72" t="str">
        <f>IF(LogD!I84,XP_STATE,"")</f>
        <v>Pending</v>
      </c>
      <c r="D72" t="str">
        <f>IF(LogD!I84,XP_TEAM,"")</f>
        <v>1910 Genetics</v>
      </c>
      <c r="E72">
        <f>IF(LogD!I84,XP_USER,"")</f>
        <v>0</v>
      </c>
      <c r="F72" t="str">
        <f>IF(AND(LogD!I84,LogD!A84&lt;&gt;""),LogD!A84,"")</f>
        <v/>
      </c>
      <c r="G72" t="str">
        <f>IF(AND(LogD!I84,LogD!B84&lt;&gt;""),LogD!B84,"")</f>
        <v>ChromlogD</v>
      </c>
      <c r="H72">
        <f>IF(LogD!I84,1,"")</f>
        <v>1</v>
      </c>
      <c r="I72" t="str">
        <f t="shared" si="2"/>
        <v>808X-1</v>
      </c>
      <c r="J72" t="str">
        <f>IF(LogD!I84,LogD!D84,"")</f>
        <v>1910-808X-1</v>
      </c>
      <c r="K72" t="str">
        <f>IF(LogD!I84,XP_ALIAS,"")</f>
        <v>NTG002</v>
      </c>
      <c r="L72">
        <f>IF(LogD!I84,LogD!E84,"")</f>
        <v>100</v>
      </c>
      <c r="M72" t="e">
        <f>IF(LogD!I84,LogD!#REF!,"")</f>
        <v>#REF!</v>
      </c>
      <c r="N72">
        <f>IF(LogD!I84,LogD!F84,"")</f>
        <v>7.4</v>
      </c>
      <c r="O72">
        <f>IF(LogD!I84,LogD!H84,"")</f>
        <v>0</v>
      </c>
      <c r="P72">
        <f>IF(LogD!I84,XP_SITE,"")</f>
        <v>0</v>
      </c>
      <c r="Q72" t="str">
        <f>IF(LogD!I84,XP_ELN,"")</f>
        <v>APSL-0828-064</v>
      </c>
      <c r="R72">
        <f>IF(LogD!I84,XP_DATE,"")</f>
        <v>44795</v>
      </c>
    </row>
    <row r="73" spans="1:18" x14ac:dyDescent="0.35">
      <c r="A73" t="str">
        <f>IF(LogD!I85,XP_NAME,"")</f>
        <v/>
      </c>
      <c r="B73" t="str">
        <f>IF(LogD!I85,XP_DESC,"")</f>
        <v>ChromLogD - APS-DMPK-P-765-2022-1383</v>
      </c>
      <c r="C73" t="str">
        <f>IF(LogD!I85,XP_STATE,"")</f>
        <v>Pending</v>
      </c>
      <c r="D73" t="str">
        <f>IF(LogD!I85,XP_TEAM,"")</f>
        <v>1910 Genetics</v>
      </c>
      <c r="E73">
        <f>IF(LogD!I85,XP_USER,"")</f>
        <v>0</v>
      </c>
      <c r="F73" t="str">
        <f>IF(AND(LogD!I85,LogD!A85&lt;&gt;""),LogD!A85,"")</f>
        <v/>
      </c>
      <c r="G73" t="str">
        <f>IF(AND(LogD!I85,LogD!B85&lt;&gt;""),LogD!B85,"")</f>
        <v>ChromlogD</v>
      </c>
      <c r="H73">
        <f>IF(LogD!I85,1,"")</f>
        <v>1</v>
      </c>
      <c r="I73" t="str">
        <f t="shared" si="2"/>
        <v>809X-1</v>
      </c>
      <c r="J73" t="str">
        <f>IF(LogD!I85,LogD!D85,"")</f>
        <v>1910-809X-1</v>
      </c>
      <c r="K73" t="str">
        <f>IF(LogD!I85,XP_ALIAS,"")</f>
        <v>NTG002</v>
      </c>
      <c r="L73">
        <f>IF(LogD!I85,LogD!E85,"")</f>
        <v>100</v>
      </c>
      <c r="M73" t="e">
        <f>IF(LogD!I85,LogD!#REF!,"")</f>
        <v>#REF!</v>
      </c>
      <c r="N73">
        <f>IF(LogD!I85,LogD!F85,"")</f>
        <v>7.4</v>
      </c>
      <c r="O73">
        <f>IF(LogD!I85,LogD!H85,"")</f>
        <v>0</v>
      </c>
      <c r="P73">
        <f>IF(LogD!I85,XP_SITE,"")</f>
        <v>0</v>
      </c>
      <c r="Q73" t="str">
        <f>IF(LogD!I85,XP_ELN,"")</f>
        <v>APSL-0828-064</v>
      </c>
      <c r="R73">
        <f>IF(LogD!I85,XP_DATE,"")</f>
        <v>44795</v>
      </c>
    </row>
    <row r="74" spans="1:18" x14ac:dyDescent="0.35">
      <c r="A74" t="str">
        <f>IF(LogD!I86,XP_NAME,"")</f>
        <v/>
      </c>
      <c r="B74" t="str">
        <f>IF(LogD!I86,XP_DESC,"")</f>
        <v>ChromLogD - APS-DMPK-P-765-2022-1383</v>
      </c>
      <c r="C74" t="str">
        <f>IF(LogD!I86,XP_STATE,"")</f>
        <v>Pending</v>
      </c>
      <c r="D74" t="str">
        <f>IF(LogD!I86,XP_TEAM,"")</f>
        <v>1910 Genetics</v>
      </c>
      <c r="E74">
        <f>IF(LogD!I86,XP_USER,"")</f>
        <v>0</v>
      </c>
      <c r="F74" t="str">
        <f>IF(AND(LogD!I86,LogD!A86&lt;&gt;""),LogD!A86,"")</f>
        <v/>
      </c>
      <c r="G74" t="str">
        <f>IF(AND(LogD!I86,LogD!B86&lt;&gt;""),LogD!B86,"")</f>
        <v>ChromlogD</v>
      </c>
      <c r="H74">
        <f>IF(LogD!I86,1,"")</f>
        <v>1</v>
      </c>
      <c r="I74" t="str">
        <f t="shared" si="2"/>
        <v>810X-1</v>
      </c>
      <c r="J74" t="str">
        <f>IF(LogD!I86,LogD!D86,"")</f>
        <v>1910-810X-1</v>
      </c>
      <c r="K74" t="str">
        <f>IF(LogD!I86,XP_ALIAS,"")</f>
        <v>NTG002</v>
      </c>
      <c r="L74">
        <f>IF(LogD!I86,LogD!E86,"")</f>
        <v>100</v>
      </c>
      <c r="M74" t="e">
        <f>IF(LogD!I86,LogD!#REF!,"")</f>
        <v>#REF!</v>
      </c>
      <c r="N74">
        <f>IF(LogD!I86,LogD!F86,"")</f>
        <v>7.4</v>
      </c>
      <c r="O74">
        <f>IF(LogD!I86,LogD!H86,"")</f>
        <v>0</v>
      </c>
      <c r="P74">
        <f>IF(LogD!I86,XP_SITE,"")</f>
        <v>0</v>
      </c>
      <c r="Q74" t="str">
        <f>IF(LogD!I86,XP_ELN,"")</f>
        <v>APSL-0828-064</v>
      </c>
      <c r="R74">
        <f>IF(LogD!I86,XP_DATE,"")</f>
        <v>44795</v>
      </c>
    </row>
    <row r="75" spans="1:18" x14ac:dyDescent="0.35">
      <c r="A75" t="str">
        <f>IF(LogD!I87,XP_NAME,"")</f>
        <v/>
      </c>
      <c r="B75" t="str">
        <f>IF(LogD!I87,XP_DESC,"")</f>
        <v>ChromLogD - APS-DMPK-P-765-2022-1383</v>
      </c>
      <c r="C75" t="str">
        <f>IF(LogD!I87,XP_STATE,"")</f>
        <v>Pending</v>
      </c>
      <c r="D75" t="str">
        <f>IF(LogD!I87,XP_TEAM,"")</f>
        <v>1910 Genetics</v>
      </c>
      <c r="E75">
        <f>IF(LogD!I87,XP_USER,"")</f>
        <v>0</v>
      </c>
      <c r="F75" t="str">
        <f>IF(AND(LogD!I87,LogD!A87&lt;&gt;""),LogD!A87,"")</f>
        <v/>
      </c>
      <c r="G75" t="str">
        <f>IF(AND(LogD!I87,LogD!B87&lt;&gt;""),LogD!B87,"")</f>
        <v>ChromlogD</v>
      </c>
      <c r="H75">
        <f>IF(LogD!I87,1,"")</f>
        <v>1</v>
      </c>
      <c r="I75" t="str">
        <f t="shared" si="2"/>
        <v>811X-1</v>
      </c>
      <c r="J75" t="str">
        <f>IF(LogD!I87,LogD!D87,"")</f>
        <v>1910-811X-1</v>
      </c>
      <c r="K75" t="str">
        <f>IF(LogD!I87,XP_ALIAS,"")</f>
        <v>NTG002</v>
      </c>
      <c r="L75">
        <f>IF(LogD!I87,LogD!E87,"")</f>
        <v>100</v>
      </c>
      <c r="M75" t="e">
        <f>IF(LogD!I87,LogD!#REF!,"")</f>
        <v>#REF!</v>
      </c>
      <c r="N75">
        <f>IF(LogD!I87,LogD!F87,"")</f>
        <v>7.4</v>
      </c>
      <c r="O75">
        <f>IF(LogD!I87,LogD!H87,"")</f>
        <v>0</v>
      </c>
      <c r="P75">
        <f>IF(LogD!I87,XP_SITE,"")</f>
        <v>0</v>
      </c>
      <c r="Q75" t="str">
        <f>IF(LogD!I87,XP_ELN,"")</f>
        <v>APSL-0828-064</v>
      </c>
      <c r="R75">
        <f>IF(LogD!I87,XP_DATE,"")</f>
        <v>44795</v>
      </c>
    </row>
    <row r="76" spans="1:18" x14ac:dyDescent="0.35">
      <c r="A76" t="str">
        <f>IF(LogD!I88,XP_NAME,"")</f>
        <v/>
      </c>
      <c r="B76" t="str">
        <f>IF(LogD!I88,XP_DESC,"")</f>
        <v>ChromLogD - APS-DMPK-P-765-2022-1383</v>
      </c>
      <c r="C76" t="str">
        <f>IF(LogD!I88,XP_STATE,"")</f>
        <v>Pending</v>
      </c>
      <c r="D76" t="str">
        <f>IF(LogD!I88,XP_TEAM,"")</f>
        <v>1910 Genetics</v>
      </c>
      <c r="E76">
        <f>IF(LogD!I88,XP_USER,"")</f>
        <v>0</v>
      </c>
      <c r="F76" t="str">
        <f>IF(AND(LogD!I88,LogD!A88&lt;&gt;""),LogD!A88,"")</f>
        <v/>
      </c>
      <c r="G76" t="str">
        <f>IF(AND(LogD!I88,LogD!B88&lt;&gt;""),LogD!B88,"")</f>
        <v>ChromlogD</v>
      </c>
      <c r="H76">
        <f>IF(LogD!I88,1,"")</f>
        <v>1</v>
      </c>
      <c r="I76" t="str">
        <f t="shared" si="2"/>
        <v>812X-1</v>
      </c>
      <c r="J76" t="str">
        <f>IF(LogD!I88,LogD!D88,"")</f>
        <v>1910-812X-1</v>
      </c>
      <c r="K76" t="str">
        <f>IF(LogD!I88,XP_ALIAS,"")</f>
        <v>NTG002</v>
      </c>
      <c r="L76">
        <f>IF(LogD!I88,LogD!E88,"")</f>
        <v>100</v>
      </c>
      <c r="M76" t="e">
        <f>IF(LogD!I88,LogD!#REF!,"")</f>
        <v>#REF!</v>
      </c>
      <c r="N76">
        <f>IF(LogD!I88,LogD!F88,"")</f>
        <v>7.4</v>
      </c>
      <c r="O76">
        <f>IF(LogD!I88,LogD!H88,"")</f>
        <v>0</v>
      </c>
      <c r="P76">
        <f>IF(LogD!I88,XP_SITE,"")</f>
        <v>0</v>
      </c>
      <c r="Q76" t="str">
        <f>IF(LogD!I88,XP_ELN,"")</f>
        <v>APSL-0828-064</v>
      </c>
      <c r="R76">
        <f>IF(LogD!I88,XP_DATE,"")</f>
        <v>44795</v>
      </c>
    </row>
    <row r="77" spans="1:18" x14ac:dyDescent="0.35">
      <c r="A77" t="str">
        <f>IF(LogD!I89,XP_NAME,"")</f>
        <v/>
      </c>
      <c r="B77" t="str">
        <f>IF(LogD!I89,XP_DESC,"")</f>
        <v>ChromLogD - APS-DMPK-P-765-2022-1383</v>
      </c>
      <c r="C77" t="str">
        <f>IF(LogD!I89,XP_STATE,"")</f>
        <v>Pending</v>
      </c>
      <c r="D77" t="str">
        <f>IF(LogD!I89,XP_TEAM,"")</f>
        <v>1910 Genetics</v>
      </c>
      <c r="E77">
        <f>IF(LogD!I89,XP_USER,"")</f>
        <v>0</v>
      </c>
      <c r="F77" t="str">
        <f>IF(AND(LogD!I89,LogD!A89&lt;&gt;""),LogD!A89,"")</f>
        <v/>
      </c>
      <c r="G77" t="str">
        <f>IF(AND(LogD!I89,LogD!B89&lt;&gt;""),LogD!B89,"")</f>
        <v>ChromlogD</v>
      </c>
      <c r="H77">
        <f>IF(LogD!I89,1,"")</f>
        <v>1</v>
      </c>
      <c r="I77" t="str">
        <f t="shared" si="2"/>
        <v>813X-1</v>
      </c>
      <c r="J77" t="str">
        <f>IF(LogD!I89,LogD!D89,"")</f>
        <v>1910-813X-1</v>
      </c>
      <c r="K77" t="str">
        <f>IF(LogD!I89,XP_ALIAS,"")</f>
        <v>NTG002</v>
      </c>
      <c r="L77">
        <f>IF(LogD!I89,LogD!E89,"")</f>
        <v>100</v>
      </c>
      <c r="M77" t="e">
        <f>IF(LogD!I89,LogD!#REF!,"")</f>
        <v>#REF!</v>
      </c>
      <c r="N77">
        <f>IF(LogD!I89,LogD!F89,"")</f>
        <v>7.4</v>
      </c>
      <c r="O77">
        <f>IF(LogD!I89,LogD!H89,"")</f>
        <v>0</v>
      </c>
      <c r="P77">
        <f>IF(LogD!I89,XP_SITE,"")</f>
        <v>0</v>
      </c>
      <c r="Q77" t="str">
        <f>IF(LogD!I89,XP_ELN,"")</f>
        <v>APSL-0828-064</v>
      </c>
      <c r="R77">
        <f>IF(LogD!I89,XP_DATE,"")</f>
        <v>44795</v>
      </c>
    </row>
    <row r="78" spans="1:18" x14ac:dyDescent="0.35">
      <c r="A78" t="str">
        <f>IF(LogD!I90,XP_NAME,"")</f>
        <v/>
      </c>
      <c r="B78" t="str">
        <f>IF(LogD!I90,XP_DESC,"")</f>
        <v>ChromLogD - APS-DMPK-P-765-2022-1383</v>
      </c>
      <c r="C78" t="str">
        <f>IF(LogD!I90,XP_STATE,"")</f>
        <v>Pending</v>
      </c>
      <c r="D78" t="str">
        <f>IF(LogD!I90,XP_TEAM,"")</f>
        <v>1910 Genetics</v>
      </c>
      <c r="E78">
        <f>IF(LogD!I90,XP_USER,"")</f>
        <v>0</v>
      </c>
      <c r="F78" t="str">
        <f>IF(AND(LogD!I90,LogD!A90&lt;&gt;""),LogD!A90,"")</f>
        <v/>
      </c>
      <c r="G78" t="str">
        <f>IF(AND(LogD!I90,LogD!B90&lt;&gt;""),LogD!B90,"")</f>
        <v>ChromlogD</v>
      </c>
      <c r="H78">
        <f>IF(LogD!I90,1,"")</f>
        <v>1</v>
      </c>
      <c r="I78" t="str">
        <f t="shared" si="2"/>
        <v>814X-1</v>
      </c>
      <c r="J78" t="str">
        <f>IF(LogD!I90,LogD!D90,"")</f>
        <v>1910-814X-1</v>
      </c>
      <c r="K78" t="str">
        <f>IF(LogD!I90,XP_ALIAS,"")</f>
        <v>NTG002</v>
      </c>
      <c r="L78">
        <f>IF(LogD!I90,LogD!E90,"")</f>
        <v>100</v>
      </c>
      <c r="M78" t="e">
        <f>IF(LogD!I90,LogD!#REF!,"")</f>
        <v>#REF!</v>
      </c>
      <c r="N78">
        <f>IF(LogD!I90,LogD!F90,"")</f>
        <v>7.4</v>
      </c>
      <c r="O78">
        <f>IF(LogD!I90,LogD!H90,"")</f>
        <v>0</v>
      </c>
      <c r="P78">
        <f>IF(LogD!I90,XP_SITE,"")</f>
        <v>0</v>
      </c>
      <c r="Q78" t="str">
        <f>IF(LogD!I90,XP_ELN,"")</f>
        <v>APSL-0828-064</v>
      </c>
      <c r="R78">
        <f>IF(LogD!I90,XP_DATE,"")</f>
        <v>44795</v>
      </c>
    </row>
    <row r="79" spans="1:18" x14ac:dyDescent="0.35">
      <c r="A79" t="str">
        <f>IF(LogD!I91,XP_NAME,"")</f>
        <v/>
      </c>
      <c r="B79" t="str">
        <f>IF(LogD!I91,XP_DESC,"")</f>
        <v>ChromLogD - APS-DMPK-P-765-2022-1383</v>
      </c>
      <c r="C79" t="str">
        <f>IF(LogD!I91,XP_STATE,"")</f>
        <v>Pending</v>
      </c>
      <c r="D79" t="str">
        <f>IF(LogD!I91,XP_TEAM,"")</f>
        <v>1910 Genetics</v>
      </c>
      <c r="E79">
        <f>IF(LogD!I91,XP_USER,"")</f>
        <v>0</v>
      </c>
      <c r="F79" t="str">
        <f>IF(AND(LogD!I91,LogD!A91&lt;&gt;""),LogD!A91,"")</f>
        <v/>
      </c>
      <c r="G79" t="str">
        <f>IF(AND(LogD!I91,LogD!B91&lt;&gt;""),LogD!B91,"")</f>
        <v>ChromlogD</v>
      </c>
      <c r="H79">
        <f>IF(LogD!I91,1,"")</f>
        <v>1</v>
      </c>
      <c r="I79" t="str">
        <f t="shared" si="2"/>
        <v>815X-1</v>
      </c>
      <c r="J79" t="str">
        <f>IF(LogD!I91,LogD!D91,"")</f>
        <v>1910-815X-1</v>
      </c>
      <c r="K79" t="str">
        <f>IF(LogD!I91,XP_ALIAS,"")</f>
        <v>NTG002</v>
      </c>
      <c r="L79">
        <f>IF(LogD!I91,LogD!E91,"")</f>
        <v>100</v>
      </c>
      <c r="M79" t="e">
        <f>IF(LogD!I91,LogD!#REF!,"")</f>
        <v>#REF!</v>
      </c>
      <c r="N79">
        <f>IF(LogD!I91,LogD!F91,"")</f>
        <v>7.4</v>
      </c>
      <c r="O79">
        <f>IF(LogD!I91,LogD!H91,"")</f>
        <v>0</v>
      </c>
      <c r="P79">
        <f>IF(LogD!I91,XP_SITE,"")</f>
        <v>0</v>
      </c>
      <c r="Q79" t="str">
        <f>IF(LogD!I91,XP_ELN,"")</f>
        <v>APSL-0828-064</v>
      </c>
      <c r="R79">
        <f>IF(LogD!I91,XP_DATE,"")</f>
        <v>44795</v>
      </c>
    </row>
    <row r="80" spans="1:18" x14ac:dyDescent="0.35">
      <c r="A80" t="str">
        <f>IF(LogD!I92,XP_NAME,"")</f>
        <v/>
      </c>
      <c r="B80" t="str">
        <f>IF(LogD!I92,XP_DESC,"")</f>
        <v>ChromLogD - APS-DMPK-P-765-2022-1383</v>
      </c>
      <c r="C80" t="str">
        <f>IF(LogD!I92,XP_STATE,"")</f>
        <v>Pending</v>
      </c>
      <c r="D80" t="str">
        <f>IF(LogD!I92,XP_TEAM,"")</f>
        <v>1910 Genetics</v>
      </c>
      <c r="E80">
        <f>IF(LogD!I92,XP_USER,"")</f>
        <v>0</v>
      </c>
      <c r="F80" t="str">
        <f>IF(AND(LogD!I92,LogD!A92&lt;&gt;""),LogD!A92,"")</f>
        <v/>
      </c>
      <c r="G80" t="str">
        <f>IF(AND(LogD!I92,LogD!B92&lt;&gt;""),LogD!B92,"")</f>
        <v>ChromlogD</v>
      </c>
      <c r="H80">
        <f>IF(LogD!I92,1,"")</f>
        <v>1</v>
      </c>
      <c r="I80" t="str">
        <f t="shared" si="2"/>
        <v>816X-1</v>
      </c>
      <c r="J80" t="str">
        <f>IF(LogD!I92,LogD!D92,"")</f>
        <v>1910-816X-1</v>
      </c>
      <c r="K80" t="str">
        <f>IF(LogD!I92,XP_ALIAS,"")</f>
        <v>NTG002</v>
      </c>
      <c r="L80">
        <f>IF(LogD!I92,LogD!E92,"")</f>
        <v>100</v>
      </c>
      <c r="M80" t="e">
        <f>IF(LogD!I92,LogD!#REF!,"")</f>
        <v>#REF!</v>
      </c>
      <c r="N80">
        <f>IF(LogD!I92,LogD!F92,"")</f>
        <v>7.4</v>
      </c>
      <c r="O80">
        <f>IF(LogD!I92,LogD!H92,"")</f>
        <v>0</v>
      </c>
      <c r="P80">
        <f>IF(LogD!I92,XP_SITE,"")</f>
        <v>0</v>
      </c>
      <c r="Q80" t="str">
        <f>IF(LogD!I92,XP_ELN,"")</f>
        <v>APSL-0828-064</v>
      </c>
      <c r="R80">
        <f>IF(LogD!I92,XP_DATE,"")</f>
        <v>44795</v>
      </c>
    </row>
    <row r="81" spans="1:18" x14ac:dyDescent="0.35">
      <c r="A81" t="str">
        <f>IF(LogD!I93,XP_NAME,"")</f>
        <v/>
      </c>
      <c r="B81" t="str">
        <f>IF(LogD!I93,XP_DESC,"")</f>
        <v>ChromLogD - APS-DMPK-P-765-2022-1383</v>
      </c>
      <c r="C81" t="str">
        <f>IF(LogD!I93,XP_STATE,"")</f>
        <v>Pending</v>
      </c>
      <c r="D81" t="str">
        <f>IF(LogD!I93,XP_TEAM,"")</f>
        <v>1910 Genetics</v>
      </c>
      <c r="E81">
        <f>IF(LogD!I93,XP_USER,"")</f>
        <v>0</v>
      </c>
      <c r="F81" t="str">
        <f>IF(AND(LogD!I93,LogD!A93&lt;&gt;""),LogD!A93,"")</f>
        <v/>
      </c>
      <c r="G81" t="str">
        <f>IF(AND(LogD!I93,LogD!B93&lt;&gt;""),LogD!B93,"")</f>
        <v>ChromlogD</v>
      </c>
      <c r="H81">
        <f>IF(LogD!I93,1,"")</f>
        <v>1</v>
      </c>
      <c r="I81" t="str">
        <f t="shared" si="2"/>
        <v>817X-1</v>
      </c>
      <c r="J81" t="str">
        <f>IF(LogD!I93,LogD!D93,"")</f>
        <v>1910-817X-1</v>
      </c>
      <c r="K81" t="str">
        <f>IF(LogD!I93,XP_ALIAS,"")</f>
        <v>NTG002</v>
      </c>
      <c r="L81">
        <f>IF(LogD!I93,LogD!E93,"")</f>
        <v>100</v>
      </c>
      <c r="M81" t="e">
        <f>IF(LogD!I93,LogD!#REF!,"")</f>
        <v>#REF!</v>
      </c>
      <c r="N81">
        <f>IF(LogD!I93,LogD!F93,"")</f>
        <v>7.4</v>
      </c>
      <c r="O81">
        <f>IF(LogD!I93,LogD!H93,"")</f>
        <v>0</v>
      </c>
      <c r="P81">
        <f>IF(LogD!I93,XP_SITE,"")</f>
        <v>0</v>
      </c>
      <c r="Q81" t="str">
        <f>IF(LogD!I93,XP_ELN,"")</f>
        <v>APSL-0828-064</v>
      </c>
      <c r="R81">
        <f>IF(LogD!I93,XP_DATE,"")</f>
        <v>44795</v>
      </c>
    </row>
    <row r="82" spans="1:18" x14ac:dyDescent="0.35">
      <c r="A82" t="str">
        <f>IF(LogD!I94,XP_NAME,"")</f>
        <v/>
      </c>
      <c r="B82" t="str">
        <f>IF(LogD!I94,XP_DESC,"")</f>
        <v>ChromLogD - APS-DMPK-P-765-2022-1383</v>
      </c>
      <c r="C82" t="str">
        <f>IF(LogD!I94,XP_STATE,"")</f>
        <v>Pending</v>
      </c>
      <c r="D82" t="str">
        <f>IF(LogD!I94,XP_TEAM,"")</f>
        <v>1910 Genetics</v>
      </c>
      <c r="E82">
        <f>IF(LogD!I94,XP_USER,"")</f>
        <v>0</v>
      </c>
      <c r="F82" t="str">
        <f>IF(AND(LogD!I94,LogD!A94&lt;&gt;""),LogD!A94,"")</f>
        <v/>
      </c>
      <c r="G82" t="str">
        <f>IF(AND(LogD!I94,LogD!B94&lt;&gt;""),LogD!B94,"")</f>
        <v>ChromlogD</v>
      </c>
      <c r="H82">
        <f>IF(LogD!I94,1,"")</f>
        <v>1</v>
      </c>
      <c r="I82" t="str">
        <f t="shared" si="2"/>
        <v>818X-1</v>
      </c>
      <c r="J82" t="str">
        <f>IF(LogD!I94,LogD!D94,"")</f>
        <v>1910-818X-1</v>
      </c>
      <c r="K82" t="str">
        <f>IF(LogD!I94,XP_ALIAS,"")</f>
        <v>NTG002</v>
      </c>
      <c r="L82">
        <f>IF(LogD!I94,LogD!E94,"")</f>
        <v>100</v>
      </c>
      <c r="M82" t="e">
        <f>IF(LogD!I94,LogD!#REF!,"")</f>
        <v>#REF!</v>
      </c>
      <c r="N82">
        <f>IF(LogD!I94,LogD!F94,"")</f>
        <v>7.4</v>
      </c>
      <c r="O82">
        <f>IF(LogD!I94,LogD!H94,"")</f>
        <v>0</v>
      </c>
      <c r="P82">
        <f>IF(LogD!I94,XP_SITE,"")</f>
        <v>0</v>
      </c>
      <c r="Q82" t="str">
        <f>IF(LogD!I94,XP_ELN,"")</f>
        <v>APSL-0828-064</v>
      </c>
      <c r="R82">
        <f>IF(LogD!I94,XP_DATE,"")</f>
        <v>44795</v>
      </c>
    </row>
    <row r="83" spans="1:18" x14ac:dyDescent="0.35">
      <c r="A83" t="str">
        <f>IF(LogD!I95,XP_NAME,"")</f>
        <v/>
      </c>
      <c r="B83" t="str">
        <f>IF(LogD!I95,XP_DESC,"")</f>
        <v>ChromLogD - APS-DMPK-P-765-2022-1383</v>
      </c>
      <c r="C83" t="str">
        <f>IF(LogD!I95,XP_STATE,"")</f>
        <v>Pending</v>
      </c>
      <c r="D83" t="str">
        <f>IF(LogD!I95,XP_TEAM,"")</f>
        <v>1910 Genetics</v>
      </c>
      <c r="E83">
        <f>IF(LogD!I95,XP_USER,"")</f>
        <v>0</v>
      </c>
      <c r="F83" t="str">
        <f>IF(AND(LogD!I95,LogD!A95&lt;&gt;""),LogD!A95,"")</f>
        <v/>
      </c>
      <c r="G83" t="str">
        <f>IF(AND(LogD!I95,LogD!B95&lt;&gt;""),LogD!B95,"")</f>
        <v>ChromlogD</v>
      </c>
      <c r="H83">
        <f>IF(LogD!I95,1,"")</f>
        <v>1</v>
      </c>
      <c r="I83" t="str">
        <f t="shared" si="2"/>
        <v>819X-1</v>
      </c>
      <c r="J83" t="str">
        <f>IF(LogD!I95,LogD!D95,"")</f>
        <v>1910-819X-1</v>
      </c>
      <c r="K83" t="str">
        <f>IF(LogD!I95,XP_ALIAS,"")</f>
        <v>NTG002</v>
      </c>
      <c r="L83">
        <f>IF(LogD!I95,LogD!E95,"")</f>
        <v>100</v>
      </c>
      <c r="M83" t="e">
        <f>IF(LogD!I95,LogD!#REF!,"")</f>
        <v>#REF!</v>
      </c>
      <c r="N83">
        <f>IF(LogD!I95,LogD!F95,"")</f>
        <v>7.4</v>
      </c>
      <c r="O83">
        <f>IF(LogD!I95,LogD!H95,"")</f>
        <v>0</v>
      </c>
      <c r="P83">
        <f>IF(LogD!I95,XP_SITE,"")</f>
        <v>0</v>
      </c>
      <c r="Q83" t="str">
        <f>IF(LogD!I95,XP_ELN,"")</f>
        <v>APSL-0828-064</v>
      </c>
      <c r="R83">
        <f>IF(LogD!I95,XP_DATE,"")</f>
        <v>44795</v>
      </c>
    </row>
    <row r="84" spans="1:18" x14ac:dyDescent="0.35">
      <c r="A84" t="str">
        <f>IF(LogD!I96,XP_NAME,"")</f>
        <v/>
      </c>
      <c r="B84" t="str">
        <f>IF(LogD!I96,XP_DESC,"")</f>
        <v>ChromLogD - APS-DMPK-P-765-2022-1383</v>
      </c>
      <c r="C84" t="str">
        <f>IF(LogD!I96,XP_STATE,"")</f>
        <v>Pending</v>
      </c>
      <c r="D84" t="str">
        <f>IF(LogD!I96,XP_TEAM,"")</f>
        <v>1910 Genetics</v>
      </c>
      <c r="E84">
        <f>IF(LogD!I96,XP_USER,"")</f>
        <v>0</v>
      </c>
      <c r="F84" t="str">
        <f>IF(AND(LogD!I96,LogD!A96&lt;&gt;""),LogD!A96,"")</f>
        <v/>
      </c>
      <c r="G84" t="str">
        <f>IF(AND(LogD!I96,LogD!B96&lt;&gt;""),LogD!B96,"")</f>
        <v>ChromlogD</v>
      </c>
      <c r="H84">
        <f>IF(LogD!I96,1,"")</f>
        <v>1</v>
      </c>
      <c r="I84" t="str">
        <f t="shared" si="2"/>
        <v>820X-1</v>
      </c>
      <c r="J84" t="str">
        <f>IF(LogD!I96,LogD!D96,"")</f>
        <v>1910-820X-1</v>
      </c>
      <c r="K84" t="str">
        <f>IF(LogD!I96,XP_ALIAS,"")</f>
        <v>NTG002</v>
      </c>
      <c r="L84">
        <f>IF(LogD!I96,LogD!E96,"")</f>
        <v>100</v>
      </c>
      <c r="M84" t="e">
        <f>IF(LogD!I96,LogD!#REF!,"")</f>
        <v>#REF!</v>
      </c>
      <c r="N84">
        <f>IF(LogD!I96,LogD!F96,"")</f>
        <v>7.4</v>
      </c>
      <c r="O84">
        <f>IF(LogD!I96,LogD!H96,"")</f>
        <v>0</v>
      </c>
      <c r="P84">
        <f>IF(LogD!I96,XP_SITE,"")</f>
        <v>0</v>
      </c>
      <c r="Q84" t="str">
        <f>IF(LogD!I96,XP_ELN,"")</f>
        <v>APSL-0828-064</v>
      </c>
      <c r="R84">
        <f>IF(LogD!I96,XP_DATE,"")</f>
        <v>44795</v>
      </c>
    </row>
    <row r="85" spans="1:18" x14ac:dyDescent="0.35">
      <c r="A85" t="str">
        <f>IF(LogD!I97,XP_NAME,"")</f>
        <v/>
      </c>
      <c r="B85" t="str">
        <f>IF(LogD!I97,XP_DESC,"")</f>
        <v>ChromLogD - APS-DMPK-P-765-2022-1383</v>
      </c>
      <c r="C85" t="str">
        <f>IF(LogD!I97,XP_STATE,"")</f>
        <v>Pending</v>
      </c>
      <c r="D85" t="str">
        <f>IF(LogD!I97,XP_TEAM,"")</f>
        <v>1910 Genetics</v>
      </c>
      <c r="E85">
        <f>IF(LogD!I97,XP_USER,"")</f>
        <v>0</v>
      </c>
      <c r="F85" t="str">
        <f>IF(AND(LogD!I97,LogD!A97&lt;&gt;""),LogD!A97,"")</f>
        <v/>
      </c>
      <c r="G85" t="str">
        <f>IF(AND(LogD!I97,LogD!B97&lt;&gt;""),LogD!B97,"")</f>
        <v>ChromlogD</v>
      </c>
      <c r="H85">
        <f>IF(LogD!I97,1,"")</f>
        <v>1</v>
      </c>
      <c r="I85" t="str">
        <f t="shared" si="2"/>
        <v>821X-1</v>
      </c>
      <c r="J85" t="str">
        <f>IF(LogD!I97,LogD!D97,"")</f>
        <v>1910-821X-1</v>
      </c>
      <c r="K85" t="str">
        <f>IF(LogD!I97,XP_ALIAS,"")</f>
        <v>NTG002</v>
      </c>
      <c r="L85">
        <f>IF(LogD!I97,LogD!E97,"")</f>
        <v>100</v>
      </c>
      <c r="M85" t="e">
        <f>IF(LogD!I97,LogD!#REF!,"")</f>
        <v>#REF!</v>
      </c>
      <c r="N85">
        <f>IF(LogD!I97,LogD!F97,"")</f>
        <v>7.4</v>
      </c>
      <c r="O85">
        <f>IF(LogD!I97,LogD!H97,"")</f>
        <v>0</v>
      </c>
      <c r="P85">
        <f>IF(LogD!I97,XP_SITE,"")</f>
        <v>0</v>
      </c>
      <c r="Q85" t="str">
        <f>IF(LogD!I97,XP_ELN,"")</f>
        <v>APSL-0828-064</v>
      </c>
      <c r="R85">
        <f>IF(LogD!I97,XP_DATE,"")</f>
        <v>44795</v>
      </c>
    </row>
    <row r="86" spans="1:18" x14ac:dyDescent="0.35">
      <c r="A86" t="str">
        <f>IF(LogD!I98,XP_NAME,"")</f>
        <v/>
      </c>
      <c r="B86" t="str">
        <f>IF(LogD!I98,XP_DESC,"")</f>
        <v>ChromLogD - APS-DMPK-P-765-2022-1383</v>
      </c>
      <c r="C86" t="str">
        <f>IF(LogD!I98,XP_STATE,"")</f>
        <v>Pending</v>
      </c>
      <c r="D86" t="str">
        <f>IF(LogD!I98,XP_TEAM,"")</f>
        <v>1910 Genetics</v>
      </c>
      <c r="E86">
        <f>IF(LogD!I98,XP_USER,"")</f>
        <v>0</v>
      </c>
      <c r="F86" t="str">
        <f>IF(AND(LogD!I98,LogD!A98&lt;&gt;""),LogD!A98,"")</f>
        <v/>
      </c>
      <c r="G86" t="str">
        <f>IF(AND(LogD!I98,LogD!B98&lt;&gt;""),LogD!B98,"")</f>
        <v>ChromlogD</v>
      </c>
      <c r="H86">
        <f>IF(LogD!I98,1,"")</f>
        <v>1</v>
      </c>
      <c r="I86" t="str">
        <f t="shared" si="2"/>
        <v>822X-1</v>
      </c>
      <c r="J86" t="str">
        <f>IF(LogD!I98,LogD!D98,"")</f>
        <v>1910-822X-1</v>
      </c>
      <c r="K86" t="str">
        <f>IF(LogD!I98,XP_ALIAS,"")</f>
        <v>NTG002</v>
      </c>
      <c r="L86">
        <f>IF(LogD!I98,LogD!E98,"")</f>
        <v>100</v>
      </c>
      <c r="M86" t="e">
        <f>IF(LogD!I98,LogD!#REF!,"")</f>
        <v>#REF!</v>
      </c>
      <c r="N86">
        <f>IF(LogD!I98,LogD!F98,"")</f>
        <v>7.4</v>
      </c>
      <c r="O86">
        <f>IF(LogD!I98,LogD!H98,"")</f>
        <v>0</v>
      </c>
      <c r="P86">
        <f>IF(LogD!I98,XP_SITE,"")</f>
        <v>0</v>
      </c>
      <c r="Q86" t="str">
        <f>IF(LogD!I98,XP_ELN,"")</f>
        <v>APSL-0828-064</v>
      </c>
      <c r="R86">
        <f>IF(LogD!I98,XP_DATE,"")</f>
        <v>44795</v>
      </c>
    </row>
    <row r="87" spans="1:18" x14ac:dyDescent="0.35">
      <c r="A87" t="str">
        <f>IF(LogD!I99,XP_NAME,"")</f>
        <v/>
      </c>
      <c r="B87" t="str">
        <f>IF(LogD!I99,XP_DESC,"")</f>
        <v>ChromLogD - APS-DMPK-P-765-2022-1383</v>
      </c>
      <c r="C87" t="str">
        <f>IF(LogD!I99,XP_STATE,"")</f>
        <v>Pending</v>
      </c>
      <c r="D87" t="str">
        <f>IF(LogD!I99,XP_TEAM,"")</f>
        <v>1910 Genetics</v>
      </c>
      <c r="E87">
        <f>IF(LogD!I99,XP_USER,"")</f>
        <v>0</v>
      </c>
      <c r="F87" t="str">
        <f>IF(AND(LogD!I99,LogD!A99&lt;&gt;""),LogD!A99,"")</f>
        <v/>
      </c>
      <c r="G87" t="str">
        <f>IF(AND(LogD!I99,LogD!B99&lt;&gt;""),LogD!B99,"")</f>
        <v>ChromlogD</v>
      </c>
      <c r="H87">
        <f>IF(LogD!I99,1,"")</f>
        <v>1</v>
      </c>
      <c r="I87" t="str">
        <f t="shared" si="2"/>
        <v>823X-1</v>
      </c>
      <c r="J87" t="str">
        <f>IF(LogD!I99,LogD!D99,"")</f>
        <v>1910-823X-1</v>
      </c>
      <c r="K87" t="str">
        <f>IF(LogD!I99,XP_ALIAS,"")</f>
        <v>NTG002</v>
      </c>
      <c r="L87">
        <f>IF(LogD!I99,LogD!E99,"")</f>
        <v>100</v>
      </c>
      <c r="M87" t="e">
        <f>IF(LogD!I99,LogD!#REF!,"")</f>
        <v>#REF!</v>
      </c>
      <c r="N87">
        <f>IF(LogD!I99,LogD!F99,"")</f>
        <v>7.4</v>
      </c>
      <c r="O87">
        <f>IF(LogD!I99,LogD!H99,"")</f>
        <v>0</v>
      </c>
      <c r="P87">
        <f>IF(LogD!I99,XP_SITE,"")</f>
        <v>0</v>
      </c>
      <c r="Q87" t="str">
        <f>IF(LogD!I99,XP_ELN,"")</f>
        <v>APSL-0828-064</v>
      </c>
      <c r="R87">
        <f>IF(LogD!I99,XP_DATE,"")</f>
        <v>44795</v>
      </c>
    </row>
    <row r="88" spans="1:18" x14ac:dyDescent="0.35">
      <c r="A88" t="str">
        <f>IF(LogD!I100,XP_NAME,"")</f>
        <v/>
      </c>
      <c r="B88" t="str">
        <f>IF(LogD!I100,XP_DESC,"")</f>
        <v>ChromLogD - APS-DMPK-P-765-2022-1383</v>
      </c>
      <c r="C88" t="str">
        <f>IF(LogD!I100,XP_STATE,"")</f>
        <v>Pending</v>
      </c>
      <c r="D88" t="str">
        <f>IF(LogD!I100,XP_TEAM,"")</f>
        <v>1910 Genetics</v>
      </c>
      <c r="E88">
        <f>IF(LogD!I100,XP_USER,"")</f>
        <v>0</v>
      </c>
      <c r="F88" t="str">
        <f>IF(AND(LogD!I100,LogD!A100&lt;&gt;""),LogD!A100,"")</f>
        <v/>
      </c>
      <c r="G88" t="str">
        <f>IF(AND(LogD!I100,LogD!B100&lt;&gt;""),LogD!B100,"")</f>
        <v>ChromlogD</v>
      </c>
      <c r="H88">
        <f>IF(LogD!I100,1,"")</f>
        <v>1</v>
      </c>
      <c r="I88" t="str">
        <f t="shared" si="2"/>
        <v>825X-1</v>
      </c>
      <c r="J88" t="str">
        <f>IF(LogD!I100,LogD!D100,"")</f>
        <v>1910-825X-1</v>
      </c>
      <c r="K88" t="str">
        <f>IF(LogD!I100,XP_ALIAS,"")</f>
        <v>NTG002</v>
      </c>
      <c r="L88">
        <f>IF(LogD!I100,LogD!E100,"")</f>
        <v>100</v>
      </c>
      <c r="M88" t="e">
        <f>IF(LogD!I100,LogD!#REF!,"")</f>
        <v>#REF!</v>
      </c>
      <c r="N88">
        <f>IF(LogD!I100,LogD!F100,"")</f>
        <v>7.4</v>
      </c>
      <c r="O88">
        <f>IF(LogD!I100,LogD!H100,"")</f>
        <v>0</v>
      </c>
      <c r="P88">
        <f>IF(LogD!I100,XP_SITE,"")</f>
        <v>0</v>
      </c>
      <c r="Q88" t="str">
        <f>IF(LogD!I100,XP_ELN,"")</f>
        <v>APSL-0828-064</v>
      </c>
      <c r="R88">
        <f>IF(LogD!I100,XP_DATE,"")</f>
        <v>44795</v>
      </c>
    </row>
    <row r="89" spans="1:18" x14ac:dyDescent="0.35">
      <c r="A89" t="str">
        <f>IF(LogD!I101,XP_NAME,"")</f>
        <v/>
      </c>
      <c r="B89" t="str">
        <f>IF(LogD!I101,XP_DESC,"")</f>
        <v>ChromLogD - APS-DMPK-P-765-2022-1383</v>
      </c>
      <c r="C89" t="str">
        <f>IF(LogD!I101,XP_STATE,"")</f>
        <v>Pending</v>
      </c>
      <c r="D89" t="str">
        <f>IF(LogD!I101,XP_TEAM,"")</f>
        <v>1910 Genetics</v>
      </c>
      <c r="E89">
        <f>IF(LogD!I101,XP_USER,"")</f>
        <v>0</v>
      </c>
      <c r="F89" t="str">
        <f>IF(AND(LogD!I101,LogD!A101&lt;&gt;""),LogD!A101,"")</f>
        <v/>
      </c>
      <c r="G89" t="str">
        <f>IF(AND(LogD!I101,LogD!B101&lt;&gt;""),LogD!B101,"")</f>
        <v>ChromlogD</v>
      </c>
      <c r="H89">
        <f>IF(LogD!I101,1,"")</f>
        <v>1</v>
      </c>
      <c r="I89" t="str">
        <f t="shared" si="2"/>
        <v>826X-1</v>
      </c>
      <c r="J89" t="str">
        <f>IF(LogD!I101,LogD!D101,"")</f>
        <v>1910-826X-1</v>
      </c>
      <c r="K89" t="str">
        <f>IF(LogD!I101,XP_ALIAS,"")</f>
        <v>NTG002</v>
      </c>
      <c r="L89">
        <f>IF(LogD!I101,LogD!E101,"")</f>
        <v>100</v>
      </c>
      <c r="M89" t="e">
        <f>IF(LogD!I101,LogD!#REF!,"")</f>
        <v>#REF!</v>
      </c>
      <c r="N89">
        <f>IF(LogD!I101,LogD!F101,"")</f>
        <v>7.4</v>
      </c>
      <c r="O89">
        <f>IF(LogD!I101,LogD!H101,"")</f>
        <v>0</v>
      </c>
      <c r="P89">
        <f>IF(LogD!I101,XP_SITE,"")</f>
        <v>0</v>
      </c>
      <c r="Q89" t="str">
        <f>IF(LogD!I101,XP_ELN,"")</f>
        <v>APSL-0828-064</v>
      </c>
      <c r="R89">
        <f>IF(LogD!I101,XP_DATE,"")</f>
        <v>44795</v>
      </c>
    </row>
    <row r="90" spans="1:18" x14ac:dyDescent="0.35">
      <c r="A90" t="str">
        <f>IF(LogD!I102,XP_NAME,"")</f>
        <v/>
      </c>
      <c r="B90" t="str">
        <f>IF(LogD!I102,XP_DESC,"")</f>
        <v>ChromLogD - APS-DMPK-P-765-2022-1383</v>
      </c>
      <c r="C90" t="str">
        <f>IF(LogD!I102,XP_STATE,"")</f>
        <v>Pending</v>
      </c>
      <c r="D90" t="str">
        <f>IF(LogD!I102,XP_TEAM,"")</f>
        <v>1910 Genetics</v>
      </c>
      <c r="E90">
        <f>IF(LogD!I102,XP_USER,"")</f>
        <v>0</v>
      </c>
      <c r="F90" t="str">
        <f>IF(AND(LogD!I102,LogD!A102&lt;&gt;""),LogD!A102,"")</f>
        <v/>
      </c>
      <c r="G90" t="str">
        <f>IF(AND(LogD!I102,LogD!B102&lt;&gt;""),LogD!B102,"")</f>
        <v>ChromlogD</v>
      </c>
      <c r="H90">
        <f>IF(LogD!I102,1,"")</f>
        <v>1</v>
      </c>
      <c r="I90" t="str">
        <f t="shared" si="2"/>
        <v>827X-1</v>
      </c>
      <c r="J90" t="str">
        <f>IF(LogD!I102,LogD!D102,"")</f>
        <v>1910-827X-1</v>
      </c>
      <c r="K90" t="str">
        <f>IF(LogD!I102,XP_ALIAS,"")</f>
        <v>NTG002</v>
      </c>
      <c r="L90">
        <f>IF(LogD!I102,LogD!E102,"")</f>
        <v>100</v>
      </c>
      <c r="M90" t="e">
        <f>IF(LogD!I102,LogD!#REF!,"")</f>
        <v>#REF!</v>
      </c>
      <c r="N90">
        <f>IF(LogD!I102,LogD!F102,"")</f>
        <v>7.4</v>
      </c>
      <c r="O90">
        <f>IF(LogD!I102,LogD!H102,"")</f>
        <v>0</v>
      </c>
      <c r="P90">
        <f>IF(LogD!I102,XP_SITE,"")</f>
        <v>0</v>
      </c>
      <c r="Q90" t="str">
        <f>IF(LogD!I102,XP_ELN,"")</f>
        <v>APSL-0828-064</v>
      </c>
      <c r="R90">
        <f>IF(LogD!I102,XP_DATE,"")</f>
        <v>44795</v>
      </c>
    </row>
    <row r="91" spans="1:18" x14ac:dyDescent="0.35">
      <c r="A91" t="str">
        <f>IF(LogD!I103,XP_NAME,"")</f>
        <v/>
      </c>
      <c r="B91" t="str">
        <f>IF(LogD!I103,XP_DESC,"")</f>
        <v>ChromLogD - APS-DMPK-P-765-2022-1383</v>
      </c>
      <c r="C91" t="str">
        <f>IF(LogD!I103,XP_STATE,"")</f>
        <v>Pending</v>
      </c>
      <c r="D91" t="str">
        <f>IF(LogD!I103,XP_TEAM,"")</f>
        <v>1910 Genetics</v>
      </c>
      <c r="E91">
        <f>IF(LogD!I103,XP_USER,"")</f>
        <v>0</v>
      </c>
      <c r="F91" t="str">
        <f>IF(AND(LogD!I103,LogD!A103&lt;&gt;""),LogD!A103,"")</f>
        <v/>
      </c>
      <c r="G91" t="str">
        <f>IF(AND(LogD!I103,LogD!B103&lt;&gt;""),LogD!B103,"")</f>
        <v>ChromlogD</v>
      </c>
      <c r="H91">
        <f>IF(LogD!I103,1,"")</f>
        <v>1</v>
      </c>
      <c r="I91" t="str">
        <f t="shared" si="2"/>
        <v>828X-1</v>
      </c>
      <c r="J91" t="str">
        <f>IF(LogD!I103,LogD!D103,"")</f>
        <v>1910-828X-1</v>
      </c>
      <c r="K91" t="str">
        <f>IF(LogD!I103,XP_ALIAS,"")</f>
        <v>NTG002</v>
      </c>
      <c r="L91">
        <f>IF(LogD!I103,LogD!E103,"")</f>
        <v>100</v>
      </c>
      <c r="M91" t="e">
        <f>IF(LogD!I103,LogD!#REF!,"")</f>
        <v>#REF!</v>
      </c>
      <c r="N91">
        <f>IF(LogD!I103,LogD!F103,"")</f>
        <v>7.4</v>
      </c>
      <c r="O91">
        <f>IF(LogD!I103,LogD!H103,"")</f>
        <v>0</v>
      </c>
      <c r="P91">
        <f>IF(LogD!I103,XP_SITE,"")</f>
        <v>0</v>
      </c>
      <c r="Q91" t="str">
        <f>IF(LogD!I103,XP_ELN,"")</f>
        <v>APSL-0828-064</v>
      </c>
      <c r="R91">
        <f>IF(LogD!I103,XP_DATE,"")</f>
        <v>44795</v>
      </c>
    </row>
    <row r="92" spans="1:18" x14ac:dyDescent="0.35">
      <c r="A92" t="str">
        <f>IF(LogD!I104,XP_NAME,"")</f>
        <v/>
      </c>
      <c r="B92" t="str">
        <f>IF(LogD!I104,XP_DESC,"")</f>
        <v>ChromLogD - APS-DMPK-P-765-2022-1383</v>
      </c>
      <c r="C92" t="str">
        <f>IF(LogD!I104,XP_STATE,"")</f>
        <v>Pending</v>
      </c>
      <c r="D92" t="str">
        <f>IF(LogD!I104,XP_TEAM,"")</f>
        <v>1910 Genetics</v>
      </c>
      <c r="E92">
        <f>IF(LogD!I104,XP_USER,"")</f>
        <v>0</v>
      </c>
      <c r="F92" t="str">
        <f>IF(AND(LogD!I104,LogD!A104&lt;&gt;""),LogD!A104,"")</f>
        <v/>
      </c>
      <c r="G92" t="str">
        <f>IF(AND(LogD!I104,LogD!B104&lt;&gt;""),LogD!B104,"")</f>
        <v>ChromlogD</v>
      </c>
      <c r="H92">
        <f>IF(LogD!I104,1,"")</f>
        <v>1</v>
      </c>
      <c r="I92" t="str">
        <f t="shared" si="2"/>
        <v>829X-1</v>
      </c>
      <c r="J92" t="str">
        <f>IF(LogD!I104,LogD!D104,"")</f>
        <v>1910-829X-1</v>
      </c>
      <c r="K92" t="str">
        <f>IF(LogD!I104,XP_ALIAS,"")</f>
        <v>NTG002</v>
      </c>
      <c r="L92">
        <f>IF(LogD!I104,LogD!E104,"")</f>
        <v>100</v>
      </c>
      <c r="M92" t="e">
        <f>IF(LogD!I104,LogD!#REF!,"")</f>
        <v>#REF!</v>
      </c>
      <c r="N92">
        <f>IF(LogD!I104,LogD!F104,"")</f>
        <v>7.4</v>
      </c>
      <c r="O92">
        <f>IF(LogD!I104,LogD!H104,"")</f>
        <v>0</v>
      </c>
      <c r="P92">
        <f>IF(LogD!I104,XP_SITE,"")</f>
        <v>0</v>
      </c>
      <c r="Q92" t="str">
        <f>IF(LogD!I104,XP_ELN,"")</f>
        <v>APSL-0828-064</v>
      </c>
      <c r="R92">
        <f>IF(LogD!I104,XP_DATE,"")</f>
        <v>44795</v>
      </c>
    </row>
    <row r="93" spans="1:18" x14ac:dyDescent="0.35">
      <c r="A93" t="str">
        <f>IF(LogD!I105,XP_NAME,"")</f>
        <v/>
      </c>
      <c r="B93" t="str">
        <f>IF(LogD!I105,XP_DESC,"")</f>
        <v>ChromLogD - APS-DMPK-P-765-2022-1383</v>
      </c>
      <c r="C93" t="str">
        <f>IF(LogD!I105,XP_STATE,"")</f>
        <v>Pending</v>
      </c>
      <c r="D93" t="str">
        <f>IF(LogD!I105,XP_TEAM,"")</f>
        <v>1910 Genetics</v>
      </c>
      <c r="E93">
        <f>IF(LogD!I105,XP_USER,"")</f>
        <v>0</v>
      </c>
      <c r="F93" t="str">
        <f>IF(AND(LogD!I105,LogD!A105&lt;&gt;""),LogD!A105,"")</f>
        <v/>
      </c>
      <c r="G93" t="str">
        <f>IF(AND(LogD!I105,LogD!B105&lt;&gt;""),LogD!B105,"")</f>
        <v>ChromlogD</v>
      </c>
      <c r="H93">
        <f>IF(LogD!I105,1,"")</f>
        <v>1</v>
      </c>
      <c r="I93" t="str">
        <f t="shared" si="2"/>
        <v>830X-1</v>
      </c>
      <c r="J93" t="str">
        <f>IF(LogD!I105,LogD!D105,"")</f>
        <v>1910-830X-1</v>
      </c>
      <c r="K93" t="str">
        <f>IF(LogD!I105,XP_ALIAS,"")</f>
        <v>NTG002</v>
      </c>
      <c r="L93">
        <f>IF(LogD!I105,LogD!E105,"")</f>
        <v>100</v>
      </c>
      <c r="M93" t="e">
        <f>IF(LogD!I105,LogD!#REF!,"")</f>
        <v>#REF!</v>
      </c>
      <c r="N93">
        <f>IF(LogD!I105,LogD!F105,"")</f>
        <v>7.4</v>
      </c>
      <c r="O93">
        <f>IF(LogD!I105,LogD!H105,"")</f>
        <v>0</v>
      </c>
      <c r="P93">
        <f>IF(LogD!I105,XP_SITE,"")</f>
        <v>0</v>
      </c>
      <c r="Q93" t="str">
        <f>IF(LogD!I105,XP_ELN,"")</f>
        <v>APSL-0828-064</v>
      </c>
      <c r="R93">
        <f>IF(LogD!I105,XP_DATE,"")</f>
        <v>44795</v>
      </c>
    </row>
    <row r="94" spans="1:18" x14ac:dyDescent="0.35">
      <c r="A94" t="str">
        <f>IF(LogD!I106,XP_NAME,"")</f>
        <v/>
      </c>
      <c r="B94" t="str">
        <f>IF(LogD!I106,XP_DESC,"")</f>
        <v>ChromLogD - APS-DMPK-P-765-2022-1383</v>
      </c>
      <c r="C94" t="str">
        <f>IF(LogD!I106,XP_STATE,"")</f>
        <v>Pending</v>
      </c>
      <c r="D94" t="str">
        <f>IF(LogD!I106,XP_TEAM,"")</f>
        <v>1910 Genetics</v>
      </c>
      <c r="E94">
        <f>IF(LogD!I106,XP_USER,"")</f>
        <v>0</v>
      </c>
      <c r="F94" t="str">
        <f>IF(AND(LogD!I106,LogD!A106&lt;&gt;""),LogD!A106,"")</f>
        <v/>
      </c>
      <c r="G94" t="str">
        <f>IF(AND(LogD!I106,LogD!B106&lt;&gt;""),LogD!B106,"")</f>
        <v>ChromlogD</v>
      </c>
      <c r="H94">
        <f>IF(LogD!I106,1,"")</f>
        <v>1</v>
      </c>
      <c r="I94" t="str">
        <f t="shared" si="2"/>
        <v>831X-1</v>
      </c>
      <c r="J94" t="str">
        <f>IF(LogD!I106,LogD!D106,"")</f>
        <v>1910-831X-1</v>
      </c>
      <c r="K94" t="str">
        <f>IF(LogD!I106,XP_ALIAS,"")</f>
        <v>NTG002</v>
      </c>
      <c r="L94">
        <f>IF(LogD!I106,LogD!E106,"")</f>
        <v>100</v>
      </c>
      <c r="M94" t="e">
        <f>IF(LogD!I106,LogD!#REF!,"")</f>
        <v>#REF!</v>
      </c>
      <c r="N94">
        <f>IF(LogD!I106,LogD!F106,"")</f>
        <v>7.4</v>
      </c>
      <c r="O94">
        <f>IF(LogD!I106,LogD!H106,"")</f>
        <v>0</v>
      </c>
      <c r="P94">
        <f>IF(LogD!I106,XP_SITE,"")</f>
        <v>0</v>
      </c>
      <c r="Q94" t="str">
        <f>IF(LogD!I106,XP_ELN,"")</f>
        <v>APSL-0828-064</v>
      </c>
      <c r="R94">
        <f>IF(LogD!I106,XP_DATE,"")</f>
        <v>44795</v>
      </c>
    </row>
    <row r="95" spans="1:18" x14ac:dyDescent="0.35">
      <c r="A95" t="str">
        <f>IF(LogD!I107,XP_NAME,"")</f>
        <v/>
      </c>
      <c r="B95" t="str">
        <f>IF(LogD!I107,XP_DESC,"")</f>
        <v>ChromLogD - APS-DMPK-P-765-2022-1383</v>
      </c>
      <c r="C95" t="str">
        <f>IF(LogD!I107,XP_STATE,"")</f>
        <v>Pending</v>
      </c>
      <c r="D95" t="str">
        <f>IF(LogD!I107,XP_TEAM,"")</f>
        <v>1910 Genetics</v>
      </c>
      <c r="E95">
        <f>IF(LogD!I107,XP_USER,"")</f>
        <v>0</v>
      </c>
      <c r="F95" t="str">
        <f>IF(AND(LogD!I107,LogD!A107&lt;&gt;""),LogD!A107,"")</f>
        <v/>
      </c>
      <c r="G95" t="str">
        <f>IF(AND(LogD!I107,LogD!B107&lt;&gt;""),LogD!B107,"")</f>
        <v>ChromlogD</v>
      </c>
      <c r="H95">
        <f>IF(LogD!I107,1,"")</f>
        <v>1</v>
      </c>
      <c r="I95" t="str">
        <f t="shared" si="2"/>
        <v>832X-1</v>
      </c>
      <c r="J95" t="str">
        <f>IF(LogD!I107,LogD!D107,"")</f>
        <v>1910-832X-1</v>
      </c>
      <c r="K95" t="str">
        <f>IF(LogD!I107,XP_ALIAS,"")</f>
        <v>NTG002</v>
      </c>
      <c r="L95">
        <f>IF(LogD!I107,LogD!E107,"")</f>
        <v>100</v>
      </c>
      <c r="M95" t="e">
        <f>IF(LogD!I107,LogD!#REF!,"")</f>
        <v>#REF!</v>
      </c>
      <c r="N95">
        <f>IF(LogD!I107,LogD!F107,"")</f>
        <v>7.4</v>
      </c>
      <c r="O95">
        <f>IF(LogD!I107,LogD!H107,"")</f>
        <v>0</v>
      </c>
      <c r="P95">
        <f>IF(LogD!I107,XP_SITE,"")</f>
        <v>0</v>
      </c>
      <c r="Q95" t="str">
        <f>IF(LogD!I107,XP_ELN,"")</f>
        <v>APSL-0828-064</v>
      </c>
      <c r="R95">
        <f>IF(LogD!I107,XP_DATE,"")</f>
        <v>44795</v>
      </c>
    </row>
    <row r="96" spans="1:18" x14ac:dyDescent="0.35">
      <c r="A96" t="str">
        <f>IF(LogD!I108,XP_NAME,"")</f>
        <v/>
      </c>
      <c r="B96" t="str">
        <f>IF(LogD!I108,XP_DESC,"")</f>
        <v>ChromLogD - APS-DMPK-P-765-2022-1383</v>
      </c>
      <c r="C96" t="str">
        <f>IF(LogD!I108,XP_STATE,"")</f>
        <v>Pending</v>
      </c>
      <c r="D96" t="str">
        <f>IF(LogD!I108,XP_TEAM,"")</f>
        <v>1910 Genetics</v>
      </c>
      <c r="E96">
        <f>IF(LogD!I108,XP_USER,"")</f>
        <v>0</v>
      </c>
      <c r="F96" t="str">
        <f>IF(AND(LogD!I108,LogD!A108&lt;&gt;""),LogD!A108,"")</f>
        <v/>
      </c>
      <c r="G96" t="str">
        <f>IF(AND(LogD!I108,LogD!B108&lt;&gt;""),LogD!B108,"")</f>
        <v>ChromlogD</v>
      </c>
      <c r="H96">
        <f>IF(LogD!I108,1,"")</f>
        <v>1</v>
      </c>
      <c r="I96" t="str">
        <f t="shared" si="2"/>
        <v>833X-1</v>
      </c>
      <c r="J96" t="str">
        <f>IF(LogD!I108,LogD!D108,"")</f>
        <v>1910-833X-1</v>
      </c>
      <c r="K96" t="str">
        <f>IF(LogD!I108,XP_ALIAS,"")</f>
        <v>NTG002</v>
      </c>
      <c r="L96">
        <f>IF(LogD!I108,LogD!E108,"")</f>
        <v>100</v>
      </c>
      <c r="M96" t="e">
        <f>IF(LogD!I108,LogD!#REF!,"")</f>
        <v>#REF!</v>
      </c>
      <c r="N96">
        <f>IF(LogD!I108,LogD!F108,"")</f>
        <v>7.4</v>
      </c>
      <c r="O96">
        <f>IF(LogD!I108,LogD!H108,"")</f>
        <v>0</v>
      </c>
      <c r="P96">
        <f>IF(LogD!I108,XP_SITE,"")</f>
        <v>0</v>
      </c>
      <c r="Q96" t="str">
        <f>IF(LogD!I108,XP_ELN,"")</f>
        <v>APSL-0828-064</v>
      </c>
      <c r="R96">
        <f>IF(LogD!I108,XP_DATE,"")</f>
        <v>44795</v>
      </c>
    </row>
    <row r="97" spans="1:18" x14ac:dyDescent="0.35">
      <c r="A97" t="str">
        <f>IF(LogD!I109,XP_NAME,"")</f>
        <v/>
      </c>
      <c r="B97" t="str">
        <f>IF(LogD!I109,XP_DESC,"")</f>
        <v>ChromLogD - APS-DMPK-P-765-2022-1383</v>
      </c>
      <c r="C97" t="str">
        <f>IF(LogD!I109,XP_STATE,"")</f>
        <v>Pending</v>
      </c>
      <c r="D97" t="str">
        <f>IF(LogD!I109,XP_TEAM,"")</f>
        <v>1910 Genetics</v>
      </c>
      <c r="E97">
        <f>IF(LogD!I109,XP_USER,"")</f>
        <v>0</v>
      </c>
      <c r="F97" t="str">
        <f>IF(AND(LogD!I109,LogD!A109&lt;&gt;""),LogD!A109,"")</f>
        <v/>
      </c>
      <c r="G97" t="str">
        <f>IF(AND(LogD!I109,LogD!B109&lt;&gt;""),LogD!B109,"")</f>
        <v>ChromlogD</v>
      </c>
      <c r="H97">
        <f>IF(LogD!I109,1,"")</f>
        <v>1</v>
      </c>
      <c r="I97" t="str">
        <f t="shared" si="2"/>
        <v>837X-1</v>
      </c>
      <c r="J97" t="str">
        <f>IF(LogD!I109,LogD!D109,"")</f>
        <v>1910-837X-1</v>
      </c>
      <c r="K97" t="str">
        <f>IF(LogD!I109,XP_ALIAS,"")</f>
        <v>NTG002</v>
      </c>
      <c r="L97">
        <f>IF(LogD!I109,LogD!E109,"")</f>
        <v>100</v>
      </c>
      <c r="M97" t="e">
        <f>IF(LogD!I109,LogD!#REF!,"")</f>
        <v>#REF!</v>
      </c>
      <c r="N97">
        <f>IF(LogD!I109,LogD!F109,"")</f>
        <v>7.4</v>
      </c>
      <c r="O97">
        <f>IF(LogD!I109,LogD!H109,"")</f>
        <v>0</v>
      </c>
      <c r="P97">
        <f>IF(LogD!I109,XP_SITE,"")</f>
        <v>0</v>
      </c>
      <c r="Q97" t="str">
        <f>IF(LogD!I109,XP_ELN,"")</f>
        <v>APSL-0828-064</v>
      </c>
      <c r="R97">
        <f>IF(LogD!I109,XP_DATE,"")</f>
        <v>44795</v>
      </c>
    </row>
    <row r="98" spans="1:18" x14ac:dyDescent="0.35">
      <c r="A98" t="str">
        <f>IF(LogD!I110,XP_NAME,"")</f>
        <v/>
      </c>
      <c r="B98" t="str">
        <f>IF(LogD!I110,XP_DESC,"")</f>
        <v>ChromLogD - APS-DMPK-P-765-2022-1383</v>
      </c>
      <c r="C98" t="str">
        <f>IF(LogD!I110,XP_STATE,"")</f>
        <v>Pending</v>
      </c>
      <c r="D98" t="str">
        <f>IF(LogD!I110,XP_TEAM,"")</f>
        <v>1910 Genetics</v>
      </c>
      <c r="E98">
        <f>IF(LogD!I110,XP_USER,"")</f>
        <v>0</v>
      </c>
      <c r="F98" t="str">
        <f>IF(AND(LogD!I110,LogD!A110&lt;&gt;""),LogD!A110,"")</f>
        <v/>
      </c>
      <c r="G98" t="str">
        <f>IF(AND(LogD!I110,LogD!B110&lt;&gt;""),LogD!B110,"")</f>
        <v>ChromlogD</v>
      </c>
      <c r="H98">
        <f>IF(LogD!I110,1,"")</f>
        <v>1</v>
      </c>
      <c r="I98" t="str">
        <f t="shared" si="2"/>
        <v>840X-1</v>
      </c>
      <c r="J98" t="str">
        <f>IF(LogD!I110,LogD!D110,"")</f>
        <v>1910-840X-1</v>
      </c>
      <c r="K98" t="str">
        <f>IF(LogD!I110,XP_ALIAS,"")</f>
        <v>NTG002</v>
      </c>
      <c r="L98">
        <f>IF(LogD!I110,LogD!E110,"")</f>
        <v>100</v>
      </c>
      <c r="M98" t="e">
        <f>IF(LogD!I110,LogD!#REF!,"")</f>
        <v>#REF!</v>
      </c>
      <c r="N98">
        <f>IF(LogD!I110,LogD!F110,"")</f>
        <v>7.4</v>
      </c>
      <c r="O98">
        <f>IF(LogD!I110,LogD!H110,"")</f>
        <v>0</v>
      </c>
      <c r="P98">
        <f>IF(LogD!I110,XP_SITE,"")</f>
        <v>0</v>
      </c>
      <c r="Q98" t="str">
        <f>IF(LogD!I110,XP_ELN,"")</f>
        <v>APSL-0828-064</v>
      </c>
      <c r="R98">
        <f>IF(LogD!I110,XP_DATE,"")</f>
        <v>44795</v>
      </c>
    </row>
    <row r="99" spans="1:18" x14ac:dyDescent="0.35">
      <c r="A99" t="str">
        <f>IF(LogD!I111,XP_NAME,"")</f>
        <v/>
      </c>
      <c r="B99" t="str">
        <f>IF(LogD!I111,XP_DESC,"")</f>
        <v>ChromLogD - APS-DMPK-P-765-2022-1383</v>
      </c>
      <c r="C99" t="str">
        <f>IF(LogD!I111,XP_STATE,"")</f>
        <v>Pending</v>
      </c>
      <c r="D99" t="str">
        <f>IF(LogD!I111,XP_TEAM,"")</f>
        <v>1910 Genetics</v>
      </c>
      <c r="E99">
        <f>IF(LogD!I111,XP_USER,"")</f>
        <v>0</v>
      </c>
      <c r="F99" t="str">
        <f>IF(AND(LogD!I111,LogD!A111&lt;&gt;""),LogD!A111,"")</f>
        <v/>
      </c>
      <c r="G99" t="str">
        <f>IF(AND(LogD!I111,LogD!B111&lt;&gt;""),LogD!B111,"")</f>
        <v>ChromlogD</v>
      </c>
      <c r="H99">
        <f>IF(LogD!I111,1,"")</f>
        <v>1</v>
      </c>
      <c r="I99" t="str">
        <f t="shared" si="2"/>
        <v>841X-1</v>
      </c>
      <c r="J99" t="str">
        <f>IF(LogD!I111,LogD!D111,"")</f>
        <v>1910-841X-1</v>
      </c>
      <c r="K99" t="str">
        <f>IF(LogD!I111,XP_ALIAS,"")</f>
        <v>NTG002</v>
      </c>
      <c r="L99">
        <f>IF(LogD!I111,LogD!E111,"")</f>
        <v>100</v>
      </c>
      <c r="M99" t="e">
        <f>IF(LogD!I111,LogD!#REF!,"")</f>
        <v>#REF!</v>
      </c>
      <c r="N99">
        <f>IF(LogD!I111,LogD!F111,"")</f>
        <v>7.4</v>
      </c>
      <c r="O99">
        <f>IF(LogD!I111,LogD!H111,"")</f>
        <v>0</v>
      </c>
      <c r="P99">
        <f>IF(LogD!I111,XP_SITE,"")</f>
        <v>0</v>
      </c>
      <c r="Q99" t="str">
        <f>IF(LogD!I111,XP_ELN,"")</f>
        <v>APSL-0828-064</v>
      </c>
      <c r="R99">
        <f>IF(LogD!I111,XP_DATE,"")</f>
        <v>44795</v>
      </c>
    </row>
    <row r="100" spans="1:18" x14ac:dyDescent="0.35">
      <c r="A100" t="str">
        <f>IF(LogD!I112,XP_NAME,"")</f>
        <v/>
      </c>
      <c r="B100" t="str">
        <f>IF(LogD!I112,XP_DESC,"")</f>
        <v>ChromLogD - APS-DMPK-P-765-2022-1383</v>
      </c>
      <c r="C100" t="str">
        <f>IF(LogD!I112,XP_STATE,"")</f>
        <v>Pending</v>
      </c>
      <c r="D100" t="str">
        <f>IF(LogD!I112,XP_TEAM,"")</f>
        <v>1910 Genetics</v>
      </c>
      <c r="E100">
        <f>IF(LogD!I112,XP_USER,"")</f>
        <v>0</v>
      </c>
      <c r="F100" t="str">
        <f>IF(AND(LogD!I112,LogD!A112&lt;&gt;""),LogD!A112,"")</f>
        <v/>
      </c>
      <c r="G100" t="str">
        <f>IF(AND(LogD!I112,LogD!B112&lt;&gt;""),LogD!B112,"")</f>
        <v>ChromlogD</v>
      </c>
      <c r="H100">
        <f>IF(LogD!I112,1,"")</f>
        <v>1</v>
      </c>
      <c r="I100" t="str">
        <f t="shared" si="2"/>
        <v>842X-1</v>
      </c>
      <c r="J100" t="str">
        <f>IF(LogD!I112,LogD!D112,"")</f>
        <v>1910-842X-1</v>
      </c>
      <c r="K100" t="str">
        <f>IF(LogD!I112,XP_ALIAS,"")</f>
        <v>NTG002</v>
      </c>
      <c r="L100">
        <f>IF(LogD!I112,LogD!E112,"")</f>
        <v>100</v>
      </c>
      <c r="M100" t="e">
        <f>IF(LogD!I112,LogD!#REF!,"")</f>
        <v>#REF!</v>
      </c>
      <c r="N100">
        <f>IF(LogD!I112,LogD!F112,"")</f>
        <v>7.4</v>
      </c>
      <c r="O100">
        <f>IF(LogD!I112,LogD!H112,"")</f>
        <v>0</v>
      </c>
      <c r="P100">
        <f>IF(LogD!I112,XP_SITE,"")</f>
        <v>0</v>
      </c>
      <c r="Q100" t="str">
        <f>IF(LogD!I112,XP_ELN,"")</f>
        <v>APSL-0828-064</v>
      </c>
      <c r="R100">
        <f>IF(LogD!I112,XP_DATE,"")</f>
        <v>44795</v>
      </c>
    </row>
    <row r="101" spans="1:18" x14ac:dyDescent="0.35">
      <c r="A101" t="str">
        <f>IF(LogD!I113,XP_NAME,"")</f>
        <v/>
      </c>
      <c r="B101" t="str">
        <f>IF(LogD!I113,XP_DESC,"")</f>
        <v>ChromLogD - APS-DMPK-P-765-2022-1383</v>
      </c>
      <c r="C101" t="str">
        <f>IF(LogD!I113,XP_STATE,"")</f>
        <v>Pending</v>
      </c>
      <c r="D101" t="str">
        <f>IF(LogD!I113,XP_TEAM,"")</f>
        <v>1910 Genetics</v>
      </c>
      <c r="E101">
        <f>IF(LogD!I113,XP_USER,"")</f>
        <v>0</v>
      </c>
      <c r="F101" t="str">
        <f>IF(AND(LogD!I113,LogD!A113&lt;&gt;""),LogD!A113,"")</f>
        <v/>
      </c>
      <c r="G101" t="str">
        <f>IF(AND(LogD!I113,LogD!B113&lt;&gt;""),LogD!B113,"")</f>
        <v>ChromlogD</v>
      </c>
      <c r="H101">
        <f>IF(LogD!I113,1,"")</f>
        <v>1</v>
      </c>
      <c r="I101" t="str">
        <f t="shared" ref="I101:I108" si="3">IF(ISNUMBER(FIND("1910",J101)),TRIM(MID(J101,6,LEN(J101))),"")</f>
        <v>846X-1</v>
      </c>
      <c r="J101" t="str">
        <f>IF(LogD!I113,LogD!D113,"")</f>
        <v>1910-846X-1</v>
      </c>
      <c r="K101" t="str">
        <f>IF(LogD!I113,XP_ALIAS,"")</f>
        <v>NTG002</v>
      </c>
      <c r="L101">
        <f>IF(LogD!I113,LogD!E113,"")</f>
        <v>100</v>
      </c>
      <c r="M101" t="e">
        <f>IF(LogD!I113,LogD!#REF!,"")</f>
        <v>#REF!</v>
      </c>
      <c r="N101">
        <f>IF(LogD!I113,LogD!F113,"")</f>
        <v>7.4</v>
      </c>
      <c r="O101">
        <f>IF(LogD!I113,LogD!H113,"")</f>
        <v>0</v>
      </c>
      <c r="P101">
        <f>IF(LogD!I113,XP_SITE,"")</f>
        <v>0</v>
      </c>
      <c r="Q101" t="str">
        <f>IF(LogD!I113,XP_ELN,"")</f>
        <v>APSL-0828-064</v>
      </c>
      <c r="R101">
        <f>IF(LogD!I113,XP_DATE,"")</f>
        <v>44795</v>
      </c>
    </row>
    <row r="102" spans="1:18" x14ac:dyDescent="0.35">
      <c r="A102" t="str">
        <f>IF(LogD!I114,XP_NAME,"")</f>
        <v/>
      </c>
      <c r="B102" t="str">
        <f>IF(LogD!I114,XP_DESC,"")</f>
        <v>ChromLogD - APS-DMPK-P-765-2022-1383</v>
      </c>
      <c r="C102" t="str">
        <f>IF(LogD!I114,XP_STATE,"")</f>
        <v>Pending</v>
      </c>
      <c r="D102" t="str">
        <f>IF(LogD!I114,XP_TEAM,"")</f>
        <v>1910 Genetics</v>
      </c>
      <c r="E102">
        <f>IF(LogD!I114,XP_USER,"")</f>
        <v>0</v>
      </c>
      <c r="F102" t="str">
        <f>IF(AND(LogD!I114,LogD!A114&lt;&gt;""),LogD!A114,"")</f>
        <v/>
      </c>
      <c r="G102" t="str">
        <f>IF(AND(LogD!I114,LogD!B114&lt;&gt;""),LogD!B114,"")</f>
        <v>ChromlogD</v>
      </c>
      <c r="H102">
        <f>IF(LogD!I114,1,"")</f>
        <v>1</v>
      </c>
      <c r="I102" t="str">
        <f t="shared" si="3"/>
        <v>851X-1</v>
      </c>
      <c r="J102" t="str">
        <f>IF(LogD!I114,LogD!D114,"")</f>
        <v>1910-851X-1</v>
      </c>
      <c r="K102" t="str">
        <f>IF(LogD!I114,XP_ALIAS,"")</f>
        <v>NTG002</v>
      </c>
      <c r="L102">
        <f>IF(LogD!I114,LogD!E114,"")</f>
        <v>100</v>
      </c>
      <c r="M102" t="e">
        <f>IF(LogD!I114,LogD!#REF!,"")</f>
        <v>#REF!</v>
      </c>
      <c r="N102">
        <f>IF(LogD!I114,LogD!F114,"")</f>
        <v>7.4</v>
      </c>
      <c r="O102">
        <f>IF(LogD!I114,LogD!H114,"")</f>
        <v>0</v>
      </c>
      <c r="P102">
        <f>IF(LogD!I114,XP_SITE,"")</f>
        <v>0</v>
      </c>
      <c r="Q102" t="str">
        <f>IF(LogD!I114,XP_ELN,"")</f>
        <v>APSL-0828-064</v>
      </c>
      <c r="R102">
        <f>IF(LogD!I114,XP_DATE,"")</f>
        <v>44795</v>
      </c>
    </row>
    <row r="103" spans="1:18" x14ac:dyDescent="0.35">
      <c r="A103" t="str">
        <f>IF(LogD!I115,XP_NAME,"")</f>
        <v/>
      </c>
      <c r="B103" t="str">
        <f>IF(LogD!I115,XP_DESC,"")</f>
        <v>ChromLogD - APS-DMPK-P-765-2022-1383</v>
      </c>
      <c r="C103" t="str">
        <f>IF(LogD!I115,XP_STATE,"")</f>
        <v>Pending</v>
      </c>
      <c r="D103" t="str">
        <f>IF(LogD!I115,XP_TEAM,"")</f>
        <v>1910 Genetics</v>
      </c>
      <c r="E103">
        <f>IF(LogD!I115,XP_USER,"")</f>
        <v>0</v>
      </c>
      <c r="F103" t="str">
        <f>IF(AND(LogD!I115,LogD!A115&lt;&gt;""),LogD!A115,"")</f>
        <v/>
      </c>
      <c r="G103" t="str">
        <f>IF(AND(LogD!I115,LogD!B115&lt;&gt;""),LogD!B115,"")</f>
        <v>ChromlogD</v>
      </c>
      <c r="H103">
        <f>IF(LogD!I115,1,"")</f>
        <v>1</v>
      </c>
      <c r="I103" t="str">
        <f t="shared" si="3"/>
        <v>861X-1</v>
      </c>
      <c r="J103" t="str">
        <f>IF(LogD!I115,LogD!D115,"")</f>
        <v>1910-861X-1</v>
      </c>
      <c r="K103" t="str">
        <f>IF(LogD!I115,XP_ALIAS,"")</f>
        <v>NTG002</v>
      </c>
      <c r="L103">
        <f>IF(LogD!I115,LogD!E115,"")</f>
        <v>100</v>
      </c>
      <c r="M103" t="e">
        <f>IF(LogD!I115,LogD!#REF!,"")</f>
        <v>#REF!</v>
      </c>
      <c r="N103">
        <f>IF(LogD!I115,LogD!F115,"")</f>
        <v>7.4</v>
      </c>
      <c r="O103">
        <f>IF(LogD!I115,LogD!H115,"")</f>
        <v>0</v>
      </c>
      <c r="P103">
        <f>IF(LogD!I115,XP_SITE,"")</f>
        <v>0</v>
      </c>
      <c r="Q103" t="str">
        <f>IF(LogD!I115,XP_ELN,"")</f>
        <v>APSL-0828-064</v>
      </c>
      <c r="R103">
        <f>IF(LogD!I115,XP_DATE,"")</f>
        <v>44795</v>
      </c>
    </row>
    <row r="104" spans="1:18" x14ac:dyDescent="0.35">
      <c r="A104" t="str">
        <f>IF(LogD!I116,XP_NAME,"")</f>
        <v/>
      </c>
      <c r="B104" t="str">
        <f>IF(LogD!I116,XP_DESC,"")</f>
        <v>ChromLogD - APS-DMPK-P-765-2022-1383</v>
      </c>
      <c r="C104" t="str">
        <f>IF(LogD!I116,XP_STATE,"")</f>
        <v>Pending</v>
      </c>
      <c r="D104" t="str">
        <f>IF(LogD!I116,XP_TEAM,"")</f>
        <v>1910 Genetics</v>
      </c>
      <c r="E104">
        <f>IF(LogD!I116,XP_USER,"")</f>
        <v>0</v>
      </c>
      <c r="F104" t="str">
        <f>IF(AND(LogD!I116,LogD!A116&lt;&gt;""),LogD!A116,"")</f>
        <v/>
      </c>
      <c r="G104" t="str">
        <f>IF(AND(LogD!I116,LogD!B116&lt;&gt;""),LogD!B116,"")</f>
        <v>ChromlogD</v>
      </c>
      <c r="H104">
        <f>IF(LogD!I116,1,"")</f>
        <v>1</v>
      </c>
      <c r="I104" t="str">
        <f t="shared" si="3"/>
        <v>871X-1</v>
      </c>
      <c r="J104" t="str">
        <f>IF(LogD!I116,LogD!D116,"")</f>
        <v>1910-871X-1</v>
      </c>
      <c r="K104" t="str">
        <f>IF(LogD!I116,XP_ALIAS,"")</f>
        <v>NTG002</v>
      </c>
      <c r="L104">
        <f>IF(LogD!I116,LogD!E116,"")</f>
        <v>100</v>
      </c>
      <c r="M104" t="e">
        <f>IF(LogD!I116,LogD!#REF!,"")</f>
        <v>#REF!</v>
      </c>
      <c r="N104">
        <f>IF(LogD!I116,LogD!F116,"")</f>
        <v>7.4</v>
      </c>
      <c r="O104">
        <f>IF(LogD!I116,LogD!H116,"")</f>
        <v>0</v>
      </c>
      <c r="P104">
        <f>IF(LogD!I116,XP_SITE,"")</f>
        <v>0</v>
      </c>
      <c r="Q104" t="str">
        <f>IF(LogD!I116,XP_ELN,"")</f>
        <v>APSL-0828-064</v>
      </c>
      <c r="R104">
        <f>IF(LogD!I116,XP_DATE,"")</f>
        <v>44795</v>
      </c>
    </row>
    <row r="105" spans="1:18" x14ac:dyDescent="0.35">
      <c r="A105" t="str">
        <f>IF(LogD!I117,XP_NAME,"")</f>
        <v/>
      </c>
      <c r="B105" t="str">
        <f>IF(LogD!I117,XP_DESC,"")</f>
        <v>ChromLogD - APS-DMPK-P-765-2022-1383</v>
      </c>
      <c r="C105" t="str">
        <f>IF(LogD!I117,XP_STATE,"")</f>
        <v>Pending</v>
      </c>
      <c r="D105" t="str">
        <f>IF(LogD!I117,XP_TEAM,"")</f>
        <v>1910 Genetics</v>
      </c>
      <c r="E105">
        <f>IF(LogD!I117,XP_USER,"")</f>
        <v>0</v>
      </c>
      <c r="F105" t="str">
        <f>IF(AND(LogD!I117,LogD!A117&lt;&gt;""),LogD!A117,"")</f>
        <v/>
      </c>
      <c r="G105" t="str">
        <f>IF(AND(LogD!I117,LogD!B117&lt;&gt;""),LogD!B117,"")</f>
        <v>ChromlogD</v>
      </c>
      <c r="H105">
        <f>IF(LogD!I117,1,"")</f>
        <v>1</v>
      </c>
      <c r="I105" t="str">
        <f t="shared" si="3"/>
        <v>951X-1</v>
      </c>
      <c r="J105" t="str">
        <f>IF(LogD!I117,LogD!D117,"")</f>
        <v>1910-951X-1</v>
      </c>
      <c r="K105" t="str">
        <f>IF(LogD!I117,XP_ALIAS,"")</f>
        <v>NTG002</v>
      </c>
      <c r="L105">
        <f>IF(LogD!I117,LogD!E117,"")</f>
        <v>100</v>
      </c>
      <c r="M105" t="e">
        <f>IF(LogD!I117,LogD!#REF!,"")</f>
        <v>#REF!</v>
      </c>
      <c r="N105">
        <f>IF(LogD!I117,LogD!F117,"")</f>
        <v>7.4</v>
      </c>
      <c r="O105">
        <f>IF(LogD!I117,LogD!H117,"")</f>
        <v>0</v>
      </c>
      <c r="P105">
        <f>IF(LogD!I117,XP_SITE,"")</f>
        <v>0</v>
      </c>
      <c r="Q105" t="str">
        <f>IF(LogD!I117,XP_ELN,"")</f>
        <v>APSL-0828-064</v>
      </c>
      <c r="R105">
        <f>IF(LogD!I117,XP_DATE,"")</f>
        <v>44795</v>
      </c>
    </row>
    <row r="106" spans="1:18" x14ac:dyDescent="0.35">
      <c r="A106" t="str">
        <f>IF(LogD!I118,XP_NAME,"")</f>
        <v/>
      </c>
      <c r="B106" t="str">
        <f>IF(LogD!I118,XP_DESC,"")</f>
        <v>ChromLogD - APS-DMPK-P-765-2022-1383</v>
      </c>
      <c r="C106" t="str">
        <f>IF(LogD!I118,XP_STATE,"")</f>
        <v>Pending</v>
      </c>
      <c r="D106" t="str">
        <f>IF(LogD!I118,XP_TEAM,"")</f>
        <v>1910 Genetics</v>
      </c>
      <c r="E106">
        <f>IF(LogD!I118,XP_USER,"")</f>
        <v>0</v>
      </c>
      <c r="F106" t="str">
        <f>IF(AND(LogD!I118,LogD!A118&lt;&gt;""),LogD!A118,"")</f>
        <v/>
      </c>
      <c r="G106" t="str">
        <f>IF(AND(LogD!I118,LogD!B118&lt;&gt;""),LogD!B118,"")</f>
        <v>ChromlogD</v>
      </c>
      <c r="H106">
        <f>IF(LogD!I118,1,"")</f>
        <v>1</v>
      </c>
      <c r="I106" t="str">
        <f t="shared" si="3"/>
        <v>278X-1</v>
      </c>
      <c r="J106" t="str">
        <f>IF(LogD!I118,LogD!D118,"")</f>
        <v>1910-278X-1</v>
      </c>
      <c r="K106" t="str">
        <f>IF(LogD!I118,XP_ALIAS,"")</f>
        <v>NTG002</v>
      </c>
      <c r="L106">
        <f>IF(LogD!I118,LogD!E118,"")</f>
        <v>100</v>
      </c>
      <c r="M106" t="e">
        <f>IF(LogD!I118,LogD!#REF!,"")</f>
        <v>#REF!</v>
      </c>
      <c r="N106">
        <f>IF(LogD!I118,LogD!F118,"")</f>
        <v>10.5</v>
      </c>
      <c r="O106">
        <f>IF(LogD!I118,LogD!H118,"")</f>
        <v>0</v>
      </c>
      <c r="P106">
        <f>IF(LogD!I118,XP_SITE,"")</f>
        <v>0</v>
      </c>
      <c r="Q106" t="str">
        <f>IF(LogD!I118,XP_ELN,"")</f>
        <v>APSL-0828-064</v>
      </c>
      <c r="R106">
        <f>IF(LogD!I118,XP_DATE,"")</f>
        <v>44795</v>
      </c>
    </row>
    <row r="107" spans="1:18" x14ac:dyDescent="0.35">
      <c r="A107" t="str">
        <f>IF(LogD!I119,XP_NAME,"")</f>
        <v/>
      </c>
      <c r="B107" t="str">
        <f>IF(LogD!I119,XP_DESC,"")</f>
        <v>ChromLogD - APS-DMPK-P-765-2022-1383</v>
      </c>
      <c r="C107" t="str">
        <f>IF(LogD!I119,XP_STATE,"")</f>
        <v>Pending</v>
      </c>
      <c r="D107" t="str">
        <f>IF(LogD!I119,XP_TEAM,"")</f>
        <v>1910 Genetics</v>
      </c>
      <c r="E107">
        <f>IF(LogD!I119,XP_USER,"")</f>
        <v>0</v>
      </c>
      <c r="F107" t="str">
        <f>IF(AND(LogD!I119,LogD!A119&lt;&gt;""),LogD!A119,"")</f>
        <v/>
      </c>
      <c r="G107" t="str">
        <f>IF(AND(LogD!I119,LogD!B119&lt;&gt;""),LogD!B119,"")</f>
        <v>ChromlogD</v>
      </c>
      <c r="H107">
        <f>IF(LogD!I119,1,"")</f>
        <v>1</v>
      </c>
      <c r="I107" t="str">
        <f t="shared" si="3"/>
        <v>291X-1</v>
      </c>
      <c r="J107" t="str">
        <f>IF(LogD!I119,LogD!D119,"")</f>
        <v>1910-291X-1</v>
      </c>
      <c r="K107" t="str">
        <f>IF(LogD!I119,XP_ALIAS,"")</f>
        <v>NTG002</v>
      </c>
      <c r="L107">
        <f>IF(LogD!I119,LogD!E119,"")</f>
        <v>100</v>
      </c>
      <c r="M107" t="e">
        <f>IF(LogD!I119,LogD!#REF!,"")</f>
        <v>#REF!</v>
      </c>
      <c r="N107">
        <f>IF(LogD!I119,LogD!F119,"")</f>
        <v>10.5</v>
      </c>
      <c r="O107">
        <f>IF(LogD!I119,LogD!H119,"")</f>
        <v>0</v>
      </c>
      <c r="P107">
        <f>IF(LogD!I119,XP_SITE,"")</f>
        <v>0</v>
      </c>
      <c r="Q107" t="str">
        <f>IF(LogD!I119,XP_ELN,"")</f>
        <v>APSL-0828-064</v>
      </c>
      <c r="R107">
        <f>IF(LogD!I119,XP_DATE,"")</f>
        <v>44795</v>
      </c>
    </row>
    <row r="108" spans="1:18" x14ac:dyDescent="0.35">
      <c r="A108" t="str">
        <f>IF(LogD!I120,XP_NAME,"")</f>
        <v/>
      </c>
      <c r="B108" t="str">
        <f>IF(LogD!I120,XP_DESC,"")</f>
        <v>ChromLogD - APS-DMPK-P-765-2022-1383</v>
      </c>
      <c r="C108" t="str">
        <f>IF(LogD!I120,XP_STATE,"")</f>
        <v>Pending</v>
      </c>
      <c r="D108" t="str">
        <f>IF(LogD!I120,XP_TEAM,"")</f>
        <v>1910 Genetics</v>
      </c>
      <c r="E108">
        <f>IF(LogD!I120,XP_USER,"")</f>
        <v>0</v>
      </c>
      <c r="F108" t="str">
        <f>IF(AND(LogD!I120,LogD!A120&lt;&gt;""),LogD!A120,"")</f>
        <v/>
      </c>
      <c r="G108" t="str">
        <f>IF(AND(LogD!I120,LogD!B120&lt;&gt;""),LogD!B120,"")</f>
        <v>ChromlogD</v>
      </c>
      <c r="H108">
        <f>IF(LogD!I120,1,"")</f>
        <v>1</v>
      </c>
      <c r="I108" t="str">
        <f t="shared" si="3"/>
        <v>299X-1</v>
      </c>
      <c r="J108" t="str">
        <f>IF(LogD!I120,LogD!D120,"")</f>
        <v>1910-299X-1</v>
      </c>
      <c r="K108" t="str">
        <f>IF(LogD!I120,XP_ALIAS,"")</f>
        <v>NTG002</v>
      </c>
      <c r="L108">
        <f>IF(LogD!I120,LogD!E120,"")</f>
        <v>100</v>
      </c>
      <c r="M108" t="e">
        <f>IF(LogD!I120,LogD!#REF!,"")</f>
        <v>#REF!</v>
      </c>
      <c r="N108">
        <f>IF(LogD!I120,LogD!F120,"")</f>
        <v>10.5</v>
      </c>
      <c r="O108">
        <f>IF(LogD!I120,LogD!H120,"")</f>
        <v>0</v>
      </c>
      <c r="P108">
        <f>IF(LogD!I120,XP_SITE,"")</f>
        <v>0</v>
      </c>
      <c r="Q108" t="str">
        <f>IF(LogD!I120,XP_ELN,"")</f>
        <v>APSL-0828-064</v>
      </c>
      <c r="R108">
        <f>IF(LogD!I120,XP_DATE,"")</f>
        <v>44795</v>
      </c>
    </row>
    <row r="109" spans="1:18" x14ac:dyDescent="0.35">
      <c r="A109" t="str">
        <f>IF(LogD!I121,XP_NAME,"")</f>
        <v/>
      </c>
      <c r="B109" t="str">
        <f>IF(LogD!I121,XP_DESC,"")</f>
        <v>ChromLogD - APS-DMPK-P-765-2022-1383</v>
      </c>
      <c r="C109" t="str">
        <f>IF(LogD!I121,XP_STATE,"")</f>
        <v>Pending</v>
      </c>
      <c r="D109" t="str">
        <f>IF(LogD!I121,XP_TEAM,"")</f>
        <v>1910 Genetics</v>
      </c>
      <c r="E109">
        <f>IF(LogD!I121,XP_USER,"")</f>
        <v>0</v>
      </c>
      <c r="F109" t="str">
        <f>IF(AND(LogD!I121,LogD!A121&lt;&gt;""),LogD!A121,"")</f>
        <v/>
      </c>
      <c r="G109" t="str">
        <f>IF(AND(LogD!I121,LogD!B121&lt;&gt;""),LogD!B121,"")</f>
        <v>ChromlogD</v>
      </c>
      <c r="H109">
        <f>IF(LogD!I121,1,"")</f>
        <v>1</v>
      </c>
      <c r="I109" t="str">
        <f t="shared" ref="I109:I112" si="4">IF(ISNUMBER(FIND("1910",J109)),TRIM(MID(J109,6,LEN(J109))),"")</f>
        <v>352X-1</v>
      </c>
      <c r="J109" t="str">
        <f>IF(LogD!I121,LogD!D121,"")</f>
        <v>1910-352X-1</v>
      </c>
      <c r="K109" t="str">
        <f>IF(LogD!I121,XP_ALIAS,"")</f>
        <v>NTG002</v>
      </c>
      <c r="L109">
        <f>IF(LogD!I121,LogD!E121,"")</f>
        <v>100</v>
      </c>
      <c r="M109" t="e">
        <f>IF(LogD!I121,LogD!#REF!,"")</f>
        <v>#REF!</v>
      </c>
      <c r="N109">
        <f>IF(LogD!I121,LogD!F121,"")</f>
        <v>10.5</v>
      </c>
      <c r="O109">
        <f>IF(LogD!I121,LogD!H121,"")</f>
        <v>0</v>
      </c>
      <c r="P109">
        <f>IF(LogD!I121,XP_SITE,"")</f>
        <v>0</v>
      </c>
      <c r="Q109" t="str">
        <f>IF(LogD!I121,XP_ELN,"")</f>
        <v>APSL-0828-064</v>
      </c>
      <c r="R109">
        <f>IF(LogD!I121,XP_DATE,"")</f>
        <v>44795</v>
      </c>
    </row>
    <row r="110" spans="1:18" x14ac:dyDescent="0.35">
      <c r="A110" t="str">
        <f>IF(LogD!I122,XP_NAME,"")</f>
        <v/>
      </c>
      <c r="B110" t="str">
        <f>IF(LogD!I122,XP_DESC,"")</f>
        <v>ChromLogD - APS-DMPK-P-765-2022-1383</v>
      </c>
      <c r="C110" t="str">
        <f>IF(LogD!I122,XP_STATE,"")</f>
        <v>Pending</v>
      </c>
      <c r="D110" t="str">
        <f>IF(LogD!I122,XP_TEAM,"")</f>
        <v>1910 Genetics</v>
      </c>
      <c r="E110">
        <f>IF(LogD!I122,XP_USER,"")</f>
        <v>0</v>
      </c>
      <c r="F110" t="str">
        <f>IF(AND(LogD!I122,LogD!A122&lt;&gt;""),LogD!A122,"")</f>
        <v/>
      </c>
      <c r="G110" t="str">
        <f>IF(AND(LogD!I122,LogD!B122&lt;&gt;""),LogD!B122,"")</f>
        <v>ChromlogD</v>
      </c>
      <c r="H110">
        <f>IF(LogD!I122,1,"")</f>
        <v>1</v>
      </c>
      <c r="I110" t="str">
        <f t="shared" si="4"/>
        <v>355X-1</v>
      </c>
      <c r="J110" t="str">
        <f>IF(LogD!I122,LogD!D122,"")</f>
        <v>1910-355X-1</v>
      </c>
      <c r="K110" t="str">
        <f>IF(LogD!I122,XP_ALIAS,"")</f>
        <v>NTG002</v>
      </c>
      <c r="L110">
        <f>IF(LogD!I122,LogD!E122,"")</f>
        <v>100</v>
      </c>
      <c r="M110" t="e">
        <f>IF(LogD!I122,LogD!#REF!,"")</f>
        <v>#REF!</v>
      </c>
      <c r="N110">
        <f>IF(LogD!I122,LogD!F122,"")</f>
        <v>10.5</v>
      </c>
      <c r="O110">
        <f>IF(LogD!I122,LogD!H122,"")</f>
        <v>0</v>
      </c>
      <c r="P110">
        <f>IF(LogD!I122,XP_SITE,"")</f>
        <v>0</v>
      </c>
      <c r="Q110" t="str">
        <f>IF(LogD!I122,XP_ELN,"")</f>
        <v>APSL-0828-064</v>
      </c>
      <c r="R110">
        <f>IF(LogD!I122,XP_DATE,"")</f>
        <v>44795</v>
      </c>
    </row>
    <row r="111" spans="1:18" x14ac:dyDescent="0.35">
      <c r="B111" t="str">
        <f>IF(LogD!I174,XP_DESC,"")</f>
        <v/>
      </c>
      <c r="C111" t="str">
        <f>IF(LogD!I174,XP_STATE,"")</f>
        <v/>
      </c>
      <c r="D111" t="str">
        <f>IF(LogD!I174,XP_TEAM,"")</f>
        <v/>
      </c>
      <c r="E111" t="str">
        <f>IF(LogD!I174,XP_USER,"")</f>
        <v/>
      </c>
      <c r="F111" t="str">
        <f>IF(AND(LogD!I174,LogD!A174&lt;&gt;""),LogD!A174,"")</f>
        <v/>
      </c>
      <c r="G111" t="str">
        <f>IF(AND(LogD!I174,LogD!B174&lt;&gt;""),LogD!B174,"")</f>
        <v/>
      </c>
      <c r="H111" t="str">
        <f>IF(LogD!I174,1,"")</f>
        <v/>
      </c>
      <c r="I111" t="str">
        <f t="shared" si="4"/>
        <v/>
      </c>
      <c r="J111" t="str">
        <f>IF(LogD!I174,LogD!D174,"")</f>
        <v/>
      </c>
      <c r="K111" t="str">
        <f>IF(LogD!I174,XP_ALIAS,"")</f>
        <v/>
      </c>
      <c r="M111" t="str">
        <f>IF(LogD!I174,LogD!G174,"")</f>
        <v/>
      </c>
      <c r="O111" t="str">
        <f>IF(LogD!I174,LogD!H174,"")</f>
        <v/>
      </c>
      <c r="P111" t="str">
        <f>IF(LogD!I174,XP_SITE,"")</f>
        <v/>
      </c>
      <c r="Q111" t="str">
        <f>IF(LogD!I174,XP_ELN,"")</f>
        <v/>
      </c>
      <c r="R111" t="str">
        <f>IF(LogD!I174,XP_DATE,"")</f>
        <v/>
      </c>
    </row>
    <row r="112" spans="1:18" x14ac:dyDescent="0.35">
      <c r="B112" t="str">
        <f>IF(LogD!I175,XP_DESC,"")</f>
        <v/>
      </c>
      <c r="C112" t="str">
        <f>IF(LogD!I175,XP_STATE,"")</f>
        <v/>
      </c>
      <c r="D112" t="str">
        <f>IF(LogD!I175,XP_TEAM,"")</f>
        <v/>
      </c>
      <c r="E112" t="str">
        <f>IF(LogD!I175,XP_USER,"")</f>
        <v/>
      </c>
      <c r="F112" t="str">
        <f>IF(AND(LogD!I175,LogD!A175&lt;&gt;""),LogD!A175,"")</f>
        <v/>
      </c>
      <c r="G112" t="str">
        <f>IF(AND(LogD!I175,LogD!B175&lt;&gt;""),LogD!B175,"")</f>
        <v/>
      </c>
      <c r="H112" t="str">
        <f>IF(LogD!I175,1,"")</f>
        <v/>
      </c>
      <c r="I112" t="str">
        <f t="shared" si="4"/>
        <v/>
      </c>
      <c r="J112" t="str">
        <f>IF(LogD!I175,LogD!D175,"")</f>
        <v/>
      </c>
      <c r="K112" t="str">
        <f>IF(LogD!I175,XP_ALIAS,"")</f>
        <v/>
      </c>
      <c r="M112" t="str">
        <f>IF(LogD!I175,LogD!G175,"")</f>
        <v/>
      </c>
      <c r="O112" t="str">
        <f>IF(LogD!I175,LogD!H175,"")</f>
        <v/>
      </c>
      <c r="P112" t="str">
        <f>IF(LogD!I175,XP_SITE,"")</f>
        <v/>
      </c>
      <c r="Q112" t="str">
        <f>IF(LogD!I175,XP_ELN,"")</f>
        <v/>
      </c>
      <c r="R112" t="str">
        <f>IF(LogD!I175,XP_DATE,"")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787C-F616-A44A-8D5B-10E6F241A61E}">
  <dimension ref="A1:F6"/>
  <sheetViews>
    <sheetView workbookViewId="0">
      <selection activeCell="C10" sqref="C10"/>
    </sheetView>
  </sheetViews>
  <sheetFormatPr defaultColWidth="11.453125" defaultRowHeight="14.5" x14ac:dyDescent="0.35"/>
  <cols>
    <col min="1" max="1" width="9.1796875" bestFit="1" customWidth="1"/>
    <col min="2" max="2" width="13.26953125" bestFit="1" customWidth="1"/>
    <col min="3" max="3" width="14.7265625" bestFit="1" customWidth="1"/>
    <col min="4" max="4" width="12" bestFit="1" customWidth="1"/>
    <col min="5" max="5" width="10.81640625" bestFit="1" customWidth="1"/>
    <col min="6" max="6" width="13.453125" bestFit="1" customWidth="1"/>
  </cols>
  <sheetData>
    <row r="1" spans="1:6" x14ac:dyDescent="0.35">
      <c r="A1" s="3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</row>
    <row r="2" spans="1:6" x14ac:dyDescent="0.35">
      <c r="A2" s="2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</row>
    <row r="3" spans="1:6" x14ac:dyDescent="0.35">
      <c r="A3" s="2" t="s">
        <v>24</v>
      </c>
      <c r="B3" s="1" t="s">
        <v>30</v>
      </c>
      <c r="C3" s="1" t="s">
        <v>26</v>
      </c>
      <c r="D3" s="1" t="s">
        <v>31</v>
      </c>
      <c r="E3" s="1" t="s">
        <v>32</v>
      </c>
      <c r="F3" s="1" t="s">
        <v>33</v>
      </c>
    </row>
    <row r="4" spans="1:6" x14ac:dyDescent="0.35">
      <c r="A4" s="2" t="s">
        <v>24</v>
      </c>
      <c r="B4" s="1" t="s">
        <v>34</v>
      </c>
      <c r="C4" s="1" t="s">
        <v>26</v>
      </c>
      <c r="D4" s="1" t="s">
        <v>35</v>
      </c>
      <c r="E4" s="1" t="s">
        <v>36</v>
      </c>
    </row>
    <row r="5" spans="1:6" x14ac:dyDescent="0.35">
      <c r="A5" s="2" t="s">
        <v>24</v>
      </c>
      <c r="B5" s="1" t="s">
        <v>37</v>
      </c>
      <c r="C5" s="1" t="s">
        <v>26</v>
      </c>
      <c r="D5" s="1" t="s">
        <v>38</v>
      </c>
      <c r="E5" s="1" t="s">
        <v>39</v>
      </c>
    </row>
    <row r="6" spans="1:6" x14ac:dyDescent="0.35">
      <c r="D6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1AF-1534-E04E-AD5A-6DA01BB09024}">
  <dimension ref="A1:I173"/>
  <sheetViews>
    <sheetView tabSelected="1" topLeftCell="A49" workbookViewId="0">
      <selection activeCell="F66" sqref="F66"/>
    </sheetView>
  </sheetViews>
  <sheetFormatPr defaultColWidth="11.453125" defaultRowHeight="14.5" x14ac:dyDescent="0.35"/>
  <cols>
    <col min="1" max="1" width="13.1796875" bestFit="1" customWidth="1"/>
    <col min="2" max="2" width="61.81640625" bestFit="1" customWidth="1"/>
    <col min="3" max="3" width="9.1796875" bestFit="1" customWidth="1"/>
    <col min="4" max="4" width="17" bestFit="1" customWidth="1"/>
    <col min="5" max="5" width="21.7265625" customWidth="1"/>
    <col min="6" max="6" width="12" bestFit="1" customWidth="1"/>
  </cols>
  <sheetData>
    <row r="1" spans="1:9" ht="20" thickBot="1" x14ac:dyDescent="0.5">
      <c r="A1" s="13" t="s">
        <v>41</v>
      </c>
      <c r="B1" s="13"/>
      <c r="C1" s="13"/>
    </row>
    <row r="2" spans="1:9" ht="25" customHeight="1" thickTop="1" x14ac:dyDescent="0.35">
      <c r="A2" s="6" t="s">
        <v>42</v>
      </c>
      <c r="B2" s="1" t="str">
        <f>IF(B12,CONCATENATE(B6,"-",B8," at ",B9," For ",B10," on ",TEXT(B4,"yyyy-MM-dd")),"")</f>
        <v/>
      </c>
      <c r="C2" s="11" t="s">
        <v>43</v>
      </c>
    </row>
    <row r="3" spans="1:9" ht="23.15" customHeight="1" x14ac:dyDescent="0.35">
      <c r="A3" s="6" t="s">
        <v>44</v>
      </c>
      <c r="B3" s="5" t="s">
        <v>62</v>
      </c>
      <c r="C3" s="12"/>
    </row>
    <row r="4" spans="1:9" ht="15.5" x14ac:dyDescent="0.35">
      <c r="A4" s="6" t="s">
        <v>45</v>
      </c>
      <c r="B4" s="7">
        <v>44795</v>
      </c>
      <c r="C4" s="14" t="s">
        <v>46</v>
      </c>
    </row>
    <row r="5" spans="1:9" ht="15.5" x14ac:dyDescent="0.35">
      <c r="A5" s="6" t="s">
        <v>47</v>
      </c>
      <c r="B5" s="8" t="s">
        <v>26</v>
      </c>
      <c r="C5" s="14"/>
    </row>
    <row r="6" spans="1:9" ht="15.5" x14ac:dyDescent="0.35">
      <c r="A6" s="6" t="s">
        <v>48</v>
      </c>
      <c r="B6" s="8"/>
      <c r="C6" s="14"/>
    </row>
    <row r="7" spans="1:9" ht="15.5" x14ac:dyDescent="0.35">
      <c r="A7" s="6" t="s">
        <v>49</v>
      </c>
      <c r="B7" s="8" t="s">
        <v>24</v>
      </c>
      <c r="C7" s="14"/>
    </row>
    <row r="8" spans="1:9" ht="15.5" x14ac:dyDescent="0.35">
      <c r="A8" s="6" t="s">
        <v>50</v>
      </c>
      <c r="B8" s="8" t="s">
        <v>63</v>
      </c>
      <c r="C8" s="14"/>
    </row>
    <row r="9" spans="1:9" ht="15.5" x14ac:dyDescent="0.35">
      <c r="A9" s="6" t="s">
        <v>52</v>
      </c>
      <c r="B9" s="8"/>
      <c r="C9" s="14"/>
    </row>
    <row r="10" spans="1:9" ht="15.5" x14ac:dyDescent="0.35">
      <c r="A10" s="6" t="s">
        <v>22</v>
      </c>
      <c r="B10" s="8" t="s">
        <v>32</v>
      </c>
      <c r="C10" s="14"/>
    </row>
    <row r="11" spans="1:9" ht="15.5" x14ac:dyDescent="0.35">
      <c r="A11" s="6" t="s">
        <v>53</v>
      </c>
      <c r="B11" s="8" t="s">
        <v>64</v>
      </c>
      <c r="C11" s="14"/>
    </row>
    <row r="12" spans="1:9" x14ac:dyDescent="0.35">
      <c r="B12" s="9" t="b">
        <f>COUNTBLANK(B5:B11)=0</f>
        <v>0</v>
      </c>
    </row>
    <row r="13" spans="1:9" x14ac:dyDescent="0.35">
      <c r="A13" t="s">
        <v>54</v>
      </c>
      <c r="B13" t="s">
        <v>55</v>
      </c>
      <c r="C13" t="s">
        <v>56</v>
      </c>
      <c r="D13" t="s">
        <v>57</v>
      </c>
      <c r="E13" t="s">
        <v>58</v>
      </c>
      <c r="F13" t="s">
        <v>59</v>
      </c>
      <c r="G13" t="s">
        <v>51</v>
      </c>
      <c r="H13" t="s">
        <v>60</v>
      </c>
      <c r="I13" t="s">
        <v>61</v>
      </c>
    </row>
    <row r="14" spans="1:9" x14ac:dyDescent="0.35">
      <c r="B14" t="s">
        <v>33</v>
      </c>
      <c r="C14" s="1" t="s">
        <v>117</v>
      </c>
      <c r="D14" s="1" t="s">
        <v>65</v>
      </c>
      <c r="E14">
        <v>100</v>
      </c>
      <c r="F14">
        <v>2.6</v>
      </c>
      <c r="G14" s="15">
        <v>1.3196189807999996</v>
      </c>
      <c r="I14" t="b">
        <f>AND(Table6[[#This Row],[Method]]&lt;&gt;"",Table6[[#This Row],[Batch]]&lt;&gt;"",Table6[[#This Row],[Compound Name]]&lt;&gt;"",Table6[[#This Row],[LogD]]&lt;&gt;"")</f>
        <v>1</v>
      </c>
    </row>
    <row r="15" spans="1:9" x14ac:dyDescent="0.35">
      <c r="B15" t="s">
        <v>33</v>
      </c>
      <c r="C15" s="1" t="s">
        <v>118</v>
      </c>
      <c r="D15" s="1" t="s">
        <v>66</v>
      </c>
      <c r="E15">
        <v>100</v>
      </c>
      <c r="F15">
        <v>2.6</v>
      </c>
      <c r="G15" s="15">
        <v>3.5369042287999992</v>
      </c>
      <c r="I15" t="b">
        <f>AND(Table6[[#This Row],[Method]]&lt;&gt;"",Table6[[#This Row],[Batch]]&lt;&gt;"",Table6[[#This Row],[Compound Name]]&lt;&gt;"",Table6[[#This Row],[LogD]]&lt;&gt;"")</f>
        <v>1</v>
      </c>
    </row>
    <row r="16" spans="1:9" x14ac:dyDescent="0.35">
      <c r="B16" t="s">
        <v>33</v>
      </c>
      <c r="C16" s="1" t="s">
        <v>119</v>
      </c>
      <c r="D16" s="1" t="s">
        <v>67</v>
      </c>
      <c r="E16">
        <v>100</v>
      </c>
      <c r="F16">
        <v>2.6</v>
      </c>
      <c r="G16" s="15">
        <v>3.2989516656000006</v>
      </c>
      <c r="I16" t="b">
        <f>AND(Table6[[#This Row],[Method]]&lt;&gt;"",Table6[[#This Row],[Batch]]&lt;&gt;"",Table6[[#This Row],[Compound Name]]&lt;&gt;"",Table6[[#This Row],[LogD]]&lt;&gt;"")</f>
        <v>1</v>
      </c>
    </row>
    <row r="17" spans="2:9" x14ac:dyDescent="0.35">
      <c r="B17" t="s">
        <v>33</v>
      </c>
      <c r="C17" s="1" t="s">
        <v>120</v>
      </c>
      <c r="D17" s="1" t="s">
        <v>68</v>
      </c>
      <c r="E17">
        <v>100</v>
      </c>
      <c r="F17">
        <v>2.6</v>
      </c>
      <c r="G17" s="15">
        <v>2.2525011888000002</v>
      </c>
      <c r="I17" t="b">
        <f>AND(Table6[[#This Row],[Method]]&lt;&gt;"",Table6[[#This Row],[Batch]]&lt;&gt;"",Table6[[#This Row],[Compound Name]]&lt;&gt;"",Table6[[#This Row],[LogD]]&lt;&gt;"")</f>
        <v>1</v>
      </c>
    </row>
    <row r="18" spans="2:9" x14ac:dyDescent="0.35">
      <c r="B18" t="s">
        <v>33</v>
      </c>
      <c r="C18" s="1" t="s">
        <v>121</v>
      </c>
      <c r="D18" s="1" t="s">
        <v>69</v>
      </c>
      <c r="E18">
        <v>100</v>
      </c>
      <c r="F18">
        <v>2.6</v>
      </c>
      <c r="G18" s="15">
        <v>4.4968265007999992</v>
      </c>
      <c r="I18" t="b">
        <f>AND(Table6[[#This Row],[Method]]&lt;&gt;"",Table6[[#This Row],[Batch]]&lt;&gt;"",Table6[[#This Row],[Compound Name]]&lt;&gt;"",Table6[[#This Row],[LogD]]&lt;&gt;"")</f>
        <v>1</v>
      </c>
    </row>
    <row r="19" spans="2:9" x14ac:dyDescent="0.35">
      <c r="B19" t="s">
        <v>33</v>
      </c>
      <c r="C19" s="1" t="s">
        <v>122</v>
      </c>
      <c r="D19" s="1" t="s">
        <v>70</v>
      </c>
      <c r="E19">
        <v>100</v>
      </c>
      <c r="F19">
        <v>2.6</v>
      </c>
      <c r="G19" s="15">
        <v>5.2323162415999995</v>
      </c>
      <c r="I19" t="b">
        <f>AND(Table6[[#This Row],[Method]]&lt;&gt;"",Table6[[#This Row],[Batch]]&lt;&gt;"",Table6[[#This Row],[Compound Name]]&lt;&gt;"",Table6[[#This Row],[LogD]]&lt;&gt;"")</f>
        <v>1</v>
      </c>
    </row>
    <row r="20" spans="2:9" x14ac:dyDescent="0.35">
      <c r="B20" t="s">
        <v>33</v>
      </c>
      <c r="C20" s="1" t="s">
        <v>123</v>
      </c>
      <c r="D20" s="1" t="s">
        <v>71</v>
      </c>
      <c r="E20">
        <v>100</v>
      </c>
      <c r="F20">
        <v>2.6</v>
      </c>
      <c r="G20" s="15">
        <v>5.010587716799999</v>
      </c>
      <c r="I20" t="b">
        <f>AND(Table6[[#This Row],[Method]]&lt;&gt;"",Table6[[#This Row],[Batch]]&lt;&gt;"",Table6[[#This Row],[Compound Name]]&lt;&gt;"",Table6[[#This Row],[LogD]]&lt;&gt;"")</f>
        <v>1</v>
      </c>
    </row>
    <row r="21" spans="2:9" x14ac:dyDescent="0.35">
      <c r="B21" t="s">
        <v>33</v>
      </c>
      <c r="C21" s="1" t="s">
        <v>124</v>
      </c>
      <c r="D21" s="1" t="s">
        <v>72</v>
      </c>
      <c r="E21">
        <v>100</v>
      </c>
      <c r="F21">
        <v>2.6</v>
      </c>
      <c r="G21" s="15">
        <v>3.7802648047999998</v>
      </c>
      <c r="I21" t="b">
        <f>AND(Table6[[#This Row],[Method]]&lt;&gt;"",Table6[[#This Row],[Batch]]&lt;&gt;"",Table6[[#This Row],[Compound Name]]&lt;&gt;"",Table6[[#This Row],[LogD]]&lt;&gt;"")</f>
        <v>1</v>
      </c>
    </row>
    <row r="22" spans="2:9" x14ac:dyDescent="0.35">
      <c r="B22" t="s">
        <v>33</v>
      </c>
      <c r="C22" s="1" t="s">
        <v>125</v>
      </c>
      <c r="D22" s="1" t="s">
        <v>73</v>
      </c>
      <c r="E22">
        <v>100</v>
      </c>
      <c r="F22">
        <v>2.6</v>
      </c>
      <c r="G22" s="15">
        <v>3.3611438127999982</v>
      </c>
      <c r="I22" t="b">
        <f>AND(Table6[[#This Row],[Method]]&lt;&gt;"",Table6[[#This Row],[Batch]]&lt;&gt;"",Table6[[#This Row],[Compound Name]]&lt;&gt;"",Table6[[#This Row],[LogD]]&lt;&gt;"")</f>
        <v>1</v>
      </c>
    </row>
    <row r="23" spans="2:9" x14ac:dyDescent="0.35">
      <c r="B23" t="s">
        <v>33</v>
      </c>
      <c r="C23" s="1" t="s">
        <v>126</v>
      </c>
      <c r="D23" s="1" t="s">
        <v>74</v>
      </c>
      <c r="E23">
        <v>100</v>
      </c>
      <c r="F23">
        <v>2.6</v>
      </c>
      <c r="G23" s="15">
        <v>-0.27844880160000041</v>
      </c>
      <c r="I23" t="b">
        <f>AND(Table6[[#This Row],[Method]]&lt;&gt;"",Table6[[#This Row],[Batch]]&lt;&gt;"",Table6[[#This Row],[Compound Name]]&lt;&gt;"",Table6[[#This Row],[LogD]]&lt;&gt;"")</f>
        <v>1</v>
      </c>
    </row>
    <row r="24" spans="2:9" x14ac:dyDescent="0.35">
      <c r="B24" t="s">
        <v>33</v>
      </c>
      <c r="C24" s="1" t="s">
        <v>127</v>
      </c>
      <c r="D24" s="1" t="s">
        <v>75</v>
      </c>
      <c r="E24">
        <v>100</v>
      </c>
      <c r="F24">
        <v>2.6</v>
      </c>
      <c r="G24" s="15">
        <v>0.92753805279999968</v>
      </c>
      <c r="I24" t="b">
        <f>AND(Table6[[#This Row],[Method]]&lt;&gt;"",Table6[[#This Row],[Batch]]&lt;&gt;"",Table6[[#This Row],[Compound Name]]&lt;&gt;"",Table6[[#This Row],[LogD]]&lt;&gt;"")</f>
        <v>1</v>
      </c>
    </row>
    <row r="25" spans="2:9" x14ac:dyDescent="0.35">
      <c r="B25" t="s">
        <v>33</v>
      </c>
      <c r="C25" s="1" t="s">
        <v>128</v>
      </c>
      <c r="D25" s="1" t="s">
        <v>76</v>
      </c>
      <c r="E25">
        <v>100</v>
      </c>
      <c r="F25">
        <v>2.6</v>
      </c>
      <c r="G25" s="15">
        <v>2.7500383663999992</v>
      </c>
      <c r="I25" t="b">
        <f>AND(Table6[[#This Row],[Method]]&lt;&gt;"",Table6[[#This Row],[Batch]]&lt;&gt;"",Table6[[#This Row],[Compound Name]]&lt;&gt;"",Table6[[#This Row],[LogD]]&lt;&gt;"")</f>
        <v>1</v>
      </c>
    </row>
    <row r="26" spans="2:9" x14ac:dyDescent="0.35">
      <c r="B26" t="s">
        <v>33</v>
      </c>
      <c r="C26" s="1" t="s">
        <v>129</v>
      </c>
      <c r="D26" s="1" t="s">
        <v>77</v>
      </c>
      <c r="E26">
        <v>100</v>
      </c>
      <c r="F26">
        <v>2.6</v>
      </c>
      <c r="G26" s="15">
        <v>2.1957170543999993</v>
      </c>
      <c r="I26" t="b">
        <f>AND(Table6[[#This Row],[Method]]&lt;&gt;"",Table6[[#This Row],[Batch]]&lt;&gt;"",Table6[[#This Row],[Compound Name]]&lt;&gt;"",Table6[[#This Row],[LogD]]&lt;&gt;"")</f>
        <v>1</v>
      </c>
    </row>
    <row r="27" spans="2:9" x14ac:dyDescent="0.35">
      <c r="B27" t="s">
        <v>33</v>
      </c>
      <c r="C27" s="1" t="s">
        <v>130</v>
      </c>
      <c r="D27" s="1" t="s">
        <v>78</v>
      </c>
      <c r="E27">
        <v>100</v>
      </c>
      <c r="F27">
        <v>2.6</v>
      </c>
      <c r="G27" s="15">
        <v>2.2227571183999988</v>
      </c>
      <c r="I27" t="b">
        <f>AND(Table6[[#This Row],[Method]]&lt;&gt;"",Table6[[#This Row],[Batch]]&lt;&gt;"",Table6[[#This Row],[Compound Name]]&lt;&gt;"",Table6[[#This Row],[LogD]]&lt;&gt;"")</f>
        <v>1</v>
      </c>
    </row>
    <row r="28" spans="2:9" x14ac:dyDescent="0.35">
      <c r="B28" t="s">
        <v>33</v>
      </c>
      <c r="C28" s="1" t="s">
        <v>131</v>
      </c>
      <c r="D28" s="1" t="s">
        <v>79</v>
      </c>
      <c r="E28">
        <v>100</v>
      </c>
      <c r="F28">
        <v>2.6</v>
      </c>
      <c r="G28" s="15">
        <v>0.60846529760000001</v>
      </c>
      <c r="I28" t="b">
        <f>AND(Table6[[#This Row],[Method]]&lt;&gt;"",Table6[[#This Row],[Batch]]&lt;&gt;"",Table6[[#This Row],[Compound Name]]&lt;&gt;"",Table6[[#This Row],[LogD]]&lt;&gt;"")</f>
        <v>1</v>
      </c>
    </row>
    <row r="29" spans="2:9" x14ac:dyDescent="0.35">
      <c r="B29" t="s">
        <v>33</v>
      </c>
      <c r="C29" s="1" t="s">
        <v>132</v>
      </c>
      <c r="D29" s="1" t="s">
        <v>80</v>
      </c>
      <c r="E29">
        <v>100</v>
      </c>
      <c r="F29">
        <v>2.6</v>
      </c>
      <c r="G29" s="15">
        <v>0.99784221919999982</v>
      </c>
      <c r="I29" t="b">
        <f>AND(Table6[[#This Row],[Method]]&lt;&gt;"",Table6[[#This Row],[Batch]]&lt;&gt;"",Table6[[#This Row],[Compound Name]]&lt;&gt;"",Table6[[#This Row],[LogD]]&lt;&gt;"")</f>
        <v>1</v>
      </c>
    </row>
    <row r="30" spans="2:9" x14ac:dyDescent="0.35">
      <c r="B30" t="s">
        <v>33</v>
      </c>
      <c r="C30" s="1" t="s">
        <v>133</v>
      </c>
      <c r="D30" s="1" t="s">
        <v>81</v>
      </c>
      <c r="E30">
        <v>100</v>
      </c>
      <c r="F30">
        <v>2.6</v>
      </c>
      <c r="G30" s="18">
        <v>3.3368077551999997</v>
      </c>
      <c r="I30" t="b">
        <f>AND(Table6[[#This Row],[Method]]&lt;&gt;"",Table6[[#This Row],[Batch]]&lt;&gt;"",Table6[[#This Row],[Compound Name]]&lt;&gt;"",Table6[[#This Row],[LogD]]&lt;&gt;"")</f>
        <v>1</v>
      </c>
    </row>
    <row r="31" spans="2:9" x14ac:dyDescent="0.35">
      <c r="B31" t="s">
        <v>33</v>
      </c>
      <c r="C31" s="1" t="s">
        <v>134</v>
      </c>
      <c r="D31" s="1" t="s">
        <v>82</v>
      </c>
      <c r="E31">
        <v>100</v>
      </c>
      <c r="F31">
        <v>2.6</v>
      </c>
      <c r="G31" s="15">
        <v>1.4277792367999997</v>
      </c>
      <c r="I31" t="b">
        <f>AND(Table6[[#This Row],[Method]]&lt;&gt;"",Table6[[#This Row],[Batch]]&lt;&gt;"",Table6[[#This Row],[Compound Name]]&lt;&gt;"",Table6[[#This Row],[LogD]]&lt;&gt;"")</f>
        <v>1</v>
      </c>
    </row>
    <row r="32" spans="2:9" x14ac:dyDescent="0.35">
      <c r="B32" t="s">
        <v>33</v>
      </c>
      <c r="C32" s="1" t="s">
        <v>135</v>
      </c>
      <c r="D32" s="1" t="s">
        <v>83</v>
      </c>
      <c r="E32">
        <v>100</v>
      </c>
      <c r="F32">
        <v>2.6</v>
      </c>
      <c r="G32" s="15">
        <v>3.8127128815999978</v>
      </c>
      <c r="I32" t="b">
        <f>AND(Table6[[#This Row],[Method]]&lt;&gt;"",Table6[[#This Row],[Batch]]&lt;&gt;"",Table6[[#This Row],[Compound Name]]&lt;&gt;"",Table6[[#This Row],[LogD]]&lt;&gt;"")</f>
        <v>1</v>
      </c>
    </row>
    <row r="33" spans="2:9" x14ac:dyDescent="0.35">
      <c r="B33" t="s">
        <v>33</v>
      </c>
      <c r="C33" s="1" t="s">
        <v>136</v>
      </c>
      <c r="D33" s="1" t="s">
        <v>84</v>
      </c>
      <c r="E33">
        <v>100</v>
      </c>
      <c r="F33">
        <v>2.6</v>
      </c>
      <c r="G33" s="15">
        <v>1.4223712239999999</v>
      </c>
      <c r="I33" t="b">
        <f>AND(Table6[[#This Row],[Method]]&lt;&gt;"",Table6[[#This Row],[Batch]]&lt;&gt;"",Table6[[#This Row],[Compound Name]]&lt;&gt;"",Table6[[#This Row],[LogD]]&lt;&gt;"")</f>
        <v>1</v>
      </c>
    </row>
    <row r="34" spans="2:9" x14ac:dyDescent="0.35">
      <c r="B34" t="s">
        <v>33</v>
      </c>
      <c r="C34" s="1" t="s">
        <v>137</v>
      </c>
      <c r="D34" s="1" t="s">
        <v>85</v>
      </c>
      <c r="E34">
        <v>100</v>
      </c>
      <c r="F34">
        <v>2.6</v>
      </c>
      <c r="G34" s="15">
        <v>0.72203356639999949</v>
      </c>
      <c r="I34" t="b">
        <f>AND(Table6[[#This Row],[Method]]&lt;&gt;"",Table6[[#This Row],[Batch]]&lt;&gt;"",Table6[[#This Row],[Compound Name]]&lt;&gt;"",Table6[[#This Row],[LogD]]&lt;&gt;"")</f>
        <v>1</v>
      </c>
    </row>
    <row r="35" spans="2:9" x14ac:dyDescent="0.35">
      <c r="B35" t="s">
        <v>33</v>
      </c>
      <c r="C35" s="1" t="s">
        <v>138</v>
      </c>
      <c r="D35" s="1" t="s">
        <v>86</v>
      </c>
      <c r="E35">
        <v>100</v>
      </c>
      <c r="F35">
        <v>2.6</v>
      </c>
      <c r="G35" s="15">
        <v>1.7387399728000004</v>
      </c>
      <c r="I35" t="b">
        <f>AND(Table6[[#This Row],[Method]]&lt;&gt;"",Table6[[#This Row],[Batch]]&lt;&gt;"",Table6[[#This Row],[Compound Name]]&lt;&gt;"",Table6[[#This Row],[LogD]]&lt;&gt;"")</f>
        <v>1</v>
      </c>
    </row>
    <row r="36" spans="2:9" x14ac:dyDescent="0.35">
      <c r="B36" t="s">
        <v>33</v>
      </c>
      <c r="C36" s="1" t="s">
        <v>139</v>
      </c>
      <c r="D36" s="1" t="s">
        <v>87</v>
      </c>
      <c r="E36">
        <v>100</v>
      </c>
      <c r="F36">
        <v>2.6</v>
      </c>
      <c r="G36" s="15">
        <v>0.82208180320000013</v>
      </c>
      <c r="I36" t="b">
        <f>AND(Table6[[#This Row],[Method]]&lt;&gt;"",Table6[[#This Row],[Batch]]&lt;&gt;"",Table6[[#This Row],[Compound Name]]&lt;&gt;"",Table6[[#This Row],[LogD]]&lt;&gt;"")</f>
        <v>1</v>
      </c>
    </row>
    <row r="37" spans="2:9" x14ac:dyDescent="0.35">
      <c r="B37" t="s">
        <v>33</v>
      </c>
      <c r="C37" s="1" t="s">
        <v>140</v>
      </c>
      <c r="D37" s="1" t="s">
        <v>88</v>
      </c>
      <c r="E37">
        <v>100</v>
      </c>
      <c r="F37">
        <v>2.6</v>
      </c>
      <c r="G37" s="17">
        <v>2.4120375663999996</v>
      </c>
      <c r="I37" t="b">
        <f>AND(Table6[[#This Row],[Method]]&lt;&gt;"",Table6[[#This Row],[Batch]]&lt;&gt;"",Table6[[#This Row],[Compound Name]]&lt;&gt;"",Table6[[#This Row],[LogD]]&lt;&gt;"")</f>
        <v>1</v>
      </c>
    </row>
    <row r="38" spans="2:9" x14ac:dyDescent="0.35">
      <c r="B38" t="s">
        <v>33</v>
      </c>
      <c r="C38" s="1" t="s">
        <v>141</v>
      </c>
      <c r="D38" s="1" t="s">
        <v>89</v>
      </c>
      <c r="E38">
        <v>100</v>
      </c>
      <c r="F38">
        <v>2.6</v>
      </c>
      <c r="G38" s="18">
        <v>7.906578571199999</v>
      </c>
      <c r="I38" t="b">
        <f>AND(Table6[[#This Row],[Method]]&lt;&gt;"",Table6[[#This Row],[Batch]]&lt;&gt;"",Table6[[#This Row],[Compound Name]]&lt;&gt;"",Table6[[#This Row],[LogD]]&lt;&gt;"")</f>
        <v>1</v>
      </c>
    </row>
    <row r="39" spans="2:9" x14ac:dyDescent="0.35">
      <c r="B39" t="s">
        <v>33</v>
      </c>
      <c r="C39" s="1" t="s">
        <v>142</v>
      </c>
      <c r="D39" s="1" t="s">
        <v>90</v>
      </c>
      <c r="E39">
        <v>100</v>
      </c>
      <c r="F39">
        <v>2.6</v>
      </c>
      <c r="G39" s="15">
        <v>5.0808918831999978</v>
      </c>
      <c r="I39" t="b">
        <f>AND(Table6[[#This Row],[Method]]&lt;&gt;"",Table6[[#This Row],[Batch]]&lt;&gt;"",Table6[[#This Row],[Compound Name]]&lt;&gt;"",Table6[[#This Row],[LogD]]&lt;&gt;"")</f>
        <v>1</v>
      </c>
    </row>
    <row r="40" spans="2:9" x14ac:dyDescent="0.35">
      <c r="B40" t="s">
        <v>33</v>
      </c>
      <c r="C40" s="1" t="s">
        <v>143</v>
      </c>
      <c r="D40" s="1" t="s">
        <v>91</v>
      </c>
      <c r="E40">
        <v>100</v>
      </c>
      <c r="F40">
        <v>2.6</v>
      </c>
      <c r="G40" s="15">
        <v>1.5494595247999992</v>
      </c>
      <c r="I40" t="b">
        <f>AND(Table6[[#This Row],[Method]]&lt;&gt;"",Table6[[#This Row],[Batch]]&lt;&gt;"",Table6[[#This Row],[Compound Name]]&lt;&gt;"",Table6[[#This Row],[LogD]]&lt;&gt;"")</f>
        <v>1</v>
      </c>
    </row>
    <row r="41" spans="2:9" x14ac:dyDescent="0.35">
      <c r="B41" t="s">
        <v>33</v>
      </c>
      <c r="C41" s="1" t="s">
        <v>144</v>
      </c>
      <c r="D41" s="1" t="s">
        <v>92</v>
      </c>
      <c r="E41">
        <v>100</v>
      </c>
      <c r="F41">
        <v>2.6</v>
      </c>
      <c r="G41" s="15">
        <v>0.89508997599999951</v>
      </c>
      <c r="I41" t="b">
        <f>AND(Table6[[#This Row],[Method]]&lt;&gt;"",Table6[[#This Row],[Batch]]&lt;&gt;"",Table6[[#This Row],[Compound Name]]&lt;&gt;"",Table6[[#This Row],[LogD]]&lt;&gt;"")</f>
        <v>1</v>
      </c>
    </row>
    <row r="42" spans="2:9" x14ac:dyDescent="0.35">
      <c r="B42" t="s">
        <v>33</v>
      </c>
      <c r="C42" s="1" t="s">
        <v>145</v>
      </c>
      <c r="D42" s="1" t="s">
        <v>93</v>
      </c>
      <c r="E42">
        <v>100</v>
      </c>
      <c r="F42">
        <v>2.6</v>
      </c>
      <c r="G42" s="15">
        <v>0.71121754079999899</v>
      </c>
      <c r="I42" t="b">
        <f>AND(Table6[[#This Row],[Method]]&lt;&gt;"",Table6[[#This Row],[Batch]]&lt;&gt;"",Table6[[#This Row],[Compound Name]]&lt;&gt;"",Table6[[#This Row],[LogD]]&lt;&gt;"")</f>
        <v>1</v>
      </c>
    </row>
    <row r="43" spans="2:9" x14ac:dyDescent="0.35">
      <c r="B43" t="s">
        <v>33</v>
      </c>
      <c r="C43" s="1" t="s">
        <v>146</v>
      </c>
      <c r="D43" s="1" t="s">
        <v>94</v>
      </c>
      <c r="E43">
        <v>100</v>
      </c>
      <c r="F43">
        <v>2.6</v>
      </c>
      <c r="G43" s="15">
        <v>1.6008356463999998</v>
      </c>
      <c r="I43" t="b">
        <f>AND(Table6[[#This Row],[Method]]&lt;&gt;"",Table6[[#This Row],[Batch]]&lt;&gt;"",Table6[[#This Row],[Compound Name]]&lt;&gt;"",Table6[[#This Row],[LogD]]&lt;&gt;"")</f>
        <v>1</v>
      </c>
    </row>
    <row r="44" spans="2:9" x14ac:dyDescent="0.35">
      <c r="B44" t="s">
        <v>33</v>
      </c>
      <c r="C44" s="1" t="s">
        <v>147</v>
      </c>
      <c r="D44" s="1" t="s">
        <v>95</v>
      </c>
      <c r="E44">
        <v>100</v>
      </c>
      <c r="F44">
        <v>2.6</v>
      </c>
      <c r="G44" s="15">
        <v>0.89508997599999951</v>
      </c>
      <c r="I44" t="b">
        <f>AND(Table6[[#This Row],[Method]]&lt;&gt;"",Table6[[#This Row],[Batch]]&lt;&gt;"",Table6[[#This Row],[Compound Name]]&lt;&gt;"",Table6[[#This Row],[LogD]]&lt;&gt;"")</f>
        <v>1</v>
      </c>
    </row>
    <row r="45" spans="2:9" x14ac:dyDescent="0.35">
      <c r="B45" t="s">
        <v>33</v>
      </c>
      <c r="C45" s="1" t="s">
        <v>148</v>
      </c>
      <c r="D45" s="1" t="s">
        <v>96</v>
      </c>
      <c r="E45">
        <v>100</v>
      </c>
      <c r="F45">
        <v>2.6</v>
      </c>
      <c r="G45" s="15">
        <v>0.73014558559999942</v>
      </c>
      <c r="I45" t="b">
        <f>AND(Table6[[#This Row],[Method]]&lt;&gt;"",Table6[[#This Row],[Batch]]&lt;&gt;"",Table6[[#This Row],[Compound Name]]&lt;&gt;"",Table6[[#This Row],[LogD]]&lt;&gt;"")</f>
        <v>1</v>
      </c>
    </row>
    <row r="46" spans="2:9" x14ac:dyDescent="0.35">
      <c r="B46" t="s">
        <v>33</v>
      </c>
      <c r="C46" s="1" t="s">
        <v>149</v>
      </c>
      <c r="D46" s="1" t="s">
        <v>97</v>
      </c>
      <c r="E46">
        <v>100</v>
      </c>
      <c r="F46">
        <v>2.6</v>
      </c>
      <c r="G46" s="15">
        <v>-1.3303072912000009</v>
      </c>
      <c r="I46" t="b">
        <f>AND(Table6[[#This Row],[Method]]&lt;&gt;"",Table6[[#This Row],[Batch]]&lt;&gt;"",Table6[[#This Row],[Compound Name]]&lt;&gt;"",Table6[[#This Row],[LogD]]&lt;&gt;"")</f>
        <v>1</v>
      </c>
    </row>
    <row r="47" spans="2:9" x14ac:dyDescent="0.35">
      <c r="B47" t="s">
        <v>33</v>
      </c>
      <c r="C47" s="1" t="s">
        <v>150</v>
      </c>
      <c r="D47" s="1" t="s">
        <v>98</v>
      </c>
      <c r="E47">
        <v>100</v>
      </c>
      <c r="F47">
        <v>2.6</v>
      </c>
      <c r="G47" s="15">
        <v>3.1096712175999981</v>
      </c>
      <c r="I47" t="b">
        <f>AND(Table6[[#This Row],[Method]]&lt;&gt;"",Table6[[#This Row],[Batch]]&lt;&gt;"",Table6[[#This Row],[Compound Name]]&lt;&gt;"",Table6[[#This Row],[LogD]]&lt;&gt;"")</f>
        <v>1</v>
      </c>
    </row>
    <row r="48" spans="2:9" x14ac:dyDescent="0.35">
      <c r="B48" t="s">
        <v>33</v>
      </c>
      <c r="C48" s="1" t="s">
        <v>151</v>
      </c>
      <c r="D48" s="1" t="s">
        <v>99</v>
      </c>
      <c r="E48">
        <v>100</v>
      </c>
      <c r="F48">
        <v>2.6</v>
      </c>
      <c r="G48" s="15">
        <v>2.322805355199999</v>
      </c>
      <c r="I48" t="b">
        <f>AND(Table6[[#This Row],[Method]]&lt;&gt;"",Table6[[#This Row],[Batch]]&lt;&gt;"",Table6[[#This Row],[Compound Name]]&lt;&gt;"",Table6[[#This Row],[LogD]]&lt;&gt;"")</f>
        <v>1</v>
      </c>
    </row>
    <row r="49" spans="2:9" x14ac:dyDescent="0.35">
      <c r="B49" t="s">
        <v>33</v>
      </c>
      <c r="C49" s="1" t="s">
        <v>152</v>
      </c>
      <c r="D49" s="1" t="s">
        <v>100</v>
      </c>
      <c r="E49">
        <v>100</v>
      </c>
      <c r="F49">
        <v>2.6</v>
      </c>
      <c r="G49" s="15">
        <v>1.9199084015999994</v>
      </c>
      <c r="I49" t="b">
        <f>AND(Table6[[#This Row],[Method]]&lt;&gt;"",Table6[[#This Row],[Batch]]&lt;&gt;"",Table6[[#This Row],[Compound Name]]&lt;&gt;"",Table6[[#This Row],[LogD]]&lt;&gt;"")</f>
        <v>1</v>
      </c>
    </row>
    <row r="50" spans="2:9" x14ac:dyDescent="0.35">
      <c r="B50" t="s">
        <v>33</v>
      </c>
      <c r="C50" s="1" t="s">
        <v>153</v>
      </c>
      <c r="D50" s="1" t="s">
        <v>101</v>
      </c>
      <c r="E50">
        <v>100</v>
      </c>
      <c r="F50">
        <v>2.6</v>
      </c>
      <c r="G50" s="15">
        <v>1.6630277935999995</v>
      </c>
      <c r="I50" t="b">
        <f>AND(Table6[[#This Row],[Method]]&lt;&gt;"",Table6[[#This Row],[Batch]]&lt;&gt;"",Table6[[#This Row],[Compound Name]]&lt;&gt;"",Table6[[#This Row],[LogD]]&lt;&gt;"")</f>
        <v>1</v>
      </c>
    </row>
    <row r="51" spans="2:9" x14ac:dyDescent="0.35">
      <c r="B51" t="s">
        <v>33</v>
      </c>
      <c r="C51" s="1" t="s">
        <v>154</v>
      </c>
      <c r="D51" s="1" t="s">
        <v>102</v>
      </c>
      <c r="E51">
        <v>100</v>
      </c>
      <c r="F51">
        <v>2.6</v>
      </c>
      <c r="G51" s="15">
        <v>2.6743261872000001</v>
      </c>
      <c r="I51" t="b">
        <f>AND(Table6[[#This Row],[Method]]&lt;&gt;"",Table6[[#This Row],[Batch]]&lt;&gt;"",Table6[[#This Row],[Compound Name]]&lt;&gt;"",Table6[[#This Row],[LogD]]&lt;&gt;"")</f>
        <v>1</v>
      </c>
    </row>
    <row r="52" spans="2:9" x14ac:dyDescent="0.35">
      <c r="B52" t="s">
        <v>33</v>
      </c>
      <c r="C52" s="1" t="s">
        <v>155</v>
      </c>
      <c r="D52" s="1" t="s">
        <v>103</v>
      </c>
      <c r="E52">
        <v>100</v>
      </c>
      <c r="F52">
        <v>2.6</v>
      </c>
      <c r="G52" s="15">
        <v>-1.1383228368000002</v>
      </c>
      <c r="I52" t="b">
        <f>AND(Table6[[#This Row],[Method]]&lt;&gt;"",Table6[[#This Row],[Batch]]&lt;&gt;"",Table6[[#This Row],[Compound Name]]&lt;&gt;"",Table6[[#This Row],[LogD]]&lt;&gt;"")</f>
        <v>1</v>
      </c>
    </row>
    <row r="53" spans="2:9" x14ac:dyDescent="0.35">
      <c r="B53" t="s">
        <v>33</v>
      </c>
      <c r="C53" s="1" t="s">
        <v>156</v>
      </c>
      <c r="D53" s="1" t="s">
        <v>104</v>
      </c>
      <c r="E53">
        <v>100</v>
      </c>
      <c r="F53">
        <v>2.6</v>
      </c>
      <c r="G53" s="15">
        <v>2.1578609648000002</v>
      </c>
      <c r="I53" t="b">
        <f>AND(Table6[[#This Row],[Method]]&lt;&gt;"",Table6[[#This Row],[Batch]]&lt;&gt;"",Table6[[#This Row],[Compound Name]]&lt;&gt;"",Table6[[#This Row],[LogD]]&lt;&gt;"")</f>
        <v>1</v>
      </c>
    </row>
    <row r="54" spans="2:9" x14ac:dyDescent="0.35">
      <c r="B54" t="s">
        <v>33</v>
      </c>
      <c r="C54" s="1" t="s">
        <v>157</v>
      </c>
      <c r="D54" s="1" t="s">
        <v>105</v>
      </c>
      <c r="E54">
        <v>100</v>
      </c>
      <c r="F54">
        <v>2.6</v>
      </c>
      <c r="G54" s="15">
        <v>1.9902125679999991</v>
      </c>
      <c r="I54" t="b">
        <f>AND(Table6[[#This Row],[Method]]&lt;&gt;"",Table6[[#This Row],[Batch]]&lt;&gt;"",Table6[[#This Row],[Compound Name]]&lt;&gt;"",Table6[[#This Row],[LogD]]&lt;&gt;"")</f>
        <v>1</v>
      </c>
    </row>
    <row r="55" spans="2:9" x14ac:dyDescent="0.35">
      <c r="B55" t="s">
        <v>33</v>
      </c>
      <c r="C55" s="1" t="s">
        <v>158</v>
      </c>
      <c r="D55" s="1" t="s">
        <v>106</v>
      </c>
      <c r="E55">
        <v>100</v>
      </c>
      <c r="F55">
        <v>2.6</v>
      </c>
      <c r="G55" s="15">
        <v>4.5184585519999985</v>
      </c>
      <c r="I55" t="b">
        <f>AND(Table6[[#This Row],[Method]]&lt;&gt;"",Table6[[#This Row],[Batch]]&lt;&gt;"",Table6[[#This Row],[Compound Name]]&lt;&gt;"",Table6[[#This Row],[LogD]]&lt;&gt;"")</f>
        <v>1</v>
      </c>
    </row>
    <row r="56" spans="2:9" x14ac:dyDescent="0.35">
      <c r="B56" t="s">
        <v>33</v>
      </c>
      <c r="C56" s="1" t="s">
        <v>159</v>
      </c>
      <c r="D56" s="1" t="s">
        <v>107</v>
      </c>
      <c r="E56">
        <v>100</v>
      </c>
      <c r="F56">
        <v>2.6</v>
      </c>
      <c r="G56" s="15">
        <v>2.1578609648000002</v>
      </c>
      <c r="I56" t="b">
        <f>AND(Table6[[#This Row],[Method]]&lt;&gt;"",Table6[[#This Row],[Batch]]&lt;&gt;"",Table6[[#This Row],[Compound Name]]&lt;&gt;"",Table6[[#This Row],[LogD]]&lt;&gt;"")</f>
        <v>1</v>
      </c>
    </row>
    <row r="57" spans="2:9" x14ac:dyDescent="0.35">
      <c r="B57" t="s">
        <v>33</v>
      </c>
      <c r="C57" s="1" t="s">
        <v>160</v>
      </c>
      <c r="D57" s="1" t="s">
        <v>108</v>
      </c>
      <c r="E57">
        <v>100</v>
      </c>
      <c r="F57">
        <v>2.6</v>
      </c>
      <c r="G57" s="15">
        <v>3.474712081599999</v>
      </c>
      <c r="I57" t="b">
        <f>AND(Table6[[#This Row],[Method]]&lt;&gt;"",Table6[[#This Row],[Batch]]&lt;&gt;"",Table6[[#This Row],[Compound Name]]&lt;&gt;"",Table6[[#This Row],[LogD]]&lt;&gt;"")</f>
        <v>1</v>
      </c>
    </row>
    <row r="58" spans="2:9" x14ac:dyDescent="0.35">
      <c r="B58" t="s">
        <v>33</v>
      </c>
      <c r="C58" s="1" t="s">
        <v>161</v>
      </c>
      <c r="D58" s="1" t="s">
        <v>109</v>
      </c>
      <c r="E58">
        <v>100</v>
      </c>
      <c r="F58">
        <v>2.6</v>
      </c>
      <c r="G58" s="15">
        <v>1.1979386927999989</v>
      </c>
      <c r="I58" t="b">
        <f>AND(Table6[[#This Row],[Method]]&lt;&gt;"",Table6[[#This Row],[Batch]]&lt;&gt;"",Table6[[#This Row],[Compound Name]]&lt;&gt;"",Table6[[#This Row],[LogD]]&lt;&gt;"")</f>
        <v>1</v>
      </c>
    </row>
    <row r="59" spans="2:9" x14ac:dyDescent="0.35">
      <c r="B59" t="s">
        <v>33</v>
      </c>
      <c r="C59" s="1" t="s">
        <v>162</v>
      </c>
      <c r="D59" s="1" t="s">
        <v>110</v>
      </c>
      <c r="E59">
        <v>100</v>
      </c>
      <c r="F59">
        <v>2.6</v>
      </c>
      <c r="G59" s="15">
        <v>3.5215940799998346E-2</v>
      </c>
      <c r="I59" t="b">
        <f>AND(Table6[[#This Row],[Method]]&lt;&gt;"",Table6[[#This Row],[Batch]]&lt;&gt;"",Table6[[#This Row],[Compound Name]]&lt;&gt;"",Table6[[#This Row],[LogD]]&lt;&gt;"")</f>
        <v>1</v>
      </c>
    </row>
    <row r="60" spans="2:9" x14ac:dyDescent="0.35">
      <c r="B60" t="s">
        <v>33</v>
      </c>
      <c r="C60" s="1" t="s">
        <v>163</v>
      </c>
      <c r="D60" s="1" t="s">
        <v>111</v>
      </c>
      <c r="E60">
        <v>100</v>
      </c>
      <c r="F60">
        <v>2.6</v>
      </c>
      <c r="G60" s="15">
        <v>1.1654906159999987</v>
      </c>
      <c r="I60" t="b">
        <f>AND(Table6[[#This Row],[Method]]&lt;&gt;"",Table6[[#This Row],[Batch]]&lt;&gt;"",Table6[[#This Row],[Compound Name]]&lt;&gt;"",Table6[[#This Row],[LogD]]&lt;&gt;"")</f>
        <v>1</v>
      </c>
    </row>
    <row r="61" spans="2:9" x14ac:dyDescent="0.35">
      <c r="B61" t="s">
        <v>33</v>
      </c>
      <c r="C61" s="1" t="s">
        <v>164</v>
      </c>
      <c r="D61" s="1" t="s">
        <v>112</v>
      </c>
      <c r="E61">
        <v>100</v>
      </c>
      <c r="F61">
        <v>2.6</v>
      </c>
      <c r="G61" s="15">
        <v>8.1184049599999586E-2</v>
      </c>
      <c r="I61" t="b">
        <f>AND(Table6[[#This Row],[Method]]&lt;&gt;"",Table6[[#This Row],[Batch]]&lt;&gt;"",Table6[[#This Row],[Compound Name]]&lt;&gt;"",Table6[[#This Row],[LogD]]&lt;&gt;"")</f>
        <v>1</v>
      </c>
    </row>
    <row r="62" spans="2:9" x14ac:dyDescent="0.35">
      <c r="B62" t="s">
        <v>33</v>
      </c>
      <c r="C62" s="1" t="s">
        <v>165</v>
      </c>
      <c r="D62" s="1" t="s">
        <v>113</v>
      </c>
      <c r="E62">
        <v>100</v>
      </c>
      <c r="F62">
        <v>2.6</v>
      </c>
      <c r="G62" s="15">
        <v>0.60846529760000001</v>
      </c>
      <c r="I62" t="b">
        <f>AND(Table6[[#This Row],[Method]]&lt;&gt;"",Table6[[#This Row],[Batch]]&lt;&gt;"",Table6[[#This Row],[Compound Name]]&lt;&gt;"",Table6[[#This Row],[LogD]]&lt;&gt;"")</f>
        <v>1</v>
      </c>
    </row>
    <row r="63" spans="2:9" x14ac:dyDescent="0.35">
      <c r="B63" t="s">
        <v>33</v>
      </c>
      <c r="C63" s="1" t="s">
        <v>166</v>
      </c>
      <c r="D63" s="1" t="s">
        <v>114</v>
      </c>
      <c r="E63">
        <v>100</v>
      </c>
      <c r="F63">
        <v>2.6</v>
      </c>
      <c r="G63" s="15">
        <v>1.7630760303999993</v>
      </c>
      <c r="I63" t="b">
        <f>AND(Table6[[#This Row],[Method]]&lt;&gt;"",Table6[[#This Row],[Batch]]&lt;&gt;"",Table6[[#This Row],[Compound Name]]&lt;&gt;"",Table6[[#This Row],[LogD]]&lt;&gt;"")</f>
        <v>1</v>
      </c>
    </row>
    <row r="64" spans="2:9" x14ac:dyDescent="0.35">
      <c r="B64" t="s">
        <v>33</v>
      </c>
      <c r="C64" s="1" t="s">
        <v>167</v>
      </c>
      <c r="D64" s="1" t="s">
        <v>115</v>
      </c>
      <c r="E64">
        <v>100</v>
      </c>
      <c r="F64">
        <v>2.6</v>
      </c>
      <c r="G64" s="15">
        <v>1.1465625711999996</v>
      </c>
      <c r="I64" t="b">
        <f>AND(Table6[[#This Row],[Method]]&lt;&gt;"",Table6[[#This Row],[Batch]]&lt;&gt;"",Table6[[#This Row],[Compound Name]]&lt;&gt;"",Table6[[#This Row],[LogD]]&lt;&gt;"")</f>
        <v>1</v>
      </c>
    </row>
    <row r="65" spans="2:9" x14ac:dyDescent="0.35">
      <c r="B65" t="s">
        <v>33</v>
      </c>
      <c r="C65" s="1" t="s">
        <v>168</v>
      </c>
      <c r="D65" s="1" t="s">
        <v>116</v>
      </c>
      <c r="E65">
        <v>100</v>
      </c>
      <c r="F65">
        <v>2.6</v>
      </c>
      <c r="G65" s="15">
        <v>-0.3812010448000005</v>
      </c>
      <c r="I65" t="b">
        <f>AND(Table6[[#This Row],[Method]]&lt;&gt;"",Table6[[#This Row],[Batch]]&lt;&gt;"",Table6[[#This Row],[Compound Name]]&lt;&gt;"",Table6[[#This Row],[LogD]]&lt;&gt;"")</f>
        <v>1</v>
      </c>
    </row>
    <row r="66" spans="2:9" x14ac:dyDescent="0.35">
      <c r="B66" t="s">
        <v>33</v>
      </c>
      <c r="C66" s="1" t="s">
        <v>117</v>
      </c>
      <c r="D66" s="1" t="s">
        <v>65</v>
      </c>
      <c r="E66">
        <v>100</v>
      </c>
      <c r="F66">
        <v>7.4</v>
      </c>
      <c r="G66" s="15">
        <v>1.9866705012999981</v>
      </c>
      <c r="I66" t="b">
        <f>AND(Table6[[#This Row],[Method]]&lt;&gt;"",Table6[[#This Row],[Batch]]&lt;&gt;"",Table6[[#This Row],[Compound Name]]&lt;&gt;"",Table6[[#This Row],[LogD]]&lt;&gt;"")</f>
        <v>1</v>
      </c>
    </row>
    <row r="67" spans="2:9" x14ac:dyDescent="0.35">
      <c r="B67" t="s">
        <v>33</v>
      </c>
      <c r="C67" s="1" t="s">
        <v>118</v>
      </c>
      <c r="D67" s="1" t="s">
        <v>66</v>
      </c>
      <c r="E67">
        <v>100</v>
      </c>
      <c r="F67">
        <v>7.4</v>
      </c>
      <c r="G67" s="15">
        <v>3.4395107208999987</v>
      </c>
      <c r="I67" t="b">
        <f>AND(Table6[[#This Row],[Method]]&lt;&gt;"",Table6[[#This Row],[Batch]]&lt;&gt;"",Table6[[#This Row],[Compound Name]]&lt;&gt;"",Table6[[#This Row],[LogD]]&lt;&gt;"")</f>
        <v>1</v>
      </c>
    </row>
    <row r="68" spans="2:9" x14ac:dyDescent="0.35">
      <c r="B68" t="s">
        <v>33</v>
      </c>
      <c r="C68" s="1" t="s">
        <v>119</v>
      </c>
      <c r="D68" s="1" t="s">
        <v>67</v>
      </c>
      <c r="E68">
        <v>100</v>
      </c>
      <c r="F68">
        <v>7.4</v>
      </c>
      <c r="G68" s="15">
        <v>2.9725263645999984</v>
      </c>
      <c r="I68" t="b">
        <f>AND(Table6[[#This Row],[Method]]&lt;&gt;"",Table6[[#This Row],[Batch]]&lt;&gt;"",Table6[[#This Row],[Compound Name]]&lt;&gt;"",Table6[[#This Row],[LogD]]&lt;&gt;"")</f>
        <v>1</v>
      </c>
    </row>
    <row r="69" spans="2:9" x14ac:dyDescent="0.35">
      <c r="B69" t="s">
        <v>33</v>
      </c>
      <c r="C69" s="1" t="s">
        <v>120</v>
      </c>
      <c r="D69" s="1" t="s">
        <v>68</v>
      </c>
      <c r="E69">
        <v>100</v>
      </c>
      <c r="F69">
        <v>7.4</v>
      </c>
      <c r="G69" s="15">
        <v>2.1423319534000003</v>
      </c>
      <c r="I69" t="b">
        <f>AND(Table6[[#This Row],[Method]]&lt;&gt;"",Table6[[#This Row],[Batch]]&lt;&gt;"",Table6[[#This Row],[Compound Name]]&lt;&gt;"",Table6[[#This Row],[LogD]]&lt;&gt;"")</f>
        <v>1</v>
      </c>
    </row>
    <row r="70" spans="2:9" x14ac:dyDescent="0.35">
      <c r="B70" t="s">
        <v>33</v>
      </c>
      <c r="C70" s="1" t="s">
        <v>121</v>
      </c>
      <c r="D70" s="1" t="s">
        <v>69</v>
      </c>
      <c r="E70">
        <v>100</v>
      </c>
      <c r="F70">
        <v>7.4</v>
      </c>
      <c r="G70" s="15">
        <v>4.2400553316999998</v>
      </c>
      <c r="I70" t="b">
        <f>AND(Table6[[#This Row],[Method]]&lt;&gt;"",Table6[[#This Row],[Batch]]&lt;&gt;"",Table6[[#This Row],[Compound Name]]&lt;&gt;"",Table6[[#This Row],[LogD]]&lt;&gt;"")</f>
        <v>1</v>
      </c>
    </row>
    <row r="71" spans="2:9" x14ac:dyDescent="0.35">
      <c r="B71" t="s">
        <v>33</v>
      </c>
      <c r="C71" s="1" t="s">
        <v>122</v>
      </c>
      <c r="D71" s="1" t="s">
        <v>70</v>
      </c>
      <c r="E71">
        <v>100</v>
      </c>
      <c r="F71">
        <v>7.4</v>
      </c>
      <c r="G71" s="15">
        <v>4.8799968570000001</v>
      </c>
      <c r="I71" t="b">
        <f>AND(Table6[[#This Row],[Method]]&lt;&gt;"",Table6[[#This Row],[Batch]]&lt;&gt;"",Table6[[#This Row],[Compound Name]]&lt;&gt;"",Table6[[#This Row],[LogD]]&lt;&gt;"")</f>
        <v>1</v>
      </c>
    </row>
    <row r="72" spans="2:9" x14ac:dyDescent="0.35">
      <c r="B72" t="s">
        <v>33</v>
      </c>
      <c r="C72" s="1" t="s">
        <v>123</v>
      </c>
      <c r="D72" s="1" t="s">
        <v>71</v>
      </c>
      <c r="E72">
        <v>100</v>
      </c>
      <c r="F72">
        <v>7.4</v>
      </c>
      <c r="G72" s="15">
        <v>2.3449389228000008</v>
      </c>
      <c r="I72" t="b">
        <f>AND(Table6[[#This Row],[Method]]&lt;&gt;"",Table6[[#This Row],[Batch]]&lt;&gt;"",Table6[[#This Row],[Compound Name]]&lt;&gt;"",Table6[[#This Row],[LogD]]&lt;&gt;"")</f>
        <v>1</v>
      </c>
    </row>
    <row r="73" spans="2:9" x14ac:dyDescent="0.35">
      <c r="B73" t="s">
        <v>33</v>
      </c>
      <c r="C73" s="1" t="s">
        <v>124</v>
      </c>
      <c r="D73" s="1" t="s">
        <v>72</v>
      </c>
      <c r="E73">
        <v>100</v>
      </c>
      <c r="F73">
        <v>7.4</v>
      </c>
      <c r="G73" s="15">
        <v>3.7878958756000003</v>
      </c>
      <c r="I73" t="b">
        <f>AND(Table6[[#This Row],[Method]]&lt;&gt;"",Table6[[#This Row],[Batch]]&lt;&gt;"",Table6[[#This Row],[Compound Name]]&lt;&gt;"",Table6[[#This Row],[LogD]]&lt;&gt;"")</f>
        <v>1</v>
      </c>
    </row>
    <row r="74" spans="2:9" x14ac:dyDescent="0.35">
      <c r="B74" t="s">
        <v>33</v>
      </c>
      <c r="C74" s="1" t="s">
        <v>125</v>
      </c>
      <c r="D74" s="1" t="s">
        <v>73</v>
      </c>
      <c r="E74">
        <v>100</v>
      </c>
      <c r="F74">
        <v>7.4</v>
      </c>
      <c r="G74" s="15">
        <v>3.0985380162999983</v>
      </c>
      <c r="I74" t="b">
        <f>AND(Table6[[#This Row],[Method]]&lt;&gt;"",Table6[[#This Row],[Batch]]&lt;&gt;"",Table6[[#This Row],[Compound Name]]&lt;&gt;"",Table6[[#This Row],[LogD]]&lt;&gt;"")</f>
        <v>1</v>
      </c>
    </row>
    <row r="75" spans="2:9" x14ac:dyDescent="0.35">
      <c r="B75" t="s">
        <v>33</v>
      </c>
      <c r="C75" s="1" t="s">
        <v>126</v>
      </c>
      <c r="D75" s="1" t="s">
        <v>74</v>
      </c>
      <c r="E75">
        <v>100</v>
      </c>
      <c r="F75">
        <v>7.4</v>
      </c>
      <c r="G75" s="15">
        <v>1.3961453099999996</v>
      </c>
      <c r="I75" t="b">
        <f>AND(Table6[[#This Row],[Method]]&lt;&gt;"",Table6[[#This Row],[Batch]]&lt;&gt;"",Table6[[#This Row],[Compound Name]]&lt;&gt;"",Table6[[#This Row],[LogD]]&lt;&gt;"")</f>
        <v>1</v>
      </c>
    </row>
    <row r="76" spans="2:9" x14ac:dyDescent="0.35">
      <c r="B76" t="s">
        <v>33</v>
      </c>
      <c r="C76" s="1" t="s">
        <v>127</v>
      </c>
      <c r="D76" s="1" t="s">
        <v>75</v>
      </c>
      <c r="E76">
        <v>100</v>
      </c>
      <c r="F76">
        <v>7.4</v>
      </c>
      <c r="G76" s="15">
        <v>2.3152891223999994</v>
      </c>
      <c r="I76" t="b">
        <f>AND(Table6[[#This Row],[Method]]&lt;&gt;"",Table6[[#This Row],[Batch]]&lt;&gt;"",Table6[[#This Row],[Compound Name]]&lt;&gt;"",Table6[[#This Row],[LogD]]&lt;&gt;"")</f>
        <v>1</v>
      </c>
    </row>
    <row r="77" spans="2:9" x14ac:dyDescent="0.35">
      <c r="B77" t="s">
        <v>33</v>
      </c>
      <c r="C77" s="1" t="s">
        <v>128</v>
      </c>
      <c r="D77" s="1" t="s">
        <v>76</v>
      </c>
      <c r="E77">
        <v>100</v>
      </c>
      <c r="F77">
        <v>7.4</v>
      </c>
      <c r="G77" s="17">
        <v>1.3615538761999986</v>
      </c>
      <c r="I77" t="b">
        <f>AND(Table6[[#This Row],[Method]]&lt;&gt;"",Table6[[#This Row],[Batch]]&lt;&gt;"",Table6[[#This Row],[Compound Name]]&lt;&gt;"",Table6[[#This Row],[LogD]]&lt;&gt;"")</f>
        <v>1</v>
      </c>
    </row>
    <row r="78" spans="2:9" x14ac:dyDescent="0.35">
      <c r="B78" t="s">
        <v>33</v>
      </c>
      <c r="C78" s="1" t="s">
        <v>129</v>
      </c>
      <c r="D78" s="1" t="s">
        <v>77</v>
      </c>
      <c r="E78">
        <v>100</v>
      </c>
      <c r="F78">
        <v>7.4</v>
      </c>
      <c r="G78" s="15">
        <v>4.1362810302999993</v>
      </c>
      <c r="I78" t="b">
        <f>AND(Table6[[#This Row],[Method]]&lt;&gt;"",Table6[[#This Row],[Batch]]&lt;&gt;"",Table6[[#This Row],[Compound Name]]&lt;&gt;"",Table6[[#This Row],[LogD]]&lt;&gt;"")</f>
        <v>1</v>
      </c>
    </row>
    <row r="79" spans="2:9" x14ac:dyDescent="0.35">
      <c r="B79" t="s">
        <v>33</v>
      </c>
      <c r="C79" s="1" t="s">
        <v>130</v>
      </c>
      <c r="D79" s="1" t="s">
        <v>78</v>
      </c>
      <c r="E79">
        <v>100</v>
      </c>
      <c r="F79">
        <v>7.4</v>
      </c>
      <c r="G79" s="15">
        <v>3.5482266557000006</v>
      </c>
      <c r="I79" t="b">
        <f>AND(Table6[[#This Row],[Method]]&lt;&gt;"",Table6[[#This Row],[Batch]]&lt;&gt;"",Table6[[#This Row],[Compound Name]]&lt;&gt;"",Table6[[#This Row],[LogD]]&lt;&gt;"")</f>
        <v>1</v>
      </c>
    </row>
    <row r="80" spans="2:9" x14ac:dyDescent="0.35">
      <c r="B80" t="s">
        <v>33</v>
      </c>
      <c r="C80" s="1" t="s">
        <v>131</v>
      </c>
      <c r="D80" s="1" t="s">
        <v>79</v>
      </c>
      <c r="E80">
        <v>100</v>
      </c>
      <c r="F80">
        <v>7.4</v>
      </c>
      <c r="G80" s="15">
        <v>2.4116509737000014</v>
      </c>
      <c r="I80" t="b">
        <f>AND(Table6[[#This Row],[Method]]&lt;&gt;"",Table6[[#This Row],[Batch]]&lt;&gt;"",Table6[[#This Row],[Compound Name]]&lt;&gt;"",Table6[[#This Row],[LogD]]&lt;&gt;"")</f>
        <v>1</v>
      </c>
    </row>
    <row r="81" spans="2:9" x14ac:dyDescent="0.35">
      <c r="B81" t="s">
        <v>33</v>
      </c>
      <c r="C81" s="1" t="s">
        <v>132</v>
      </c>
      <c r="D81" s="1" t="s">
        <v>80</v>
      </c>
      <c r="E81">
        <v>100</v>
      </c>
      <c r="F81">
        <v>7.4</v>
      </c>
      <c r="G81" s="15">
        <v>2.2238689045000006</v>
      </c>
      <c r="I81" t="b">
        <f>AND(Table6[[#This Row],[Method]]&lt;&gt;"",Table6[[#This Row],[Batch]]&lt;&gt;"",Table6[[#This Row],[Compound Name]]&lt;&gt;"",Table6[[#This Row],[LogD]]&lt;&gt;"")</f>
        <v>1</v>
      </c>
    </row>
    <row r="82" spans="2:9" x14ac:dyDescent="0.35">
      <c r="B82" t="s">
        <v>33</v>
      </c>
      <c r="C82" s="1" t="s">
        <v>133</v>
      </c>
      <c r="D82" s="1" t="s">
        <v>81</v>
      </c>
      <c r="E82">
        <v>100</v>
      </c>
      <c r="F82">
        <v>7.4</v>
      </c>
      <c r="G82" s="18">
        <v>1.0699975056</v>
      </c>
      <c r="I82" t="b">
        <f>AND(Table6[[#This Row],[Method]]&lt;&gt;"",Table6[[#This Row],[Batch]]&lt;&gt;"",Table6[[#This Row],[Compound Name]]&lt;&gt;"",Table6[[#This Row],[LogD]]&lt;&gt;"")</f>
        <v>1</v>
      </c>
    </row>
    <row r="83" spans="2:9" x14ac:dyDescent="0.35">
      <c r="B83" t="s">
        <v>33</v>
      </c>
      <c r="C83" s="1" t="s">
        <v>134</v>
      </c>
      <c r="D83" s="1" t="s">
        <v>82</v>
      </c>
      <c r="E83">
        <v>100</v>
      </c>
      <c r="F83">
        <v>7.4</v>
      </c>
      <c r="G83" s="15">
        <v>2.4215342404999998</v>
      </c>
      <c r="I83" t="b">
        <f>AND(Table6[[#This Row],[Method]]&lt;&gt;"",Table6[[#This Row],[Batch]]&lt;&gt;"",Table6[[#This Row],[Compound Name]]&lt;&gt;"",Table6[[#This Row],[LogD]]&lt;&gt;"")</f>
        <v>1</v>
      </c>
    </row>
    <row r="84" spans="2:9" x14ac:dyDescent="0.35">
      <c r="B84" t="s">
        <v>33</v>
      </c>
      <c r="C84" s="1" t="s">
        <v>135</v>
      </c>
      <c r="D84" s="1" t="s">
        <v>83</v>
      </c>
      <c r="E84">
        <v>100</v>
      </c>
      <c r="F84">
        <v>7.4</v>
      </c>
      <c r="G84" s="15">
        <v>3.5655223725999985</v>
      </c>
      <c r="I84" t="b">
        <f>AND(Table6[[#This Row],[Method]]&lt;&gt;"",Table6[[#This Row],[Batch]]&lt;&gt;"",Table6[[#This Row],[Compound Name]]&lt;&gt;"",Table6[[#This Row],[LogD]]&lt;&gt;"")</f>
        <v>1</v>
      </c>
    </row>
    <row r="85" spans="2:9" x14ac:dyDescent="0.35">
      <c r="B85" t="s">
        <v>33</v>
      </c>
      <c r="C85" s="1" t="s">
        <v>136</v>
      </c>
      <c r="D85" s="1" t="s">
        <v>84</v>
      </c>
      <c r="E85">
        <v>100</v>
      </c>
      <c r="F85">
        <v>7.4</v>
      </c>
      <c r="G85" s="15">
        <v>3.5581099224999999</v>
      </c>
      <c r="I85" t="b">
        <f>AND(Table6[[#This Row],[Method]]&lt;&gt;"",Table6[[#This Row],[Batch]]&lt;&gt;"",Table6[[#This Row],[Compound Name]]&lt;&gt;"",Table6[[#This Row],[LogD]]&lt;&gt;"")</f>
        <v>1</v>
      </c>
    </row>
    <row r="86" spans="2:9" x14ac:dyDescent="0.35">
      <c r="B86" t="s">
        <v>33</v>
      </c>
      <c r="C86" s="1" t="s">
        <v>137</v>
      </c>
      <c r="D86" s="1" t="s">
        <v>85</v>
      </c>
      <c r="E86">
        <v>100</v>
      </c>
      <c r="F86">
        <v>7.4</v>
      </c>
      <c r="G86" s="15">
        <v>2.1620984869999997</v>
      </c>
      <c r="I86" t="b">
        <f>AND(Table6[[#This Row],[Method]]&lt;&gt;"",Table6[[#This Row],[Batch]]&lt;&gt;"",Table6[[#This Row],[Compound Name]]&lt;&gt;"",Table6[[#This Row],[LogD]]&lt;&gt;"")</f>
        <v>1</v>
      </c>
    </row>
    <row r="87" spans="2:9" x14ac:dyDescent="0.35">
      <c r="B87" t="s">
        <v>33</v>
      </c>
      <c r="C87" s="1" t="s">
        <v>138</v>
      </c>
      <c r="D87" s="1" t="s">
        <v>86</v>
      </c>
      <c r="E87">
        <v>100</v>
      </c>
      <c r="F87">
        <v>7.4</v>
      </c>
      <c r="G87" s="15">
        <v>4.7836350057000017</v>
      </c>
      <c r="I87" t="b">
        <f>AND(Table6[[#This Row],[Method]]&lt;&gt;"",Table6[[#This Row],[Batch]]&lt;&gt;"",Table6[[#This Row],[Compound Name]]&lt;&gt;"",Table6[[#This Row],[LogD]]&lt;&gt;"")</f>
        <v>1</v>
      </c>
    </row>
    <row r="88" spans="2:9" x14ac:dyDescent="0.35">
      <c r="B88" t="s">
        <v>33</v>
      </c>
      <c r="C88" s="1" t="s">
        <v>139</v>
      </c>
      <c r="D88" s="1" t="s">
        <v>87</v>
      </c>
      <c r="E88">
        <v>100</v>
      </c>
      <c r="F88">
        <v>7.4</v>
      </c>
      <c r="G88" s="15">
        <v>1.6852308638999998</v>
      </c>
      <c r="I88" t="b">
        <f>AND(Table6[[#This Row],[Method]]&lt;&gt;"",Table6[[#This Row],[Batch]]&lt;&gt;"",Table6[[#This Row],[Compound Name]]&lt;&gt;"",Table6[[#This Row],[LogD]]&lt;&gt;"")</f>
        <v>1</v>
      </c>
    </row>
    <row r="89" spans="2:9" x14ac:dyDescent="0.35">
      <c r="B89" t="s">
        <v>33</v>
      </c>
      <c r="C89" s="1" t="s">
        <v>140</v>
      </c>
      <c r="D89" s="1" t="s">
        <v>88</v>
      </c>
      <c r="E89">
        <v>100</v>
      </c>
      <c r="F89">
        <v>7.4</v>
      </c>
      <c r="G89" s="17">
        <v>4.104160413199998</v>
      </c>
      <c r="I89" t="b">
        <f>AND(Table6[[#This Row],[Method]]&lt;&gt;"",Table6[[#This Row],[Batch]]&lt;&gt;"",Table6[[#This Row],[Compound Name]]&lt;&gt;"",Table6[[#This Row],[LogD]]&lt;&gt;"")</f>
        <v>1</v>
      </c>
    </row>
    <row r="90" spans="2:9" x14ac:dyDescent="0.35">
      <c r="B90" t="s">
        <v>33</v>
      </c>
      <c r="C90" s="1" t="s">
        <v>141</v>
      </c>
      <c r="D90" s="1" t="s">
        <v>89</v>
      </c>
      <c r="E90">
        <v>100</v>
      </c>
      <c r="F90">
        <v>7.4</v>
      </c>
      <c r="G90" s="18">
        <v>7.7066111617999997</v>
      </c>
      <c r="I90" t="b">
        <f>AND(Table6[[#This Row],[Method]]&lt;&gt;"",Table6[[#This Row],[Batch]]&lt;&gt;"",Table6[[#This Row],[Compound Name]]&lt;&gt;"",Table6[[#This Row],[LogD]]&lt;&gt;"")</f>
        <v>1</v>
      </c>
    </row>
    <row r="91" spans="2:9" x14ac:dyDescent="0.35">
      <c r="B91" t="s">
        <v>33</v>
      </c>
      <c r="C91" s="1" t="s">
        <v>142</v>
      </c>
      <c r="D91" s="1" t="s">
        <v>90</v>
      </c>
      <c r="E91">
        <v>100</v>
      </c>
      <c r="F91">
        <v>7.4</v>
      </c>
      <c r="G91" s="15">
        <v>4.7638684721000013</v>
      </c>
      <c r="I91" t="b">
        <f>AND(Table6[[#This Row],[Method]]&lt;&gt;"",Table6[[#This Row],[Batch]]&lt;&gt;"",Table6[[#This Row],[Compound Name]]&lt;&gt;"",Table6[[#This Row],[LogD]]&lt;&gt;"")</f>
        <v>1</v>
      </c>
    </row>
    <row r="92" spans="2:9" x14ac:dyDescent="0.35">
      <c r="B92" t="s">
        <v>33</v>
      </c>
      <c r="C92" s="1" t="s">
        <v>143</v>
      </c>
      <c r="D92" s="1" t="s">
        <v>91</v>
      </c>
      <c r="E92">
        <v>100</v>
      </c>
      <c r="F92">
        <v>7.4</v>
      </c>
      <c r="G92" s="15">
        <v>2.1349195033000008</v>
      </c>
      <c r="I92" t="b">
        <f>AND(Table6[[#This Row],[Method]]&lt;&gt;"",Table6[[#This Row],[Batch]]&lt;&gt;"",Table6[[#This Row],[Compound Name]]&lt;&gt;"",Table6[[#This Row],[LogD]]&lt;&gt;"")</f>
        <v>1</v>
      </c>
    </row>
    <row r="93" spans="2:9" x14ac:dyDescent="0.35">
      <c r="B93" t="s">
        <v>33</v>
      </c>
      <c r="C93" s="1" t="s">
        <v>144</v>
      </c>
      <c r="D93" s="1" t="s">
        <v>92</v>
      </c>
      <c r="E93">
        <v>100</v>
      </c>
      <c r="F93">
        <v>7.4</v>
      </c>
      <c r="G93" s="15">
        <v>2.0089078516000001</v>
      </c>
      <c r="I93" t="b">
        <f>AND(Table6[[#This Row],[Method]]&lt;&gt;"",Table6[[#This Row],[Batch]]&lt;&gt;"",Table6[[#This Row],[Compound Name]]&lt;&gt;"",Table6[[#This Row],[LogD]]&lt;&gt;"")</f>
        <v>1</v>
      </c>
    </row>
    <row r="94" spans="2:9" x14ac:dyDescent="0.35">
      <c r="B94" t="s">
        <v>33</v>
      </c>
      <c r="C94" s="1" t="s">
        <v>145</v>
      </c>
      <c r="D94" s="1" t="s">
        <v>93</v>
      </c>
      <c r="E94">
        <v>100</v>
      </c>
      <c r="F94">
        <v>7.4</v>
      </c>
      <c r="G94" s="15">
        <v>1.7890051652999985</v>
      </c>
      <c r="I94" t="b">
        <f>AND(Table6[[#This Row],[Method]]&lt;&gt;"",Table6[[#This Row],[Batch]]&lt;&gt;"",Table6[[#This Row],[Compound Name]]&lt;&gt;"",Table6[[#This Row],[LogD]]&lt;&gt;"")</f>
        <v>1</v>
      </c>
    </row>
    <row r="95" spans="2:9" x14ac:dyDescent="0.35">
      <c r="B95" t="s">
        <v>33</v>
      </c>
      <c r="C95" s="1" t="s">
        <v>146</v>
      </c>
      <c r="D95" s="1" t="s">
        <v>94</v>
      </c>
      <c r="E95">
        <v>100</v>
      </c>
      <c r="F95">
        <v>7.4</v>
      </c>
      <c r="G95" s="15">
        <v>2.1324486865999983</v>
      </c>
      <c r="I95" t="b">
        <f>AND(Table6[[#This Row],[Method]]&lt;&gt;"",Table6[[#This Row],[Batch]]&lt;&gt;"",Table6[[#This Row],[Compound Name]]&lt;&gt;"",Table6[[#This Row],[LogD]]&lt;&gt;"")</f>
        <v>1</v>
      </c>
    </row>
    <row r="96" spans="2:9" x14ac:dyDescent="0.35">
      <c r="B96" t="s">
        <v>33</v>
      </c>
      <c r="C96" s="1" t="s">
        <v>147</v>
      </c>
      <c r="D96" s="1" t="s">
        <v>95</v>
      </c>
      <c r="E96">
        <v>100</v>
      </c>
      <c r="F96">
        <v>7.4</v>
      </c>
      <c r="G96" s="15">
        <v>2.0113786682999999</v>
      </c>
      <c r="I96" t="b">
        <f>AND(Table6[[#This Row],[Method]]&lt;&gt;"",Table6[[#This Row],[Batch]]&lt;&gt;"",Table6[[#This Row],[Compound Name]]&lt;&gt;"",Table6[[#This Row],[LogD]]&lt;&gt;"")</f>
        <v>1</v>
      </c>
    </row>
    <row r="97" spans="2:9" x14ac:dyDescent="0.35">
      <c r="B97" t="s">
        <v>33</v>
      </c>
      <c r="C97" s="1" t="s">
        <v>148</v>
      </c>
      <c r="D97" s="1" t="s">
        <v>96</v>
      </c>
      <c r="E97">
        <v>100</v>
      </c>
      <c r="F97">
        <v>7.4</v>
      </c>
      <c r="G97" s="15">
        <v>1.7939467987000004</v>
      </c>
      <c r="I97" t="b">
        <f>AND(Table6[[#This Row],[Method]]&lt;&gt;"",Table6[[#This Row],[Batch]]&lt;&gt;"",Table6[[#This Row],[Compound Name]]&lt;&gt;"",Table6[[#This Row],[LogD]]&lt;&gt;"")</f>
        <v>1</v>
      </c>
    </row>
    <row r="98" spans="2:9" x14ac:dyDescent="0.35">
      <c r="B98" t="s">
        <v>33</v>
      </c>
      <c r="C98" s="1" t="s">
        <v>149</v>
      </c>
      <c r="D98" s="1" t="s">
        <v>97</v>
      </c>
      <c r="E98">
        <v>100</v>
      </c>
      <c r="F98">
        <v>7.4</v>
      </c>
      <c r="G98" s="15">
        <v>1.3739079597000008</v>
      </c>
      <c r="I98" t="b">
        <f>AND(Table6[[#This Row],[Method]]&lt;&gt;"",Table6[[#This Row],[Batch]]&lt;&gt;"",Table6[[#This Row],[Compound Name]]&lt;&gt;"",Table6[[#This Row],[LogD]]&lt;&gt;"")</f>
        <v>1</v>
      </c>
    </row>
    <row r="99" spans="2:9" x14ac:dyDescent="0.35">
      <c r="B99" t="s">
        <v>33</v>
      </c>
      <c r="C99" s="1" t="s">
        <v>150</v>
      </c>
      <c r="D99" s="1" t="s">
        <v>98</v>
      </c>
      <c r="E99">
        <v>100</v>
      </c>
      <c r="F99">
        <v>7.4</v>
      </c>
      <c r="G99" s="15">
        <v>5.6583041174999993</v>
      </c>
      <c r="I99" t="b">
        <f>AND(Table6[[#This Row],[Method]]&lt;&gt;"",Table6[[#This Row],[Batch]]&lt;&gt;"",Table6[[#This Row],[Compound Name]]&lt;&gt;"",Table6[[#This Row],[LogD]]&lt;&gt;"")</f>
        <v>1</v>
      </c>
    </row>
    <row r="100" spans="2:9" x14ac:dyDescent="0.35">
      <c r="B100" t="s">
        <v>33</v>
      </c>
      <c r="C100" s="1" t="s">
        <v>151</v>
      </c>
      <c r="D100" s="1" t="s">
        <v>99</v>
      </c>
      <c r="E100">
        <v>100</v>
      </c>
      <c r="F100">
        <v>7.4</v>
      </c>
      <c r="G100" s="15">
        <v>3.9707363113999987</v>
      </c>
      <c r="I100" t="b">
        <f>AND(Table6[[#This Row],[Method]]&lt;&gt;"",Table6[[#This Row],[Batch]]&lt;&gt;"",Table6[[#This Row],[Compound Name]]&lt;&gt;"",Table6[[#This Row],[LogD]]&lt;&gt;"")</f>
        <v>1</v>
      </c>
    </row>
    <row r="101" spans="2:9" x14ac:dyDescent="0.35">
      <c r="B101" t="s">
        <v>33</v>
      </c>
      <c r="C101" s="1" t="s">
        <v>152</v>
      </c>
      <c r="D101" s="1" t="s">
        <v>100</v>
      </c>
      <c r="E101">
        <v>100</v>
      </c>
      <c r="F101">
        <v>7.4</v>
      </c>
      <c r="G101" s="15">
        <v>1.645697796699999</v>
      </c>
      <c r="I101" t="b">
        <f>AND(Table6[[#This Row],[Method]]&lt;&gt;"",Table6[[#This Row],[Batch]]&lt;&gt;"",Table6[[#This Row],[Compound Name]]&lt;&gt;"",Table6[[#This Row],[LogD]]&lt;&gt;"")</f>
        <v>1</v>
      </c>
    </row>
    <row r="102" spans="2:9" x14ac:dyDescent="0.35">
      <c r="B102" t="s">
        <v>33</v>
      </c>
      <c r="C102" s="1" t="s">
        <v>153</v>
      </c>
      <c r="D102" s="1" t="s">
        <v>101</v>
      </c>
      <c r="E102">
        <v>100</v>
      </c>
      <c r="F102">
        <v>7.4</v>
      </c>
      <c r="G102" s="15">
        <v>2.3696470898000008</v>
      </c>
      <c r="I102" t="b">
        <f>AND(Table6[[#This Row],[Method]]&lt;&gt;"",Table6[[#This Row],[Batch]]&lt;&gt;"",Table6[[#This Row],[Compound Name]]&lt;&gt;"",Table6[[#This Row],[LogD]]&lt;&gt;"")</f>
        <v>1</v>
      </c>
    </row>
    <row r="103" spans="2:9" x14ac:dyDescent="0.35">
      <c r="B103" t="s">
        <v>33</v>
      </c>
      <c r="C103" s="1" t="s">
        <v>154</v>
      </c>
      <c r="D103" s="1" t="s">
        <v>102</v>
      </c>
      <c r="E103">
        <v>100</v>
      </c>
      <c r="F103">
        <v>7.4</v>
      </c>
      <c r="G103" s="15">
        <v>5.0010668753000012</v>
      </c>
      <c r="I103" t="b">
        <f>AND(Table6[[#This Row],[Method]]&lt;&gt;"",Table6[[#This Row],[Batch]]&lt;&gt;"",Table6[[#This Row],[Compound Name]]&lt;&gt;"",Table6[[#This Row],[LogD]]&lt;&gt;"")</f>
        <v>1</v>
      </c>
    </row>
    <row r="104" spans="2:9" x14ac:dyDescent="0.35">
      <c r="B104" t="s">
        <v>33</v>
      </c>
      <c r="C104" s="1" t="s">
        <v>155</v>
      </c>
      <c r="D104" s="1" t="s">
        <v>103</v>
      </c>
      <c r="E104">
        <v>100</v>
      </c>
      <c r="F104">
        <v>7.4</v>
      </c>
      <c r="G104" s="15">
        <v>0.51653456479999971</v>
      </c>
      <c r="I104" t="b">
        <f>AND(Table6[[#This Row],[Method]]&lt;&gt;"",Table6[[#This Row],[Batch]]&lt;&gt;"",Table6[[#This Row],[Compound Name]]&lt;&gt;"",Table6[[#This Row],[LogD]]&lt;&gt;"")</f>
        <v>1</v>
      </c>
    </row>
    <row r="105" spans="2:9" x14ac:dyDescent="0.35">
      <c r="B105" t="s">
        <v>33</v>
      </c>
      <c r="C105" s="1" t="s">
        <v>156</v>
      </c>
      <c r="D105" s="1" t="s">
        <v>104</v>
      </c>
      <c r="E105">
        <v>100</v>
      </c>
      <c r="F105">
        <v>7.4</v>
      </c>
      <c r="G105" s="15">
        <v>2.7205030611999996</v>
      </c>
      <c r="I105" t="b">
        <f>AND(Table6[[#This Row],[Method]]&lt;&gt;"",Table6[[#This Row],[Batch]]&lt;&gt;"",Table6[[#This Row],[Compound Name]]&lt;&gt;"",Table6[[#This Row],[LogD]]&lt;&gt;"")</f>
        <v>1</v>
      </c>
    </row>
    <row r="106" spans="2:9" x14ac:dyDescent="0.35">
      <c r="B106" t="s">
        <v>33</v>
      </c>
      <c r="C106" s="1" t="s">
        <v>157</v>
      </c>
      <c r="D106" s="1" t="s">
        <v>105</v>
      </c>
      <c r="E106">
        <v>100</v>
      </c>
      <c r="F106">
        <v>7.4</v>
      </c>
      <c r="G106" s="15">
        <v>2.7254446945999993</v>
      </c>
      <c r="I106" t="b">
        <f>AND(Table6[[#This Row],[Method]]&lt;&gt;"",Table6[[#This Row],[Batch]]&lt;&gt;"",Table6[[#This Row],[Compound Name]]&lt;&gt;"",Table6[[#This Row],[LogD]]&lt;&gt;"")</f>
        <v>1</v>
      </c>
    </row>
    <row r="107" spans="2:9" x14ac:dyDescent="0.35">
      <c r="B107" t="s">
        <v>33</v>
      </c>
      <c r="C107" s="1" t="s">
        <v>158</v>
      </c>
      <c r="D107" s="1" t="s">
        <v>106</v>
      </c>
      <c r="E107">
        <v>100</v>
      </c>
      <c r="F107">
        <v>7.4</v>
      </c>
      <c r="G107" s="15">
        <v>4.1560475638999996</v>
      </c>
      <c r="I107" t="b">
        <f>AND(Table6[[#This Row],[Method]]&lt;&gt;"",Table6[[#This Row],[Batch]]&lt;&gt;"",Table6[[#This Row],[Compound Name]]&lt;&gt;"",Table6[[#This Row],[LogD]]&lt;&gt;"")</f>
        <v>1</v>
      </c>
    </row>
    <row r="108" spans="2:9" x14ac:dyDescent="0.35">
      <c r="B108" t="s">
        <v>33</v>
      </c>
      <c r="C108" s="1" t="s">
        <v>159</v>
      </c>
      <c r="D108" s="1" t="s">
        <v>107</v>
      </c>
      <c r="E108">
        <v>100</v>
      </c>
      <c r="F108">
        <v>7.4</v>
      </c>
      <c r="G108" s="15">
        <v>1.7470012814000011</v>
      </c>
      <c r="I108" t="b">
        <f>AND(Table6[[#This Row],[Method]]&lt;&gt;"",Table6[[#This Row],[Batch]]&lt;&gt;"",Table6[[#This Row],[Compound Name]]&lt;&gt;"",Table6[[#This Row],[LogD]]&lt;&gt;"")</f>
        <v>1</v>
      </c>
    </row>
    <row r="109" spans="2:9" x14ac:dyDescent="0.35">
      <c r="B109" t="s">
        <v>33</v>
      </c>
      <c r="C109" s="1" t="s">
        <v>160</v>
      </c>
      <c r="D109" s="1" t="s">
        <v>108</v>
      </c>
      <c r="E109">
        <v>100</v>
      </c>
      <c r="F109">
        <v>7.4</v>
      </c>
      <c r="G109" s="15">
        <v>5.9127982375999997</v>
      </c>
      <c r="I109" t="b">
        <f>AND(Table6[[#This Row],[Method]]&lt;&gt;"",Table6[[#This Row],[Batch]]&lt;&gt;"",Table6[[#This Row],[Compound Name]]&lt;&gt;"",Table6[[#This Row],[LogD]]&lt;&gt;"")</f>
        <v>1</v>
      </c>
    </row>
    <row r="110" spans="2:9" x14ac:dyDescent="0.35">
      <c r="B110" t="s">
        <v>33</v>
      </c>
      <c r="C110" s="1" t="s">
        <v>161</v>
      </c>
      <c r="D110" s="1" t="s">
        <v>109</v>
      </c>
      <c r="E110">
        <v>100</v>
      </c>
      <c r="F110">
        <v>7.4</v>
      </c>
      <c r="G110" s="15">
        <v>2.9848804480999993</v>
      </c>
      <c r="I110" t="b">
        <f>AND(Table6[[#This Row],[Method]]&lt;&gt;"",Table6[[#This Row],[Batch]]&lt;&gt;"",Table6[[#This Row],[Compound Name]]&lt;&gt;"",Table6[[#This Row],[LogD]]&lt;&gt;"")</f>
        <v>1</v>
      </c>
    </row>
    <row r="111" spans="2:9" x14ac:dyDescent="0.35">
      <c r="B111" t="s">
        <v>33</v>
      </c>
      <c r="C111" s="1" t="s">
        <v>162</v>
      </c>
      <c r="D111" s="1" t="s">
        <v>110</v>
      </c>
      <c r="E111">
        <v>100</v>
      </c>
      <c r="F111">
        <v>7.4</v>
      </c>
      <c r="G111" s="15">
        <v>1.8433631327</v>
      </c>
      <c r="I111" t="b">
        <f>AND(Table6[[#This Row],[Method]]&lt;&gt;"",Table6[[#This Row],[Batch]]&lt;&gt;"",Table6[[#This Row],[Compound Name]]&lt;&gt;"",Table6[[#This Row],[LogD]]&lt;&gt;"")</f>
        <v>1</v>
      </c>
    </row>
    <row r="112" spans="2:9" x14ac:dyDescent="0.35">
      <c r="B112" t="s">
        <v>33</v>
      </c>
      <c r="C112" s="1" t="s">
        <v>163</v>
      </c>
      <c r="D112" s="1" t="s">
        <v>111</v>
      </c>
      <c r="E112">
        <v>100</v>
      </c>
      <c r="F112">
        <v>7.4</v>
      </c>
      <c r="G112" s="15">
        <v>2.5920205928</v>
      </c>
      <c r="I112" t="b">
        <f>AND(Table6[[#This Row],[Method]]&lt;&gt;"",Table6[[#This Row],[Batch]]&lt;&gt;"",Table6[[#This Row],[Compound Name]]&lt;&gt;"",Table6[[#This Row],[LogD]]&lt;&gt;"")</f>
        <v>1</v>
      </c>
    </row>
    <row r="113" spans="2:9" x14ac:dyDescent="0.35">
      <c r="B113" t="s">
        <v>33</v>
      </c>
      <c r="C113" s="1" t="s">
        <v>164</v>
      </c>
      <c r="D113" s="1" t="s">
        <v>112</v>
      </c>
      <c r="E113">
        <v>100</v>
      </c>
      <c r="F113">
        <v>7.4</v>
      </c>
      <c r="G113" s="15">
        <v>4.0843938796000003</v>
      </c>
      <c r="I113" t="b">
        <f>AND(Table6[[#This Row],[Method]]&lt;&gt;"",Table6[[#This Row],[Batch]]&lt;&gt;"",Table6[[#This Row],[Compound Name]]&lt;&gt;"",Table6[[#This Row],[LogD]]&lt;&gt;"")</f>
        <v>1</v>
      </c>
    </row>
    <row r="114" spans="2:9" x14ac:dyDescent="0.35">
      <c r="B114" t="s">
        <v>33</v>
      </c>
      <c r="C114" s="1" t="s">
        <v>165</v>
      </c>
      <c r="D114" s="1" t="s">
        <v>113</v>
      </c>
      <c r="E114">
        <v>100</v>
      </c>
      <c r="F114">
        <v>7.4</v>
      </c>
      <c r="G114" s="15">
        <v>1.9199584503999985</v>
      </c>
      <c r="I114" t="b">
        <f>AND(Table6[[#This Row],[Method]]&lt;&gt;"",Table6[[#This Row],[Batch]]&lt;&gt;"",Table6[[#This Row],[Compound Name]]&lt;&gt;"",Table6[[#This Row],[LogD]]&lt;&gt;"")</f>
        <v>1</v>
      </c>
    </row>
    <row r="115" spans="2:9" x14ac:dyDescent="0.35">
      <c r="B115" t="s">
        <v>33</v>
      </c>
      <c r="C115" s="1" t="s">
        <v>166</v>
      </c>
      <c r="D115" s="1" t="s">
        <v>114</v>
      </c>
      <c r="E115">
        <v>100</v>
      </c>
      <c r="F115">
        <v>7.4</v>
      </c>
      <c r="G115" s="15">
        <v>3.459277254499999</v>
      </c>
      <c r="I115" t="b">
        <f>AND(Table6[[#This Row],[Method]]&lt;&gt;"",Table6[[#This Row],[Batch]]&lt;&gt;"",Table6[[#This Row],[Compound Name]]&lt;&gt;"",Table6[[#This Row],[LogD]]&lt;&gt;"")</f>
        <v>1</v>
      </c>
    </row>
    <row r="116" spans="2:9" x14ac:dyDescent="0.35">
      <c r="B116" t="s">
        <v>33</v>
      </c>
      <c r="C116" s="1" t="s">
        <v>167</v>
      </c>
      <c r="D116" s="1" t="s">
        <v>115</v>
      </c>
      <c r="E116">
        <v>100</v>
      </c>
      <c r="F116">
        <v>7.4</v>
      </c>
      <c r="G116" s="15">
        <v>4.2573510486000004</v>
      </c>
      <c r="I116" t="b">
        <f>AND(Table6[[#This Row],[Method]]&lt;&gt;"",Table6[[#This Row],[Batch]]&lt;&gt;"",Table6[[#This Row],[Compound Name]]&lt;&gt;"",Table6[[#This Row],[LogD]]&lt;&gt;"")</f>
        <v>1</v>
      </c>
    </row>
    <row r="117" spans="2:9" x14ac:dyDescent="0.35">
      <c r="B117" t="s">
        <v>33</v>
      </c>
      <c r="C117" s="1" t="s">
        <v>168</v>
      </c>
      <c r="D117" s="1" t="s">
        <v>116</v>
      </c>
      <c r="E117">
        <v>100</v>
      </c>
      <c r="F117">
        <v>7.4</v>
      </c>
      <c r="G117" s="15">
        <v>0.91186523679999976</v>
      </c>
      <c r="I117" t="b">
        <f>AND(Table6[[#This Row],[Method]]&lt;&gt;"",Table6[[#This Row],[Batch]]&lt;&gt;"",Table6[[#This Row],[Compound Name]]&lt;&gt;"",Table6[[#This Row],[LogD]]&lt;&gt;"")</f>
        <v>1</v>
      </c>
    </row>
    <row r="118" spans="2:9" x14ac:dyDescent="0.35">
      <c r="B118" t="s">
        <v>33</v>
      </c>
      <c r="C118" s="1" t="s">
        <v>117</v>
      </c>
      <c r="D118" s="1" t="s">
        <v>65</v>
      </c>
      <c r="E118">
        <v>100</v>
      </c>
      <c r="F118">
        <v>10.5</v>
      </c>
      <c r="G118" s="15">
        <v>4.3832513759999978</v>
      </c>
      <c r="I118" t="b">
        <f>AND(Table6[[#This Row],[Method]]&lt;&gt;"",Table6[[#This Row],[Batch]]&lt;&gt;"",Table6[[#This Row],[Compound Name]]&lt;&gt;"",Table6[[#This Row],[LogD]]&lt;&gt;"")</f>
        <v>1</v>
      </c>
    </row>
    <row r="119" spans="2:9" x14ac:dyDescent="0.35">
      <c r="B119" t="s">
        <v>33</v>
      </c>
      <c r="C119" s="1" t="s">
        <v>118</v>
      </c>
      <c r="D119" s="1" t="s">
        <v>66</v>
      </c>
      <c r="E119">
        <v>100</v>
      </c>
      <c r="F119">
        <v>10.5</v>
      </c>
      <c r="G119" s="15">
        <v>3.3420925313999987</v>
      </c>
      <c r="I119" t="b">
        <f>AND(Table6[[#This Row],[Method]]&lt;&gt;"",Table6[[#This Row],[Batch]]&lt;&gt;"",Table6[[#This Row],[Compound Name]]&lt;&gt;"",Table6[[#This Row],[LogD]]&lt;&gt;"")</f>
        <v>1</v>
      </c>
    </row>
    <row r="120" spans="2:9" x14ac:dyDescent="0.35">
      <c r="B120" t="s">
        <v>33</v>
      </c>
      <c r="C120" s="1" t="s">
        <v>119</v>
      </c>
      <c r="D120" s="1" t="s">
        <v>67</v>
      </c>
      <c r="E120">
        <v>100</v>
      </c>
      <c r="F120">
        <v>10.5</v>
      </c>
      <c r="G120" s="15">
        <v>3.0599559620000001</v>
      </c>
      <c r="I120" t="b">
        <f>AND(Table6[[#This Row],[Method]]&lt;&gt;"",Table6[[#This Row],[Batch]]&lt;&gt;"",Table6[[#This Row],[Compound Name]]&lt;&gt;"",Table6[[#This Row],[LogD]]&lt;&gt;"")</f>
        <v>1</v>
      </c>
    </row>
    <row r="121" spans="2:9" x14ac:dyDescent="0.35">
      <c r="B121" t="s">
        <v>33</v>
      </c>
      <c r="C121" s="1" t="s">
        <v>120</v>
      </c>
      <c r="D121" s="1" t="s">
        <v>68</v>
      </c>
      <c r="E121">
        <v>100</v>
      </c>
      <c r="F121">
        <v>10.5</v>
      </c>
      <c r="G121" s="15">
        <v>2.1960687671999999</v>
      </c>
      <c r="I121" t="b">
        <f>AND(Table6[[#This Row],[Method]]&lt;&gt;"",Table6[[#This Row],[Batch]]&lt;&gt;"",Table6[[#This Row],[Compound Name]]&lt;&gt;"",Table6[[#This Row],[LogD]]&lt;&gt;"")</f>
        <v>1</v>
      </c>
    </row>
    <row r="122" spans="2:9" x14ac:dyDescent="0.35">
      <c r="B122" t="s">
        <v>33</v>
      </c>
      <c r="C122" s="1" t="s">
        <v>121</v>
      </c>
      <c r="D122" s="1" t="s">
        <v>69</v>
      </c>
      <c r="E122">
        <v>100</v>
      </c>
      <c r="F122">
        <v>10.5</v>
      </c>
      <c r="G122" s="15">
        <v>4.3308189161999993</v>
      </c>
      <c r="I122" t="b">
        <f>AND(Table6[[#This Row],[Method]]&lt;&gt;"",Table6[[#This Row],[Batch]]&lt;&gt;"",Table6[[#This Row],[Compound Name]]&lt;&gt;"",Table6[[#This Row],[LogD]]&lt;&gt;"")</f>
        <v>1</v>
      </c>
    </row>
    <row r="123" spans="2:9" x14ac:dyDescent="0.35">
      <c r="B123" t="s">
        <v>33</v>
      </c>
      <c r="C123" s="1" t="s">
        <v>122</v>
      </c>
      <c r="D123" s="1" t="s">
        <v>70</v>
      </c>
      <c r="E123">
        <v>100</v>
      </c>
      <c r="F123">
        <v>10.5</v>
      </c>
      <c r="G123" s="15">
        <v>4.9275502444000008</v>
      </c>
      <c r="I123" s="20" t="b">
        <f>AND(Table6[[#This Row],[Method]]&lt;&gt;"",Table6[[#This Row],[Batch]]&lt;&gt;"",Table6[[#This Row],[Compound Name]]&lt;&gt;"",Table6[[#This Row],[LogD]]&lt;&gt;"")</f>
        <v>1</v>
      </c>
    </row>
    <row r="124" spans="2:9" x14ac:dyDescent="0.35">
      <c r="B124" t="s">
        <v>33</v>
      </c>
      <c r="C124" s="1" t="s">
        <v>123</v>
      </c>
      <c r="D124" s="1" t="s">
        <v>71</v>
      </c>
      <c r="E124">
        <v>100</v>
      </c>
      <c r="F124">
        <v>10.5</v>
      </c>
      <c r="G124" s="15">
        <v>3.8664171293999994</v>
      </c>
      <c r="I124" s="20" t="b">
        <f>AND(Table6[[#This Row],[Method]]&lt;&gt;"",Table6[[#This Row],[Batch]]&lt;&gt;"",Table6[[#This Row],[Compound Name]]&lt;&gt;"",Table6[[#This Row],[LogD]]&lt;&gt;"")</f>
        <v>1</v>
      </c>
    </row>
    <row r="125" spans="2:9" x14ac:dyDescent="0.35">
      <c r="B125" t="s">
        <v>33</v>
      </c>
      <c r="C125" s="1" t="s">
        <v>124</v>
      </c>
      <c r="D125" s="1" t="s">
        <v>72</v>
      </c>
      <c r="E125">
        <v>100</v>
      </c>
      <c r="F125">
        <v>10.5</v>
      </c>
      <c r="G125" s="17">
        <v>0.34095840379999931</v>
      </c>
      <c r="I125" s="20" t="b">
        <f>AND(Table6[[#This Row],[Method]]&lt;&gt;"",Table6[[#This Row],[Batch]]&lt;&gt;"",Table6[[#This Row],[Compound Name]]&lt;&gt;"",Table6[[#This Row],[LogD]]&lt;&gt;"")</f>
        <v>1</v>
      </c>
    </row>
    <row r="126" spans="2:9" x14ac:dyDescent="0.35">
      <c r="B126" t="s">
        <v>33</v>
      </c>
      <c r="C126" s="1" t="s">
        <v>125</v>
      </c>
      <c r="D126" s="1" t="s">
        <v>73</v>
      </c>
      <c r="E126">
        <v>100</v>
      </c>
      <c r="F126">
        <v>10.5</v>
      </c>
      <c r="G126" s="15">
        <v>3.1273691246000004</v>
      </c>
      <c r="I126" s="20" t="b">
        <f>AND(Table6[[#This Row],[Method]]&lt;&gt;"",Table6[[#This Row],[Batch]]&lt;&gt;"",Table6[[#This Row],[Compound Name]]&lt;&gt;"",Table6[[#This Row],[LogD]]&lt;&gt;"")</f>
        <v>1</v>
      </c>
    </row>
    <row r="127" spans="2:9" x14ac:dyDescent="0.35">
      <c r="B127" t="s">
        <v>33</v>
      </c>
      <c r="C127" s="1" t="s">
        <v>126</v>
      </c>
      <c r="D127" s="1" t="s">
        <v>74</v>
      </c>
      <c r="E127">
        <v>100</v>
      </c>
      <c r="F127">
        <v>10.5</v>
      </c>
      <c r="G127" s="15">
        <v>1.9963260632000006</v>
      </c>
      <c r="I127" s="20" t="b">
        <f>AND(Table6[[#This Row],[Method]]&lt;&gt;"",Table6[[#This Row],[Batch]]&lt;&gt;"",Table6[[#This Row],[Compound Name]]&lt;&gt;"",Table6[[#This Row],[LogD]]&lt;&gt;"")</f>
        <v>1</v>
      </c>
    </row>
    <row r="128" spans="2:9" x14ac:dyDescent="0.35">
      <c r="B128" t="s">
        <v>33</v>
      </c>
      <c r="C128" s="1" t="s">
        <v>127</v>
      </c>
      <c r="D128" s="1" t="s">
        <v>75</v>
      </c>
      <c r="E128">
        <v>100</v>
      </c>
      <c r="F128">
        <v>10.5</v>
      </c>
      <c r="G128" s="15">
        <v>2.4282696605999998</v>
      </c>
      <c r="I128" s="20" t="b">
        <f>AND(Table6[[#This Row],[Method]]&lt;&gt;"",Table6[[#This Row],[Batch]]&lt;&gt;"",Table6[[#This Row],[Compound Name]]&lt;&gt;"",Table6[[#This Row],[LogD]]&lt;&gt;"")</f>
        <v>1</v>
      </c>
    </row>
    <row r="129" spans="2:9" x14ac:dyDescent="0.35">
      <c r="B129" t="s">
        <v>33</v>
      </c>
      <c r="C129" s="1" t="s">
        <v>128</v>
      </c>
      <c r="D129" s="1" t="s">
        <v>76</v>
      </c>
      <c r="E129">
        <v>100</v>
      </c>
      <c r="F129">
        <v>10.5</v>
      </c>
      <c r="G129" s="15">
        <v>6.6553246339999994</v>
      </c>
      <c r="I129" s="20" t="b">
        <f>AND(Table6[[#This Row],[Method]]&lt;&gt;"",Table6[[#This Row],[Batch]]&lt;&gt;"",Table6[[#This Row],[Compound Name]]&lt;&gt;"",Table6[[#This Row],[LogD]]&lt;&gt;"")</f>
        <v>1</v>
      </c>
    </row>
    <row r="130" spans="2:9" x14ac:dyDescent="0.35">
      <c r="B130" t="s">
        <v>33</v>
      </c>
      <c r="C130" s="1" t="s">
        <v>129</v>
      </c>
      <c r="D130" s="1" t="s">
        <v>77</v>
      </c>
      <c r="E130">
        <v>100</v>
      </c>
      <c r="F130">
        <v>10.5</v>
      </c>
      <c r="G130" s="15">
        <v>6.3856719836</v>
      </c>
      <c r="I130" s="20" t="b">
        <f>AND(Table6[[#This Row],[Method]]&lt;&gt;"",Table6[[#This Row],[Batch]]&lt;&gt;"",Table6[[#This Row],[Compound Name]]&lt;&gt;"",Table6[[#This Row],[LogD]]&lt;&gt;"")</f>
        <v>1</v>
      </c>
    </row>
    <row r="131" spans="2:9" x14ac:dyDescent="0.35">
      <c r="B131" t="s">
        <v>33</v>
      </c>
      <c r="C131" s="1" t="s">
        <v>130</v>
      </c>
      <c r="D131" s="1" t="s">
        <v>78</v>
      </c>
      <c r="E131">
        <v>100</v>
      </c>
      <c r="F131">
        <v>10.5</v>
      </c>
      <c r="G131" s="15">
        <v>5.9087862778</v>
      </c>
      <c r="I131" s="20" t="b">
        <f>AND(Table6[[#This Row],[Method]]&lt;&gt;"",Table6[[#This Row],[Batch]]&lt;&gt;"",Table6[[#This Row],[Compound Name]]&lt;&gt;"",Table6[[#This Row],[LogD]]&lt;&gt;"")</f>
        <v>1</v>
      </c>
    </row>
    <row r="132" spans="2:9" x14ac:dyDescent="0.35">
      <c r="B132" t="s">
        <v>33</v>
      </c>
      <c r="C132" s="1" t="s">
        <v>131</v>
      </c>
      <c r="D132" s="1" t="s">
        <v>79</v>
      </c>
      <c r="E132">
        <v>100</v>
      </c>
      <c r="F132">
        <v>10.5</v>
      </c>
      <c r="G132" s="15">
        <v>2.410792174</v>
      </c>
      <c r="I132" s="20" t="b">
        <f>AND(Table6[[#This Row],[Method]]&lt;&gt;"",Table6[[#This Row],[Batch]]&lt;&gt;"",Table6[[#This Row],[Compound Name]]&lt;&gt;"",Table6[[#This Row],[LogD]]&lt;&gt;"")</f>
        <v>1</v>
      </c>
    </row>
    <row r="133" spans="2:9" x14ac:dyDescent="0.35">
      <c r="B133" t="s">
        <v>33</v>
      </c>
      <c r="C133" s="1" t="s">
        <v>132</v>
      </c>
      <c r="D133" s="1" t="s">
        <v>80</v>
      </c>
      <c r="E133">
        <v>100</v>
      </c>
      <c r="F133">
        <v>10.5</v>
      </c>
      <c r="G133" s="15">
        <v>2.712903013800001</v>
      </c>
      <c r="I133" s="20" t="b">
        <f>AND(Table6[[#This Row],[Method]]&lt;&gt;"",Table6[[#This Row],[Batch]]&lt;&gt;"",Table6[[#This Row],[Compound Name]]&lt;&gt;"",Table6[[#This Row],[LogD]]&lt;&gt;"")</f>
        <v>1</v>
      </c>
    </row>
    <row r="134" spans="2:9" x14ac:dyDescent="0.35">
      <c r="B134" t="s">
        <v>33</v>
      </c>
      <c r="C134" s="1" t="s">
        <v>133</v>
      </c>
      <c r="D134" s="1" t="s">
        <v>81</v>
      </c>
      <c r="E134">
        <v>100</v>
      </c>
      <c r="F134">
        <v>10.5</v>
      </c>
      <c r="G134" s="18">
        <v>0.75542451460000093</v>
      </c>
      <c r="I134" s="20" t="b">
        <f>AND(Table6[[#This Row],[Method]]&lt;&gt;"",Table6[[#This Row],[Batch]]&lt;&gt;"",Table6[[#This Row],[Compound Name]]&lt;&gt;"",Table6[[#This Row],[LogD]]&lt;&gt;"")</f>
        <v>1</v>
      </c>
    </row>
    <row r="135" spans="2:9" x14ac:dyDescent="0.35">
      <c r="B135" t="s">
        <v>33</v>
      </c>
      <c r="C135" s="1" t="s">
        <v>134</v>
      </c>
      <c r="D135" s="1" t="s">
        <v>82</v>
      </c>
      <c r="E135">
        <v>100</v>
      </c>
      <c r="F135">
        <v>10.5</v>
      </c>
      <c r="G135" s="15">
        <v>3.1748080167999984</v>
      </c>
      <c r="I135" s="20" t="b">
        <f>AND(Table6[[#This Row],[Method]]&lt;&gt;"",Table6[[#This Row],[Batch]]&lt;&gt;"",Table6[[#This Row],[Compound Name]]&lt;&gt;"",Table6[[#This Row],[LogD]]&lt;&gt;"")</f>
        <v>1</v>
      </c>
    </row>
    <row r="136" spans="2:9" x14ac:dyDescent="0.35">
      <c r="B136" t="s">
        <v>33</v>
      </c>
      <c r="C136" s="1" t="s">
        <v>135</v>
      </c>
      <c r="D136" s="1" t="s">
        <v>83</v>
      </c>
      <c r="E136">
        <v>100</v>
      </c>
      <c r="F136">
        <v>10.5</v>
      </c>
      <c r="G136" s="15">
        <v>3.6067516142000002</v>
      </c>
      <c r="I136" s="20" t="b">
        <f>AND(Table6[[#This Row],[Method]]&lt;&gt;"",Table6[[#This Row],[Batch]]&lt;&gt;"",Table6[[#This Row],[Compound Name]]&lt;&gt;"",Table6[[#This Row],[LogD]]&lt;&gt;"")</f>
        <v>1</v>
      </c>
    </row>
    <row r="137" spans="2:9" x14ac:dyDescent="0.35">
      <c r="B137" t="s">
        <v>33</v>
      </c>
      <c r="C137" s="1" t="s">
        <v>136</v>
      </c>
      <c r="D137" s="1" t="s">
        <v>84</v>
      </c>
      <c r="E137">
        <v>100</v>
      </c>
      <c r="F137">
        <v>10.5</v>
      </c>
      <c r="G137" s="15">
        <v>5.7190307089999983</v>
      </c>
      <c r="I137" s="20" t="b">
        <f>AND(Table6[[#This Row],[Method]]&lt;&gt;"",Table6[[#This Row],[Batch]]&lt;&gt;"",Table6[[#This Row],[Compound Name]]&lt;&gt;"",Table6[[#This Row],[LogD]]&lt;&gt;"")</f>
        <v>1</v>
      </c>
    </row>
    <row r="138" spans="2:9" x14ac:dyDescent="0.35">
      <c r="B138" t="s">
        <v>33</v>
      </c>
      <c r="C138" s="1" t="s">
        <v>137</v>
      </c>
      <c r="D138" s="1" t="s">
        <v>85</v>
      </c>
      <c r="E138">
        <v>100</v>
      </c>
      <c r="F138">
        <v>10.5</v>
      </c>
      <c r="G138" s="15">
        <v>4.9625052175999995</v>
      </c>
      <c r="I138" s="20" t="b">
        <f>AND(Table6[[#This Row],[Method]]&lt;&gt;"",Table6[[#This Row],[Batch]]&lt;&gt;"",Table6[[#This Row],[Compound Name]]&lt;&gt;"",Table6[[#This Row],[LogD]]&lt;&gt;"")</f>
        <v>1</v>
      </c>
    </row>
    <row r="139" spans="2:9" x14ac:dyDescent="0.35">
      <c r="B139" t="s">
        <v>33</v>
      </c>
      <c r="C139" s="1" t="s">
        <v>138</v>
      </c>
      <c r="D139" s="1" t="s">
        <v>86</v>
      </c>
      <c r="E139">
        <v>100</v>
      </c>
      <c r="F139">
        <v>10.5</v>
      </c>
      <c r="G139" s="15">
        <v>5.0773572724000013</v>
      </c>
      <c r="I139" s="20" t="b">
        <f>AND(Table6[[#This Row],[Method]]&lt;&gt;"",Table6[[#This Row],[Batch]]&lt;&gt;"",Table6[[#This Row],[Compound Name]]&lt;&gt;"",Table6[[#This Row],[LogD]]&lt;&gt;"")</f>
        <v>1</v>
      </c>
    </row>
    <row r="140" spans="2:9" x14ac:dyDescent="0.35">
      <c r="B140" t="s">
        <v>33</v>
      </c>
      <c r="C140" s="1" t="s">
        <v>139</v>
      </c>
      <c r="D140" s="1" t="s">
        <v>87</v>
      </c>
      <c r="E140">
        <v>100</v>
      </c>
      <c r="F140">
        <v>10.5</v>
      </c>
      <c r="G140" s="15">
        <v>2.5805734724000002</v>
      </c>
      <c r="I140" s="20" t="b">
        <f>AND(Table6[[#This Row],[Method]]&lt;&gt;"",Table6[[#This Row],[Batch]]&lt;&gt;"",Table6[[#This Row],[Compound Name]]&lt;&gt;"",Table6[[#This Row],[LogD]]&lt;&gt;"")</f>
        <v>1</v>
      </c>
    </row>
    <row r="141" spans="2:9" x14ac:dyDescent="0.35">
      <c r="B141" t="s">
        <v>33</v>
      </c>
      <c r="C141" s="1" t="s">
        <v>140</v>
      </c>
      <c r="D141" s="1" t="s">
        <v>88</v>
      </c>
      <c r="E141">
        <v>100</v>
      </c>
      <c r="F141">
        <v>10.5</v>
      </c>
      <c r="G141" s="17">
        <v>6.343226658999999</v>
      </c>
      <c r="I141" s="20" t="b">
        <f>AND(Table6[[#This Row],[Method]]&lt;&gt;"",Table6[[#This Row],[Batch]]&lt;&gt;"",Table6[[#This Row],[Compound Name]]&lt;&gt;"",Table6[[#This Row],[LogD]]&lt;&gt;"")</f>
        <v>1</v>
      </c>
    </row>
    <row r="142" spans="2:9" x14ac:dyDescent="0.35">
      <c r="B142" t="s">
        <v>33</v>
      </c>
      <c r="C142" s="1" t="s">
        <v>141</v>
      </c>
      <c r="D142" s="1" t="s">
        <v>89</v>
      </c>
      <c r="E142">
        <v>100</v>
      </c>
      <c r="F142">
        <v>10.5</v>
      </c>
      <c r="G142" s="18">
        <v>7.7514127221999995</v>
      </c>
      <c r="I142" s="20" t="b">
        <f>AND(Table6[[#This Row],[Method]]&lt;&gt;"",Table6[[#This Row],[Batch]]&lt;&gt;"",Table6[[#This Row],[Compound Name]]&lt;&gt;"",Table6[[#This Row],[LogD]]&lt;&gt;"")</f>
        <v>1</v>
      </c>
    </row>
    <row r="143" spans="2:9" x14ac:dyDescent="0.35">
      <c r="B143" t="s">
        <v>33</v>
      </c>
      <c r="C143" s="1" t="s">
        <v>142</v>
      </c>
      <c r="D143" s="1" t="s">
        <v>90</v>
      </c>
      <c r="E143">
        <v>100</v>
      </c>
      <c r="F143">
        <v>10.5</v>
      </c>
      <c r="G143" s="15">
        <v>4.8126981895999998</v>
      </c>
      <c r="I143" s="20" t="b">
        <f>AND(Table6[[#This Row],[Method]]&lt;&gt;"",Table6[[#This Row],[Batch]]&lt;&gt;"",Table6[[#This Row],[Compound Name]]&lt;&gt;"",Table6[[#This Row],[LogD]]&lt;&gt;"")</f>
        <v>1</v>
      </c>
    </row>
    <row r="144" spans="2:9" x14ac:dyDescent="0.35">
      <c r="B144" t="s">
        <v>33</v>
      </c>
      <c r="C144" s="1" t="s">
        <v>143</v>
      </c>
      <c r="D144" s="1" t="s">
        <v>91</v>
      </c>
      <c r="E144">
        <v>100</v>
      </c>
      <c r="F144">
        <v>10.5</v>
      </c>
      <c r="G144" s="15">
        <v>2.4182825253999995</v>
      </c>
      <c r="I144" s="20" t="b">
        <f>AND(Table6[[#This Row],[Method]]&lt;&gt;"",Table6[[#This Row],[Batch]]&lt;&gt;"",Table6[[#This Row],[Compound Name]]&lt;&gt;"",Table6[[#This Row],[LogD]]&lt;&gt;"")</f>
        <v>1</v>
      </c>
    </row>
    <row r="145" spans="2:9" x14ac:dyDescent="0.35">
      <c r="B145" t="s">
        <v>33</v>
      </c>
      <c r="C145" s="1" t="s">
        <v>144</v>
      </c>
      <c r="D145" s="1" t="s">
        <v>92</v>
      </c>
      <c r="E145">
        <v>100</v>
      </c>
      <c r="F145">
        <v>10.5</v>
      </c>
      <c r="G145" s="15">
        <v>3.8789010483999986</v>
      </c>
      <c r="I145" s="20" t="b">
        <f>AND(Table6[[#This Row],[Method]]&lt;&gt;"",Table6[[#This Row],[Batch]]&lt;&gt;"",Table6[[#This Row],[Compound Name]]&lt;&gt;"",Table6[[#This Row],[LogD]]&lt;&gt;"")</f>
        <v>1</v>
      </c>
    </row>
    <row r="146" spans="2:9" x14ac:dyDescent="0.35">
      <c r="B146" t="s">
        <v>33</v>
      </c>
      <c r="C146" s="1" t="s">
        <v>145</v>
      </c>
      <c r="D146" s="1" t="s">
        <v>93</v>
      </c>
      <c r="E146">
        <v>100</v>
      </c>
      <c r="F146">
        <v>10.5</v>
      </c>
      <c r="G146" s="15">
        <v>4.8226853247999992</v>
      </c>
      <c r="I146" s="20" t="b">
        <f>AND(Table6[[#This Row],[Method]]&lt;&gt;"",Table6[[#This Row],[Batch]]&lt;&gt;"",Table6[[#This Row],[Compound Name]]&lt;&gt;"",Table6[[#This Row],[LogD]]&lt;&gt;"")</f>
        <v>1</v>
      </c>
    </row>
    <row r="147" spans="2:9" x14ac:dyDescent="0.35">
      <c r="B147" t="s">
        <v>33</v>
      </c>
      <c r="C147" s="1" t="s">
        <v>146</v>
      </c>
      <c r="D147" s="1" t="s">
        <v>94</v>
      </c>
      <c r="E147">
        <v>100</v>
      </c>
      <c r="F147">
        <v>10.5</v>
      </c>
      <c r="G147" s="15">
        <v>2.410792174</v>
      </c>
      <c r="I147" s="20" t="b">
        <f>AND(Table6[[#This Row],[Method]]&lt;&gt;"",Table6[[#This Row],[Batch]]&lt;&gt;"",Table6[[#This Row],[Compound Name]]&lt;&gt;"",Table6[[#This Row],[LogD]]&lt;&gt;"")</f>
        <v>1</v>
      </c>
    </row>
    <row r="148" spans="2:9" x14ac:dyDescent="0.35">
      <c r="B148" t="s">
        <v>33</v>
      </c>
      <c r="C148" s="1" t="s">
        <v>147</v>
      </c>
      <c r="D148" s="1" t="s">
        <v>95</v>
      </c>
      <c r="E148">
        <v>100</v>
      </c>
      <c r="F148">
        <v>10.5</v>
      </c>
      <c r="G148" s="15">
        <v>3.8764042646000014</v>
      </c>
      <c r="I148" s="20" t="b">
        <f>AND(Table6[[#This Row],[Method]]&lt;&gt;"",Table6[[#This Row],[Batch]]&lt;&gt;"",Table6[[#This Row],[Compound Name]]&lt;&gt;"",Table6[[#This Row],[LogD]]&lt;&gt;"")</f>
        <v>1</v>
      </c>
    </row>
    <row r="149" spans="2:9" x14ac:dyDescent="0.35">
      <c r="B149" t="s">
        <v>33</v>
      </c>
      <c r="C149" s="1" t="s">
        <v>148</v>
      </c>
      <c r="D149" s="1" t="s">
        <v>96</v>
      </c>
      <c r="E149">
        <v>100</v>
      </c>
      <c r="F149">
        <v>10.5</v>
      </c>
      <c r="G149" s="15">
        <v>4.795220703</v>
      </c>
      <c r="I149" s="20" t="b">
        <f>AND(Table6[[#This Row],[Method]]&lt;&gt;"",Table6[[#This Row],[Batch]]&lt;&gt;"",Table6[[#This Row],[Compound Name]]&lt;&gt;"",Table6[[#This Row],[LogD]]&lt;&gt;"")</f>
        <v>1</v>
      </c>
    </row>
    <row r="150" spans="2:9" x14ac:dyDescent="0.35">
      <c r="B150" t="s">
        <v>33</v>
      </c>
      <c r="C150" s="1" t="s">
        <v>149</v>
      </c>
      <c r="D150" s="1" t="s">
        <v>97</v>
      </c>
      <c r="E150">
        <v>100</v>
      </c>
      <c r="F150">
        <v>10.5</v>
      </c>
      <c r="G150" s="15">
        <v>1.7990801430000021</v>
      </c>
      <c r="I150" s="20" t="b">
        <f>AND(Table6[[#This Row],[Method]]&lt;&gt;"",Table6[[#This Row],[Batch]]&lt;&gt;"",Table6[[#This Row],[Compound Name]]&lt;&gt;"",Table6[[#This Row],[LogD]]&lt;&gt;"")</f>
        <v>1</v>
      </c>
    </row>
    <row r="151" spans="2:9" x14ac:dyDescent="0.35">
      <c r="B151" t="s">
        <v>33</v>
      </c>
      <c r="C151" s="1" t="s">
        <v>150</v>
      </c>
      <c r="D151" s="1" t="s">
        <v>98</v>
      </c>
      <c r="E151">
        <v>100</v>
      </c>
      <c r="F151">
        <v>10.5</v>
      </c>
      <c r="G151" s="15">
        <v>5.9737026566000004</v>
      </c>
      <c r="I151" s="20" t="b">
        <f>AND(Table6[[#This Row],[Method]]&lt;&gt;"",Table6[[#This Row],[Batch]]&lt;&gt;"",Table6[[#This Row],[Compound Name]]&lt;&gt;"",Table6[[#This Row],[LogD]]&lt;&gt;"")</f>
        <v>1</v>
      </c>
    </row>
    <row r="152" spans="2:9" x14ac:dyDescent="0.35">
      <c r="B152" t="s">
        <v>33</v>
      </c>
      <c r="C152" s="1" t="s">
        <v>151</v>
      </c>
      <c r="D152" s="1" t="s">
        <v>99</v>
      </c>
      <c r="E152">
        <v>100</v>
      </c>
      <c r="F152">
        <v>10.5</v>
      </c>
      <c r="G152" s="15">
        <v>6.2433553069999999</v>
      </c>
      <c r="I152" s="20" t="b">
        <f>AND(Table6[[#This Row],[Method]]&lt;&gt;"",Table6[[#This Row],[Batch]]&lt;&gt;"",Table6[[#This Row],[Compound Name]]&lt;&gt;"",Table6[[#This Row],[LogD]]&lt;&gt;"")</f>
        <v>1</v>
      </c>
    </row>
    <row r="153" spans="2:9" x14ac:dyDescent="0.35">
      <c r="B153" t="s">
        <v>33</v>
      </c>
      <c r="C153" s="1" t="s">
        <v>152</v>
      </c>
      <c r="D153" s="1" t="s">
        <v>100</v>
      </c>
      <c r="E153">
        <v>100</v>
      </c>
      <c r="F153">
        <v>10.5</v>
      </c>
      <c r="G153" s="15">
        <v>1.6992087910000002</v>
      </c>
      <c r="I153" s="20" t="b">
        <f>AND(Table6[[#This Row],[Method]]&lt;&gt;"",Table6[[#This Row],[Batch]]&lt;&gt;"",Table6[[#This Row],[Compound Name]]&lt;&gt;"",Table6[[#This Row],[LogD]]&lt;&gt;"")</f>
        <v>1</v>
      </c>
    </row>
    <row r="154" spans="2:9" x14ac:dyDescent="0.35">
      <c r="B154" t="s">
        <v>33</v>
      </c>
      <c r="C154" s="1" t="s">
        <v>153</v>
      </c>
      <c r="D154" s="1" t="s">
        <v>101</v>
      </c>
      <c r="E154">
        <v>100</v>
      </c>
      <c r="F154">
        <v>10.5</v>
      </c>
      <c r="G154" s="15">
        <v>4.3058510782000008</v>
      </c>
      <c r="I154" s="20" t="b">
        <f>AND(Table6[[#This Row],[Method]]&lt;&gt;"",Table6[[#This Row],[Batch]]&lt;&gt;"",Table6[[#This Row],[Compound Name]]&lt;&gt;"",Table6[[#This Row],[LogD]]&lt;&gt;"")</f>
        <v>1</v>
      </c>
    </row>
    <row r="155" spans="2:9" x14ac:dyDescent="0.35">
      <c r="B155" t="s">
        <v>33</v>
      </c>
      <c r="C155" s="1" t="s">
        <v>154</v>
      </c>
      <c r="D155" s="1" t="s">
        <v>102</v>
      </c>
      <c r="E155">
        <v>100</v>
      </c>
      <c r="F155">
        <v>10.5</v>
      </c>
      <c r="G155" s="15">
        <v>6.8800351759999998</v>
      </c>
      <c r="I155" s="20" t="b">
        <f>AND(Table6[[#This Row],[Method]]&lt;&gt;"",Table6[[#This Row],[Batch]]&lt;&gt;"",Table6[[#This Row],[Compound Name]]&lt;&gt;"",Table6[[#This Row],[LogD]]&lt;&gt;"")</f>
        <v>1</v>
      </c>
    </row>
    <row r="156" spans="2:9" x14ac:dyDescent="0.35">
      <c r="B156" t="s">
        <v>33</v>
      </c>
      <c r="C156" s="1" t="s">
        <v>155</v>
      </c>
      <c r="D156" s="1" t="s">
        <v>103</v>
      </c>
      <c r="E156">
        <v>100</v>
      </c>
      <c r="F156">
        <v>10.5</v>
      </c>
      <c r="G156" s="15">
        <v>3.1673176654000015</v>
      </c>
      <c r="I156" s="20" t="b">
        <f>AND(Table6[[#This Row],[Method]]&lt;&gt;"",Table6[[#This Row],[Batch]]&lt;&gt;"",Table6[[#This Row],[Compound Name]]&lt;&gt;"",Table6[[#This Row],[LogD]]&lt;&gt;"")</f>
        <v>1</v>
      </c>
    </row>
    <row r="157" spans="2:9" x14ac:dyDescent="0.35">
      <c r="B157" t="s">
        <v>33</v>
      </c>
      <c r="C157" s="1" t="s">
        <v>156</v>
      </c>
      <c r="D157" s="1" t="s">
        <v>104</v>
      </c>
      <c r="E157">
        <v>100</v>
      </c>
      <c r="F157">
        <v>10.5</v>
      </c>
      <c r="G157" s="15">
        <v>2.7503547707999996</v>
      </c>
      <c r="I157" s="20" t="b">
        <f>AND(Table6[[#This Row],[Method]]&lt;&gt;"",Table6[[#This Row],[Batch]]&lt;&gt;"",Table6[[#This Row],[Compound Name]]&lt;&gt;"",Table6[[#This Row],[LogD]]&lt;&gt;"")</f>
        <v>1</v>
      </c>
    </row>
    <row r="158" spans="2:9" x14ac:dyDescent="0.35">
      <c r="B158" t="s">
        <v>33</v>
      </c>
      <c r="C158" s="1" t="s">
        <v>157</v>
      </c>
      <c r="D158" s="1" t="s">
        <v>105</v>
      </c>
      <c r="E158">
        <v>100</v>
      </c>
      <c r="F158">
        <v>10.5</v>
      </c>
      <c r="G158" s="15">
        <v>5.3769713284000016</v>
      </c>
      <c r="I158" s="20" t="b">
        <f>AND(Table6[[#This Row],[Method]]&lt;&gt;"",Table6[[#This Row],[Batch]]&lt;&gt;"",Table6[[#This Row],[Compound Name]]&lt;&gt;"",Table6[[#This Row],[LogD]]&lt;&gt;"")</f>
        <v>1</v>
      </c>
    </row>
    <row r="159" spans="2:9" x14ac:dyDescent="0.35">
      <c r="B159" t="s">
        <v>33</v>
      </c>
      <c r="C159" s="1" t="s">
        <v>158</v>
      </c>
      <c r="D159" s="1" t="s">
        <v>106</v>
      </c>
      <c r="E159">
        <v>100</v>
      </c>
      <c r="F159">
        <v>10.5</v>
      </c>
      <c r="G159" s="15">
        <v>4.1959925910000013</v>
      </c>
      <c r="I159" s="20" t="b">
        <f>AND(Table6[[#This Row],[Method]]&lt;&gt;"",Table6[[#This Row],[Batch]]&lt;&gt;"",Table6[[#This Row],[Compound Name]]&lt;&gt;"",Table6[[#This Row],[LogD]]&lt;&gt;"")</f>
        <v>1</v>
      </c>
    </row>
    <row r="160" spans="2:9" x14ac:dyDescent="0.35">
      <c r="B160" t="s">
        <v>33</v>
      </c>
      <c r="C160" s="1" t="s">
        <v>159</v>
      </c>
      <c r="D160" s="1" t="s">
        <v>107</v>
      </c>
      <c r="E160">
        <v>100</v>
      </c>
      <c r="F160">
        <v>10.5</v>
      </c>
      <c r="G160" s="15">
        <v>5.5592365457999984</v>
      </c>
      <c r="I160" s="20" t="b">
        <f>AND(Table6[[#This Row],[Method]]&lt;&gt;"",Table6[[#This Row],[Batch]]&lt;&gt;"",Table6[[#This Row],[Compound Name]]&lt;&gt;"",Table6[[#This Row],[LogD]]&lt;&gt;"")</f>
        <v>1</v>
      </c>
    </row>
    <row r="161" spans="2:9" x14ac:dyDescent="0.35">
      <c r="B161" t="s">
        <v>33</v>
      </c>
      <c r="C161" s="1" t="s">
        <v>160</v>
      </c>
      <c r="D161" s="1" t="s">
        <v>108</v>
      </c>
      <c r="E161">
        <v>100</v>
      </c>
      <c r="F161">
        <v>10.5</v>
      </c>
      <c r="G161" s="16">
        <v>7.9686329128000022</v>
      </c>
      <c r="I161" s="20" t="b">
        <f>AND(Table6[[#This Row],[Method]]&lt;&gt;"",Table6[[#This Row],[Batch]]&lt;&gt;"",Table6[[#This Row],[Compound Name]]&lt;&gt;"",Table6[[#This Row],[LogD]]&lt;&gt;"")</f>
        <v>1</v>
      </c>
    </row>
    <row r="162" spans="2:9" x14ac:dyDescent="0.35">
      <c r="B162" t="s">
        <v>33</v>
      </c>
      <c r="C162" s="1" t="s">
        <v>161</v>
      </c>
      <c r="D162" s="1" t="s">
        <v>109</v>
      </c>
      <c r="E162">
        <v>100</v>
      </c>
      <c r="F162">
        <v>10.5</v>
      </c>
      <c r="G162" s="15">
        <v>5.9462380348000012</v>
      </c>
      <c r="I162" s="20" t="b">
        <f>AND(Table6[[#This Row],[Method]]&lt;&gt;"",Table6[[#This Row],[Batch]]&lt;&gt;"",Table6[[#This Row],[Compound Name]]&lt;&gt;"",Table6[[#This Row],[LogD]]&lt;&gt;"")</f>
        <v>1</v>
      </c>
    </row>
    <row r="163" spans="2:9" x14ac:dyDescent="0.35">
      <c r="B163" t="s">
        <v>33</v>
      </c>
      <c r="C163" s="1" t="s">
        <v>162</v>
      </c>
      <c r="D163" s="1" t="s">
        <v>110</v>
      </c>
      <c r="E163">
        <v>100</v>
      </c>
      <c r="F163">
        <v>10.5</v>
      </c>
      <c r="G163" s="15">
        <v>2.9101489339999995</v>
      </c>
      <c r="I163" s="20" t="b">
        <f>AND(Table6[[#This Row],[Method]]&lt;&gt;"",Table6[[#This Row],[Batch]]&lt;&gt;"",Table6[[#This Row],[Compound Name]]&lt;&gt;"",Table6[[#This Row],[LogD]]&lt;&gt;"")</f>
        <v>1</v>
      </c>
    </row>
    <row r="164" spans="2:9" x14ac:dyDescent="0.35">
      <c r="B164" t="s">
        <v>33</v>
      </c>
      <c r="C164" s="1" t="s">
        <v>163</v>
      </c>
      <c r="D164" s="1" t="s">
        <v>111</v>
      </c>
      <c r="E164">
        <v>100</v>
      </c>
      <c r="F164">
        <v>10.5</v>
      </c>
      <c r="G164" s="15">
        <v>4.1535472664000004</v>
      </c>
      <c r="I164" s="20" t="b">
        <f>AND(Table6[[#This Row],[Method]]&lt;&gt;"",Table6[[#This Row],[Batch]]&lt;&gt;"",Table6[[#This Row],[Compound Name]]&lt;&gt;"",Table6[[#This Row],[LogD]]&lt;&gt;"")</f>
        <v>1</v>
      </c>
    </row>
    <row r="165" spans="2:9" x14ac:dyDescent="0.35">
      <c r="B165" t="s">
        <v>33</v>
      </c>
      <c r="C165" s="1" t="s">
        <v>164</v>
      </c>
      <c r="D165" s="1" t="s">
        <v>112</v>
      </c>
      <c r="E165">
        <v>100</v>
      </c>
      <c r="F165">
        <v>10.5</v>
      </c>
      <c r="G165" s="15">
        <v>3.9887595356000007</v>
      </c>
      <c r="I165" s="20" t="b">
        <f>AND(Table6[[#This Row],[Method]]&lt;&gt;"",Table6[[#This Row],[Batch]]&lt;&gt;"",Table6[[#This Row],[Compound Name]]&lt;&gt;"",Table6[[#This Row],[LogD]]&lt;&gt;"")</f>
        <v>1</v>
      </c>
    </row>
    <row r="166" spans="2:9" x14ac:dyDescent="0.35">
      <c r="B166" t="s">
        <v>33</v>
      </c>
      <c r="C166" s="1" t="s">
        <v>165</v>
      </c>
      <c r="D166" s="1" t="s">
        <v>113</v>
      </c>
      <c r="E166">
        <v>100</v>
      </c>
      <c r="F166">
        <v>10.5</v>
      </c>
      <c r="G166" s="15">
        <v>4.3158382134000002</v>
      </c>
      <c r="I166" s="20" t="b">
        <f>AND(Table6[[#This Row],[Method]]&lt;&gt;"",Table6[[#This Row],[Batch]]&lt;&gt;"",Table6[[#This Row],[Compound Name]]&lt;&gt;"",Table6[[#This Row],[LogD]]&lt;&gt;"")</f>
        <v>1</v>
      </c>
    </row>
    <row r="167" spans="2:9" x14ac:dyDescent="0.35">
      <c r="B167" t="s">
        <v>33</v>
      </c>
      <c r="C167" s="1" t="s">
        <v>166</v>
      </c>
      <c r="D167" s="1" t="s">
        <v>114</v>
      </c>
      <c r="E167">
        <v>100</v>
      </c>
      <c r="F167">
        <v>10.5</v>
      </c>
      <c r="G167" s="15">
        <v>4.4881162955999994</v>
      </c>
      <c r="I167" s="20" t="b">
        <f>AND(Table6[[#This Row],[Method]]&lt;&gt;"",Table6[[#This Row],[Batch]]&lt;&gt;"",Table6[[#This Row],[Compound Name]]&lt;&gt;"",Table6[[#This Row],[LogD]]&lt;&gt;"")</f>
        <v>1</v>
      </c>
    </row>
    <row r="168" spans="2:9" x14ac:dyDescent="0.35">
      <c r="B168" t="s">
        <v>33</v>
      </c>
      <c r="C168" s="1" t="s">
        <v>167</v>
      </c>
      <c r="D168" s="1" t="s">
        <v>115</v>
      </c>
      <c r="E168">
        <v>100</v>
      </c>
      <c r="F168">
        <v>10.5</v>
      </c>
      <c r="G168" s="15">
        <v>5.0149376774000007</v>
      </c>
      <c r="I168" s="20" t="b">
        <f>AND(Table6[[#This Row],[Method]]&lt;&gt;"",Table6[[#This Row],[Batch]]&lt;&gt;"",Table6[[#This Row],[Compound Name]]&lt;&gt;"",Table6[[#This Row],[LogD]]&lt;&gt;"")</f>
        <v>1</v>
      </c>
    </row>
    <row r="169" spans="2:9" x14ac:dyDescent="0.35">
      <c r="B169" t="s">
        <v>33</v>
      </c>
      <c r="C169" s="1" t="s">
        <v>168</v>
      </c>
      <c r="D169" s="1" t="s">
        <v>116</v>
      </c>
      <c r="E169">
        <v>100</v>
      </c>
      <c r="F169">
        <v>10.5</v>
      </c>
      <c r="G169" s="15">
        <v>1.9913324956000009</v>
      </c>
      <c r="I169" s="20" t="b">
        <f>AND(Table6[[#This Row],[Method]]&lt;&gt;"",Table6[[#This Row],[Batch]]&lt;&gt;"",Table6[[#This Row],[Compound Name]]&lt;&gt;"",Table6[[#This Row],[LogD]]&lt;&gt;"")</f>
        <v>1</v>
      </c>
    </row>
    <row r="170" spans="2:9" x14ac:dyDescent="0.35">
      <c r="C170" s="10"/>
      <c r="D170" s="19"/>
      <c r="G170" s="21"/>
      <c r="I170" s="20" t="b">
        <f>AND(Table6[[#This Row],[Method]]&lt;&gt;"",Table6[[#This Row],[Batch]]&lt;&gt;"",Table6[[#This Row],[Compound Name]]&lt;&gt;"",Table6[[#This Row],[LogD]]&lt;&gt;"")</f>
        <v>0</v>
      </c>
    </row>
    <row r="171" spans="2:9" x14ac:dyDescent="0.35">
      <c r="C171" s="10"/>
      <c r="D171" s="19"/>
      <c r="G171" s="21"/>
      <c r="I171" s="20" t="b">
        <f>AND(Table6[[#This Row],[Method]]&lt;&gt;"",Table6[[#This Row],[Batch]]&lt;&gt;"",Table6[[#This Row],[Compound Name]]&lt;&gt;"",Table6[[#This Row],[LogD]]&lt;&gt;"")</f>
        <v>0</v>
      </c>
    </row>
    <row r="172" spans="2:9" x14ac:dyDescent="0.35">
      <c r="C172" s="10"/>
      <c r="D172" s="19"/>
      <c r="G172" s="21"/>
      <c r="I172" s="20" t="b">
        <f>AND(Table6[[#This Row],[Method]]&lt;&gt;"",Table6[[#This Row],[Batch]]&lt;&gt;"",Table6[[#This Row],[Compound Name]]&lt;&gt;"",Table6[[#This Row],[LogD]]&lt;&gt;"")</f>
        <v>0</v>
      </c>
    </row>
    <row r="173" spans="2:9" x14ac:dyDescent="0.35">
      <c r="C173" s="10"/>
      <c r="D173" s="19"/>
      <c r="G173" s="21"/>
      <c r="I173" s="20" t="b">
        <f>AND(Table6[[#This Row],[Method]]&lt;&gt;"",Table6[[#This Row],[Batch]]&lt;&gt;"",Table6[[#This Row],[Compound Name]]&lt;&gt;"",Table6[[#This Row],[LogD]]&lt;&gt;"")</f>
        <v>0</v>
      </c>
    </row>
  </sheetData>
  <dataConsolidate/>
  <mergeCells count="3">
    <mergeCell ref="C2:C3"/>
    <mergeCell ref="A1:C1"/>
    <mergeCell ref="C4:C11"/>
  </mergeCells>
  <phoneticPr fontId="6" type="noConversion"/>
  <dataValidations count="6">
    <dataValidation type="list" allowBlank="1" showInputMessage="1" showErrorMessage="1" sqref="B7" xr:uid="{E7B10B8E-AAA0-4A43-BEE9-26239C095562}">
      <formula1>STATES</formula1>
    </dataValidation>
    <dataValidation type="list" allowBlank="1" showInputMessage="1" showErrorMessage="1" sqref="B6" xr:uid="{BD447258-94AD-4A30-ACBE-3228AFDA1A4E}">
      <formula1>USERS</formula1>
    </dataValidation>
    <dataValidation type="list" allowBlank="1" showInputMessage="1" showErrorMessage="1" sqref="B9" xr:uid="{81739379-DD23-7D4F-9F66-66DD914172FD}">
      <formula1>SITES</formula1>
    </dataValidation>
    <dataValidation type="list" allowBlank="1" showInputMessage="1" showErrorMessage="1" sqref="B10" xr:uid="{02D5C15C-45DD-2042-89B9-BA11E1224BAC}">
      <formula1>PROJECTS</formula1>
    </dataValidation>
    <dataValidation type="list" allowBlank="1" showInputMessage="1" showErrorMessage="1" sqref="B5" xr:uid="{677719CC-2704-4FC3-81CF-B06D44A08C25}">
      <formula1>TEAMS</formula1>
    </dataValidation>
    <dataValidation type="list" allowBlank="1" showInputMessage="1" showErrorMessage="1" sqref="B14:B173" xr:uid="{2B4A5DE1-154F-114E-900B-644665016B68}">
      <formula1>METHODS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e743ddfa-5a0e-4753-a3bf-130601a44e32" xsi:nil="true"/>
    <TaxCatchAll xmlns="d0610097-2c63-4e47-909f-afe9a6ea64b0" xsi:nil="true"/>
    <lcf76f155ced4ddcb4097134ff3c332f xmlns="e743ddfa-5a0e-4753-a3bf-130601a44e3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A6CDA3B88269489C006D89DE56D39F" ma:contentTypeVersion="17" ma:contentTypeDescription="Create a new document." ma:contentTypeScope="" ma:versionID="c53bd5d63703bb8a1ce17e07107807a7">
  <xsd:schema xmlns:xsd="http://www.w3.org/2001/XMLSchema" xmlns:xs="http://www.w3.org/2001/XMLSchema" xmlns:p="http://schemas.microsoft.com/office/2006/metadata/properties" xmlns:ns2="e743ddfa-5a0e-4753-a3bf-130601a44e32" xmlns:ns3="d0610097-2c63-4e47-909f-afe9a6ea64b0" targetNamespace="http://schemas.microsoft.com/office/2006/metadata/properties" ma:root="true" ma:fieldsID="ca57735ac18655c0ab423795b1a2674c" ns2:_="" ns3:_="">
    <xsd:import namespace="e743ddfa-5a0e-4753-a3bf-130601a44e32"/>
    <xsd:import namespace="d0610097-2c63-4e47-909f-afe9a6ea64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Comment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43ddfa-5a0e-4753-a3bf-130601a44e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Comment" ma:index="20" nillable="true" ma:displayName="Comment" ma:description="corrected upload 11_03_21" ma:format="Dropdown" ma:internalName="Comment">
      <xsd:simpleType>
        <xsd:restriction base="dms:Text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532b1a38-a037-4561-9855-576be1853c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10097-2c63-4e47-909f-afe9a6ea64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7ff5a32-e973-4b53-b8e0-f9f0fd34d3f4}" ma:internalName="TaxCatchAll" ma:showField="CatchAllData" ma:web="d0610097-2c63-4e47-909f-afe9a6ea64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858297-0B26-4584-9721-426EA46C45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E353DE-AF9E-4B29-B108-E6F07C00E385}">
  <ds:schemaRefs>
    <ds:schemaRef ds:uri="http://schemas.microsoft.com/office/2006/metadata/properties"/>
    <ds:schemaRef ds:uri="http://schemas.microsoft.com/office/infopath/2007/PartnerControls"/>
    <ds:schemaRef ds:uri="e743ddfa-5a0e-4753-a3bf-130601a44e32"/>
    <ds:schemaRef ds:uri="d0610097-2c63-4e47-909f-afe9a6ea64b0"/>
  </ds:schemaRefs>
</ds:datastoreItem>
</file>

<file path=customXml/itemProps3.xml><?xml version="1.0" encoding="utf-8"?>
<ds:datastoreItem xmlns:ds="http://schemas.openxmlformats.org/officeDocument/2006/customXml" ds:itemID="{85ABB4B7-5D42-43B2-9309-312BB45E4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43ddfa-5a0e-4753-a3bf-130601a44e32"/>
    <ds:schemaRef ds:uri="d0610097-2c63-4e47-909f-afe9a6ea64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DataLoad</vt:lpstr>
      <vt:lpstr>Dictionaries</vt:lpstr>
      <vt:lpstr>LogD</vt:lpstr>
      <vt:lpstr>METHODS</vt:lpstr>
      <vt:lpstr>NAME</vt:lpstr>
      <vt:lpstr>PROJECTS</vt:lpstr>
      <vt:lpstr>SITES</vt:lpstr>
      <vt:lpstr>STATES</vt:lpstr>
      <vt:lpstr>TEAMS</vt:lpstr>
      <vt:lpstr>USERS</vt:lpstr>
      <vt:lpstr>XP_ALIAS</vt:lpstr>
      <vt:lpstr>XP_DATE</vt:lpstr>
      <vt:lpstr>XP_DESC</vt:lpstr>
      <vt:lpstr>XP_ELN</vt:lpstr>
      <vt:lpstr>XP_NAME</vt:lpstr>
      <vt:lpstr>XP_SITE</vt:lpstr>
      <vt:lpstr>XP_STATE</vt:lpstr>
      <vt:lpstr>XP_TEAM</vt:lpstr>
      <vt:lpstr>XP_USER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Laurence</cp:lastModifiedBy>
  <cp:revision/>
  <dcterms:created xsi:type="dcterms:W3CDTF">2021-11-17T15:10:19Z</dcterms:created>
  <dcterms:modified xsi:type="dcterms:W3CDTF">2022-09-18T21:20:47Z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0x0101005BA6CDA3B88269489C006D89DE56D39F</vt:lpwstr>
  </property>
  <property fmtid="{D5CDD505-2E9C-101B-9397-08002B2CF9AE}" pid="3" name="MediaServiceImageTags">
    <vt:lpwstr/>
  </property>
</Properties>
</file>