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LR" sheetId="1" r:id="rId1"/>
    <sheet name="Evaluation Metric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26" i="2" l="1"/>
  <c r="G2" i="1"/>
  <c r="E2" i="1"/>
  <c r="D2" i="1"/>
  <c r="C2" i="1"/>
  <c r="A18" i="2"/>
  <c r="A17" i="2"/>
  <c r="A14" i="2"/>
  <c r="A11" i="2"/>
  <c r="F3" i="2" s="1"/>
  <c r="B7" i="2"/>
  <c r="A7" i="2"/>
  <c r="K6" i="2"/>
  <c r="I6" i="2"/>
  <c r="J6" i="2" s="1"/>
  <c r="E6" i="2"/>
  <c r="D6" i="2"/>
  <c r="C6" i="2"/>
  <c r="K5" i="2"/>
  <c r="I5" i="2"/>
  <c r="J5" i="2" s="1"/>
  <c r="F5" i="2"/>
  <c r="L5" i="2" s="1"/>
  <c r="M5" i="2" s="1"/>
  <c r="E5" i="2"/>
  <c r="E7" i="2" s="1"/>
  <c r="D5" i="2"/>
  <c r="C5" i="2"/>
  <c r="K4" i="2"/>
  <c r="M4" i="2" s="1"/>
  <c r="J4" i="2"/>
  <c r="I4" i="2"/>
  <c r="F4" i="2"/>
  <c r="L4" i="2" s="1"/>
  <c r="E4" i="2"/>
  <c r="D4" i="2"/>
  <c r="C4" i="2"/>
  <c r="K3" i="2"/>
  <c r="I3" i="2"/>
  <c r="J3" i="2" s="1"/>
  <c r="E3" i="2"/>
  <c r="D3" i="2"/>
  <c r="C3" i="2"/>
  <c r="C7" i="2" s="1"/>
  <c r="K2" i="2"/>
  <c r="I2" i="2"/>
  <c r="J2" i="2" s="1"/>
  <c r="E2" i="2"/>
  <c r="D2" i="2"/>
  <c r="D7" i="2" s="1"/>
  <c r="C2" i="2"/>
  <c r="G16" i="1"/>
  <c r="G13" i="1"/>
  <c r="B7" i="1"/>
  <c r="A7" i="1"/>
  <c r="E6" i="1"/>
  <c r="D6" i="1"/>
  <c r="C6" i="1"/>
  <c r="E5" i="1"/>
  <c r="D5" i="1"/>
  <c r="D7" i="1" s="1"/>
  <c r="C5" i="1"/>
  <c r="E4" i="1"/>
  <c r="D4" i="1"/>
  <c r="C4" i="1"/>
  <c r="E3" i="1"/>
  <c r="D3" i="1"/>
  <c r="C3" i="1"/>
  <c r="E7" i="1"/>
  <c r="C7" i="1"/>
  <c r="N3" i="2" l="1"/>
  <c r="O3" i="2" s="1"/>
  <c r="L3" i="2"/>
  <c r="G3" i="2"/>
  <c r="H3" i="2" s="1"/>
  <c r="A20" i="2"/>
  <c r="M3" i="2"/>
  <c r="N4" i="2"/>
  <c r="O4" i="2" s="1"/>
  <c r="G4" i="2"/>
  <c r="H4" i="2" s="1"/>
  <c r="N5" i="2"/>
  <c r="O5" i="2" s="1"/>
  <c r="F2" i="2"/>
  <c r="G5" i="2"/>
  <c r="H5" i="2" s="1"/>
  <c r="F6" i="2"/>
  <c r="G15" i="1"/>
  <c r="G6" i="1"/>
  <c r="H6" i="1" s="1"/>
  <c r="G12" i="1"/>
  <c r="D21" i="1" s="1"/>
  <c r="G3" i="1"/>
  <c r="H3" i="1" s="1"/>
  <c r="G4" i="1"/>
  <c r="H4" i="1" s="1"/>
  <c r="G5" i="1"/>
  <c r="H5" i="1" s="1"/>
  <c r="H2" i="1"/>
  <c r="G6" i="2" l="1"/>
  <c r="H6" i="2" s="1"/>
  <c r="N6" i="2"/>
  <c r="O6" i="2" s="1"/>
  <c r="L6" i="2"/>
  <c r="M6" i="2" s="1"/>
  <c r="G2" i="2"/>
  <c r="N2" i="2"/>
  <c r="L2" i="2"/>
  <c r="M2" i="2" s="1"/>
  <c r="H7" i="1"/>
  <c r="B38" i="2" l="1"/>
  <c r="B42" i="2" s="1"/>
  <c r="B23" i="2"/>
  <c r="H2" i="2"/>
  <c r="B35" i="2"/>
  <c r="O2" i="2"/>
  <c r="B56" i="2" s="1"/>
  <c r="B51" i="2"/>
  <c r="B46" i="2" l="1"/>
  <c r="B29" i="2"/>
  <c r="B32" i="2" s="1"/>
</calcChain>
</file>

<file path=xl/sharedStrings.xml><?xml version="1.0" encoding="utf-8"?>
<sst xmlns="http://schemas.openxmlformats.org/spreadsheetml/2006/main" count="61" uniqueCount="55">
  <si>
    <t>mesinMobil (x)</t>
  </si>
  <si>
    <t>hargaMobil (y)</t>
  </si>
  <si>
    <t>x^2</t>
  </si>
  <si>
    <t>y^2</t>
  </si>
  <si>
    <t>xy</t>
  </si>
  <si>
    <t>y bestfitline</t>
  </si>
  <si>
    <t>b / m /gradien /slope</t>
  </si>
  <si>
    <t>`= ((5*E7) - (A7*B7))/((5*C7)-(A7^2))</t>
  </si>
  <si>
    <t>a / c / ttkpotY</t>
  </si>
  <si>
    <t>`=( (B7 *C7)-(A7 * E7) ) / ( (5*C7) - (A7^2))</t>
  </si>
  <si>
    <t>garis terbaik</t>
  </si>
  <si>
    <t>y = mx + c = 0.017x - 10</t>
  </si>
  <si>
    <t>jika mesinmobil=</t>
  </si>
  <si>
    <t>y' = mx + c</t>
  </si>
  <si>
    <t>selisih |y-y'| residual error</t>
  </si>
  <si>
    <t>selisih^2</t>
  </si>
  <si>
    <t>selisih |y-avg.y|</t>
  </si>
  <si>
    <t>elog(1+y)</t>
  </si>
  <si>
    <t>elog(1+y')</t>
  </si>
  <si>
    <t>elog(1+y) - elog(1+y') ^ 2</t>
  </si>
  <si>
    <t>% error = |(y-y' / y)|</t>
  </si>
  <si>
    <t>%error ^ 2</t>
  </si>
  <si>
    <t>m/slope/gradient/b</t>
  </si>
  <si>
    <t>c/intercept/a</t>
  </si>
  <si>
    <t>CORRELATION</t>
  </si>
  <si>
    <t>`=PEARSON(B2:B6;A2:A6)</t>
  </si>
  <si>
    <t>`=CORREL(B2:B6;A2:A6)</t>
  </si>
  <si>
    <t>`=(5*C7-A7*B7)/SQRT(ABS(5*D7-A7^2)*ABS(5*E7-B7^2))</t>
  </si>
  <si>
    <t>Evaluation Metrics Linear Regression</t>
  </si>
  <si>
    <t>read more at: https://medium.com/@george.drakos62/how-to-select-the-right-evaluation-metric-for-machine-learning-models-part-1-regrression-metrics-3606e25beae0</t>
  </si>
  <si>
    <t>Max Error</t>
  </si>
  <si>
    <t>`=MAX(G2:G6)</t>
  </si>
  <si>
    <t>MAE (Mean Absolute Error)</t>
  </si>
  <si>
    <t>`= 1/5 * (SUM(G2:G6))</t>
  </si>
  <si>
    <t>MSE (Mean Square Error)</t>
  </si>
  <si>
    <t>`= 1/5*SUM(H2:H6)</t>
  </si>
  <si>
    <t>RMSE (Square Root MSE)</t>
  </si>
  <si>
    <t>`=SQRT(B29)</t>
  </si>
  <si>
    <t>MedAE(Median Absolute Error)</t>
  </si>
  <si>
    <t>`=MEDIAN(G2:G6)</t>
  </si>
  <si>
    <t>MSLE</t>
  </si>
  <si>
    <t>`=1/5 * SUM(K2:K6)</t>
  </si>
  <si>
    <t xml:space="preserve"> (Mean Square Logarithmic Error)</t>
  </si>
  <si>
    <t>RMSLE</t>
  </si>
  <si>
    <t>`=SQRT(B38)</t>
  </si>
  <si>
    <t>Root MSLE</t>
  </si>
  <si>
    <t>R2 Score</t>
  </si>
  <si>
    <t>`= 1 - (SUM(H2:H6) / SUM(J2:J6))</t>
  </si>
  <si>
    <t>Coeficient of determination</t>
  </si>
  <si>
    <t>MAPE</t>
  </si>
  <si>
    <t>`=1/5*SUM(N2:N6)</t>
  </si>
  <si>
    <t>Mean Absolute Percentage Error</t>
  </si>
  <si>
    <t>MSPE</t>
  </si>
  <si>
    <t>`=1/5 * SUM(O2:O6)</t>
  </si>
  <si>
    <t>Mean Squared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</si>
</sst>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[1]SLR!$B$1</c:f>
              <c:strCache>
                <c:ptCount val="1"/>
                <c:pt idx="0">
                  <c:v>hargaMobil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[1]SLR!$A$2:$A$6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[1]SLR!$B$2:$B$6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B-4927-892E-0070545B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3843696"/>
        <c:axId val="353846440"/>
      </c:lineChart>
      <c:catAx>
        <c:axId val="3538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846440"/>
        <c:crosses val="autoZero"/>
        <c:auto val="1"/>
        <c:lblAlgn val="ctr"/>
        <c:lblOffset val="100"/>
        <c:noMultiLvlLbl val="0"/>
      </c:catAx>
      <c:valAx>
        <c:axId val="3538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8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71437</xdr:rowOff>
    </xdr:from>
    <xdr:to>
      <xdr:col>18</xdr:col>
      <xdr:colOff>371475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68BA327-AEC8-4A4E-9D3E-2E75F320C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10</xdr:row>
      <xdr:rowOff>76200</xdr:rowOff>
    </xdr:from>
    <xdr:to>
      <xdr:col>2</xdr:col>
      <xdr:colOff>172319</xdr:colOff>
      <xdr:row>17</xdr:row>
      <xdr:rowOff>75942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52479C1-4E7E-47D6-9189-3A96B00BA0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489" r="3090"/>
        <a:stretch/>
      </xdr:blipFill>
      <xdr:spPr>
        <a:xfrm>
          <a:off x="66675" y="1981200"/>
          <a:ext cx="2277344" cy="1333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15</xdr:row>
      <xdr:rowOff>47625</xdr:rowOff>
    </xdr:from>
    <xdr:to>
      <xdr:col>6</xdr:col>
      <xdr:colOff>1028349</xdr:colOff>
      <xdr:row>19</xdr:row>
      <xdr:rowOff>57018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155B91F-E850-458D-A1CB-5E756FAA5E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031"/>
        <a:stretch/>
      </xdr:blipFill>
      <xdr:spPr>
        <a:xfrm>
          <a:off x="3800475" y="2905125"/>
          <a:ext cx="2809524" cy="77139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21</xdr:row>
      <xdr:rowOff>190500</xdr:rowOff>
    </xdr:from>
    <xdr:to>
      <xdr:col>6</xdr:col>
      <xdr:colOff>1476034</xdr:colOff>
      <xdr:row>23</xdr:row>
      <xdr:rowOff>161880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D4BBE78-026C-4593-B71A-FCCE6B80A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191000"/>
          <a:ext cx="2723809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23</xdr:row>
      <xdr:rowOff>85725</xdr:rowOff>
    </xdr:from>
    <xdr:to>
      <xdr:col>7</xdr:col>
      <xdr:colOff>218686</xdr:colOff>
      <xdr:row>27</xdr:row>
      <xdr:rowOff>114201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DA8D1CC-109B-41B5-AD15-B2847F956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1975" y="4476750"/>
          <a:ext cx="3114286" cy="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27</xdr:row>
      <xdr:rowOff>47625</xdr:rowOff>
    </xdr:from>
    <xdr:to>
      <xdr:col>7</xdr:col>
      <xdr:colOff>209162</xdr:colOff>
      <xdr:row>30</xdr:row>
      <xdr:rowOff>104696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662C3DA-7130-4545-AED1-47B8B41D7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5200650"/>
          <a:ext cx="3104762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33</xdr:row>
      <xdr:rowOff>95250</xdr:rowOff>
    </xdr:from>
    <xdr:to>
      <xdr:col>8</xdr:col>
      <xdr:colOff>275746</xdr:colOff>
      <xdr:row>35</xdr:row>
      <xdr:rowOff>123774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55B8543-8F81-48B3-93DC-E70F3BB3B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1975" y="6391275"/>
          <a:ext cx="3828571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35</xdr:row>
      <xdr:rowOff>171450</xdr:rowOff>
    </xdr:from>
    <xdr:to>
      <xdr:col>9</xdr:col>
      <xdr:colOff>37505</xdr:colOff>
      <xdr:row>39</xdr:row>
      <xdr:rowOff>104688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6BAA02A-7203-4101-B6D3-997B4A944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6848475"/>
          <a:ext cx="4761905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43</xdr:row>
      <xdr:rowOff>152400</xdr:rowOff>
    </xdr:from>
    <xdr:to>
      <xdr:col>7</xdr:col>
      <xdr:colOff>314000</xdr:colOff>
      <xdr:row>47</xdr:row>
      <xdr:rowOff>85638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6445435A-83C9-423F-93EF-61748F587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1575" y="8353425"/>
          <a:ext cx="2600000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590549</xdr:colOff>
      <xdr:row>48</xdr:row>
      <xdr:rowOff>185549</xdr:rowOff>
    </xdr:from>
    <xdr:to>
      <xdr:col>7</xdr:col>
      <xdr:colOff>600074</xdr:colOff>
      <xdr:row>54</xdr:row>
      <xdr:rowOff>85725</xdr:rowOff>
    </xdr:to>
    <xdr:pic>
      <xdr:nvPicPr>
        <xdr:cNvPr id="9" name="Picture 8" descr="Related image">
          <a:extLst>
            <a:ext uri="{FF2B5EF4-FFF2-40B4-BE49-F238E27FC236}">
              <a16:creationId xmlns:a16="http://schemas.microsoft.com/office/drawing/2014/main" xmlns="" id="{00B6C8CD-9C7B-48E5-A1CA-E472E619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4" y="9339074"/>
          <a:ext cx="2905125" cy="1043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0" name="AutoShape 2" descr="Image result for MSPE formula">
          <a:extLst>
            <a:ext uri="{FF2B5EF4-FFF2-40B4-BE49-F238E27FC236}">
              <a16:creationId xmlns:a16="http://schemas.microsoft.com/office/drawing/2014/main" xmlns="" id="{1AC7527A-84CD-4E42-89C8-95E5297CB97B}"/>
            </a:ext>
          </a:extLst>
        </xdr:cNvPr>
        <xdr:cNvSpPr>
          <a:spLocks noChangeAspect="1" noChangeArrowheads="1"/>
        </xdr:cNvSpPr>
      </xdr:nvSpPr>
      <xdr:spPr bwMode="auto">
        <a:xfrm>
          <a:off x="4972050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1" name="AutoShape 3" descr="Image result for MSPE formula">
          <a:extLst>
            <a:ext uri="{FF2B5EF4-FFF2-40B4-BE49-F238E27FC236}">
              <a16:creationId xmlns:a16="http://schemas.microsoft.com/office/drawing/2014/main" xmlns="" id="{7A3AFDBE-7C41-45AA-A8A4-27E8046BB7F9}"/>
            </a:ext>
          </a:extLst>
        </xdr:cNvPr>
        <xdr:cNvSpPr>
          <a:spLocks noChangeAspect="1" noChangeArrowheads="1"/>
        </xdr:cNvSpPr>
      </xdr:nvSpPr>
      <xdr:spPr bwMode="auto">
        <a:xfrm>
          <a:off x="4972050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2" name="AutoShape 4" descr="Image result for MSPE formula">
          <a:extLst>
            <a:ext uri="{FF2B5EF4-FFF2-40B4-BE49-F238E27FC236}">
              <a16:creationId xmlns:a16="http://schemas.microsoft.com/office/drawing/2014/main" xmlns="" id="{922206E1-B745-4FFE-B096-49125133D4DE}"/>
            </a:ext>
          </a:extLst>
        </xdr:cNvPr>
        <xdr:cNvSpPr>
          <a:spLocks noChangeAspect="1" noChangeArrowheads="1"/>
        </xdr:cNvSpPr>
      </xdr:nvSpPr>
      <xdr:spPr bwMode="auto">
        <a:xfrm>
          <a:off x="4972050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552450</xdr:colOff>
      <xdr:row>55</xdr:row>
      <xdr:rowOff>76199</xdr:rowOff>
    </xdr:from>
    <xdr:to>
      <xdr:col>7</xdr:col>
      <xdr:colOff>317477</xdr:colOff>
      <xdr:row>58</xdr:row>
      <xdr:rowOff>123664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9A4FB117-CD57-44CC-ACA3-A7451230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24425" y="10563224"/>
          <a:ext cx="2660627" cy="61896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39</xdr:row>
      <xdr:rowOff>128894</xdr:rowOff>
    </xdr:from>
    <xdr:to>
      <xdr:col>7</xdr:col>
      <xdr:colOff>238126</xdr:colOff>
      <xdr:row>43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9083937-5195-4AF4-8900-279B3F00A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2682" b="12909"/>
        <a:stretch/>
      </xdr:blipFill>
      <xdr:spPr>
        <a:xfrm>
          <a:off x="4410075" y="7567919"/>
          <a:ext cx="3095626" cy="642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3.%20Workbook\JCDS_OCT_BSD\Excel_modul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R"/>
      <sheetName val="Eval_Metric"/>
      <sheetName val="Scaling"/>
      <sheetName val="14Jan"/>
      <sheetName val="20Jan"/>
      <sheetName val="20Jan-"/>
      <sheetName val="24Jan"/>
    </sheetNames>
    <sheetDataSet>
      <sheetData sheetId="0">
        <row r="1">
          <cell r="B1" t="str">
            <v>hargaMobil (y)</v>
          </cell>
        </row>
        <row r="2">
          <cell r="A2">
            <v>1000</v>
          </cell>
          <cell r="B2">
            <v>10</v>
          </cell>
        </row>
        <row r="3">
          <cell r="A3">
            <v>2000</v>
          </cell>
          <cell r="B3">
            <v>25</v>
          </cell>
        </row>
        <row r="4">
          <cell r="A4">
            <v>3000</v>
          </cell>
          <cell r="B4">
            <v>35</v>
          </cell>
        </row>
        <row r="5">
          <cell r="A5">
            <v>4000</v>
          </cell>
          <cell r="B5">
            <v>55</v>
          </cell>
        </row>
        <row r="6">
          <cell r="A6">
            <v>5000</v>
          </cell>
          <cell r="B6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" sqref="H2"/>
    </sheetView>
  </sheetViews>
  <sheetFormatPr defaultRowHeight="15" x14ac:dyDescent="0.25"/>
  <cols>
    <col min="1" max="1" width="16.28515625" customWidth="1"/>
    <col min="2" max="2" width="16.28515625" bestFit="1" customWidth="1"/>
    <col min="5" max="5" width="10.28515625" customWidth="1"/>
    <col min="7" max="7" width="11.7109375" bestFit="1" customWidth="1"/>
    <col min="8" max="8" width="9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</row>
    <row r="2" spans="1:8" x14ac:dyDescent="0.25">
      <c r="A2" s="2">
        <v>1000</v>
      </c>
      <c r="B2" s="2">
        <v>10</v>
      </c>
      <c r="C2" s="2">
        <f>A2^2</f>
        <v>1000000</v>
      </c>
      <c r="D2" s="2">
        <f>B2^2</f>
        <v>100</v>
      </c>
      <c r="E2" s="2">
        <f>A2*B2</f>
        <v>10000</v>
      </c>
      <c r="G2">
        <f>$G$13*A2+$G$15</f>
        <v>7</v>
      </c>
      <c r="H2">
        <f>B2-G2</f>
        <v>3</v>
      </c>
    </row>
    <row r="3" spans="1:8" x14ac:dyDescent="0.25">
      <c r="A3" s="2">
        <v>2000</v>
      </c>
      <c r="B3" s="2">
        <v>25</v>
      </c>
      <c r="C3" s="2">
        <f t="shared" ref="C2:D6" si="0">A3^2</f>
        <v>4000000</v>
      </c>
      <c r="D3" s="2">
        <f t="shared" si="0"/>
        <v>625</v>
      </c>
      <c r="E3" s="2">
        <f>A3*B3</f>
        <v>50000</v>
      </c>
      <c r="G3">
        <f>$G$13*A3+$G$15</f>
        <v>24</v>
      </c>
      <c r="H3">
        <f>B3-G3</f>
        <v>1</v>
      </c>
    </row>
    <row r="4" spans="1:8" x14ac:dyDescent="0.25">
      <c r="A4" s="2">
        <v>3000</v>
      </c>
      <c r="B4" s="2">
        <v>35</v>
      </c>
      <c r="C4" s="2">
        <f t="shared" si="0"/>
        <v>9000000</v>
      </c>
      <c r="D4" s="2">
        <f t="shared" si="0"/>
        <v>1225</v>
      </c>
      <c r="E4" s="2">
        <f>A4*B4</f>
        <v>105000</v>
      </c>
      <c r="G4">
        <f>$G$13*A4+$G$15</f>
        <v>41.000000000000007</v>
      </c>
      <c r="H4">
        <f>B4-G4</f>
        <v>-6.0000000000000071</v>
      </c>
    </row>
    <row r="5" spans="1:8" x14ac:dyDescent="0.25">
      <c r="A5" s="2">
        <v>4000</v>
      </c>
      <c r="B5" s="2">
        <v>55</v>
      </c>
      <c r="C5" s="2">
        <f t="shared" si="0"/>
        <v>16000000</v>
      </c>
      <c r="D5" s="2">
        <f t="shared" si="0"/>
        <v>3025</v>
      </c>
      <c r="E5" s="2">
        <f>A5*B5</f>
        <v>220000</v>
      </c>
      <c r="G5">
        <f>$G$13*A5+$G$15</f>
        <v>58</v>
      </c>
      <c r="H5">
        <f>B5-G5</f>
        <v>-3</v>
      </c>
    </row>
    <row r="6" spans="1:8" x14ac:dyDescent="0.25">
      <c r="A6" s="2">
        <v>5000</v>
      </c>
      <c r="B6" s="2">
        <v>80</v>
      </c>
      <c r="C6" s="2">
        <f t="shared" si="0"/>
        <v>25000000</v>
      </c>
      <c r="D6" s="2">
        <f t="shared" si="0"/>
        <v>6400</v>
      </c>
      <c r="E6" s="2">
        <f>A6*B6</f>
        <v>400000</v>
      </c>
      <c r="G6">
        <f>$G$13*A6+$G$15</f>
        <v>75</v>
      </c>
      <c r="H6">
        <f>B6-G6</f>
        <v>5</v>
      </c>
    </row>
    <row r="7" spans="1:8" x14ac:dyDescent="0.25">
      <c r="A7" s="3">
        <f>SUM(A2:A6)</f>
        <v>15000</v>
      </c>
      <c r="B7" s="3">
        <f>SUM(B2:B6)</f>
        <v>205</v>
      </c>
      <c r="C7" s="3">
        <f>SUM(C2:C6)</f>
        <v>55000000</v>
      </c>
      <c r="D7" s="3">
        <f>SUM(D2:D6)</f>
        <v>11375</v>
      </c>
      <c r="E7" s="3">
        <f>SUM(E2:E6)</f>
        <v>785000</v>
      </c>
      <c r="H7" s="4">
        <f>AVERAGE(H2:H6)</f>
        <v>-1.4210854715202005E-15</v>
      </c>
    </row>
    <row r="12" spans="1:8" x14ac:dyDescent="0.25">
      <c r="D12" t="s">
        <v>6</v>
      </c>
      <c r="G12">
        <f xml:space="preserve"> ((5*E7) - (A7*B7))/((5*C7)-(A7^2))</f>
        <v>1.7000000000000001E-2</v>
      </c>
      <c r="H12" t="s">
        <v>7</v>
      </c>
    </row>
    <row r="13" spans="1:8" x14ac:dyDescent="0.25">
      <c r="G13">
        <f>SLOPE(B2:B6,A2:A6)</f>
        <v>1.7000000000000001E-2</v>
      </c>
    </row>
    <row r="15" spans="1:8" x14ac:dyDescent="0.25">
      <c r="D15" t="s">
        <v>8</v>
      </c>
      <c r="G15">
        <f>( (B7 *C7)-(A7 * E7) ) / ( (5*C7) - (A7^2))</f>
        <v>-10</v>
      </c>
      <c r="H15" t="s">
        <v>9</v>
      </c>
    </row>
    <row r="16" spans="1:8" x14ac:dyDescent="0.25">
      <c r="G16">
        <f>INTERCEPT(B2:B6,A2:A6)</f>
        <v>-10.000000000000007</v>
      </c>
    </row>
    <row r="18" spans="2:5" x14ac:dyDescent="0.25">
      <c r="D18" s="5" t="s">
        <v>10</v>
      </c>
    </row>
    <row r="19" spans="2:5" x14ac:dyDescent="0.25">
      <c r="D19" s="6" t="s">
        <v>11</v>
      </c>
      <c r="E19" s="6"/>
    </row>
    <row r="21" spans="2:5" x14ac:dyDescent="0.25">
      <c r="B21" t="s">
        <v>12</v>
      </c>
      <c r="C21">
        <v>1001</v>
      </c>
      <c r="D21" s="6">
        <f>G12*C21 + G15</f>
        <v>7.0169999999999995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I10" sqref="I10"/>
    </sheetView>
  </sheetViews>
  <sheetFormatPr defaultRowHeight="15" x14ac:dyDescent="0.25"/>
  <cols>
    <col min="1" max="1" width="29.140625" bestFit="1" customWidth="1"/>
    <col min="2" max="2" width="14.140625" bestFit="1" customWidth="1"/>
    <col min="3" max="3" width="14.140625" customWidth="1"/>
    <col min="4" max="4" width="8.140625" customWidth="1"/>
    <col min="5" max="5" width="9" bestFit="1" customWidth="1"/>
    <col min="6" max="6" width="9.140625" customWidth="1"/>
    <col min="7" max="7" width="25.28515625" bestFit="1" customWidth="1"/>
    <col min="8" max="8" width="9.85546875" customWidth="1"/>
    <col min="9" max="10" width="17" customWidth="1"/>
    <col min="11" max="11" width="10" style="23" customWidth="1"/>
    <col min="13" max="13" width="22.85546875" bestFit="1" customWidth="1"/>
    <col min="14" max="14" width="18.85546875" bestFit="1" customWidth="1"/>
    <col min="15" max="15" width="12" bestFit="1" customWidth="1"/>
  </cols>
  <sheetData>
    <row r="1" spans="1:15" x14ac:dyDescent="0.25">
      <c r="A1" s="1" t="s">
        <v>0</v>
      </c>
      <c r="B1" s="1" t="s">
        <v>1</v>
      </c>
      <c r="C1" s="7" t="s">
        <v>4</v>
      </c>
      <c r="D1" s="7" t="s">
        <v>2</v>
      </c>
      <c r="E1" s="7" t="s">
        <v>3</v>
      </c>
      <c r="F1" s="8" t="s">
        <v>13</v>
      </c>
      <c r="G1" s="9" t="s">
        <v>14</v>
      </c>
      <c r="H1" s="9" t="s">
        <v>15</v>
      </c>
      <c r="I1" s="10" t="s">
        <v>16</v>
      </c>
      <c r="J1" s="10" t="s">
        <v>15</v>
      </c>
      <c r="K1" s="11" t="s">
        <v>17</v>
      </c>
      <c r="L1" s="11" t="s">
        <v>18</v>
      </c>
      <c r="M1" s="11" t="s">
        <v>19</v>
      </c>
      <c r="N1" s="12" t="s">
        <v>20</v>
      </c>
      <c r="O1" s="13" t="s">
        <v>21</v>
      </c>
    </row>
    <row r="2" spans="1:15" x14ac:dyDescent="0.25">
      <c r="A2" s="2">
        <v>1000</v>
      </c>
      <c r="B2" s="2">
        <v>10</v>
      </c>
      <c r="C2" s="2">
        <f>A2*B2</f>
        <v>10000</v>
      </c>
      <c r="D2" s="2">
        <f>A2^2</f>
        <v>1000000</v>
      </c>
      <c r="E2" s="2">
        <f>B2^2</f>
        <v>100</v>
      </c>
      <c r="F2" s="14">
        <f>$A$11*A2+$A$14</f>
        <v>6.9999999999999929</v>
      </c>
      <c r="G2" s="15">
        <f>ABS(B2-F2)</f>
        <v>3.0000000000000071</v>
      </c>
      <c r="H2" s="16">
        <f>G2^2</f>
        <v>9.0000000000000426</v>
      </c>
      <c r="I2" s="17">
        <f>ABS(B2 -AVERAGE($B$2:$B$6))</f>
        <v>31</v>
      </c>
      <c r="J2" s="17">
        <f>I2^2</f>
        <v>961</v>
      </c>
      <c r="K2" s="18">
        <f>LN(1+B2)</f>
        <v>2.3978952727983707</v>
      </c>
      <c r="L2" s="18">
        <f>LN(1+F2)</f>
        <v>2.0794415416798349</v>
      </c>
      <c r="M2" s="18">
        <f>(K2-L2)^2</f>
        <v>0.1014127788633167</v>
      </c>
      <c r="N2" s="19">
        <f>ABS((B2-F2)/B2)</f>
        <v>0.30000000000000071</v>
      </c>
      <c r="O2" s="20">
        <f>N2^2</f>
        <v>9.0000000000000427E-2</v>
      </c>
    </row>
    <row r="3" spans="1:15" x14ac:dyDescent="0.25">
      <c r="A3" s="2">
        <v>2000</v>
      </c>
      <c r="B3" s="2">
        <v>25</v>
      </c>
      <c r="C3" s="2">
        <f>A3*B3</f>
        <v>50000</v>
      </c>
      <c r="D3" s="2">
        <f t="shared" ref="D3:E6" si="0">A3^2</f>
        <v>4000000</v>
      </c>
      <c r="E3" s="2">
        <f t="shared" si="0"/>
        <v>625</v>
      </c>
      <c r="F3" s="14">
        <f>$A$11*A3+$A$14</f>
        <v>23.999999999999993</v>
      </c>
      <c r="G3" s="15">
        <f>ABS(B3-F3)</f>
        <v>1.0000000000000071</v>
      </c>
      <c r="H3" s="16">
        <f>G3^2</f>
        <v>1.0000000000000142</v>
      </c>
      <c r="I3" s="17">
        <f>ABS(B3 -AVERAGE($B$2:$B$6))</f>
        <v>16</v>
      </c>
      <c r="J3" s="17">
        <f>I3^2</f>
        <v>256</v>
      </c>
      <c r="K3" s="18">
        <f>LN(1+B3)</f>
        <v>3.2580965380214821</v>
      </c>
      <c r="L3" s="18">
        <f>LN(1+F3)</f>
        <v>3.2188758248682006</v>
      </c>
      <c r="M3" s="18">
        <f>(K3-L3)^2</f>
        <v>1.5382643402519942E-3</v>
      </c>
      <c r="N3" s="19">
        <f>ABS((B3-F3)/B3)</f>
        <v>4.0000000000000285E-2</v>
      </c>
      <c r="O3" s="20">
        <f>N3^2</f>
        <v>1.6000000000000228E-3</v>
      </c>
    </row>
    <row r="4" spans="1:15" x14ac:dyDescent="0.25">
      <c r="A4" s="2">
        <v>3000</v>
      </c>
      <c r="B4" s="2">
        <v>35</v>
      </c>
      <c r="C4" s="2">
        <f>A4*B4</f>
        <v>105000</v>
      </c>
      <c r="D4" s="2">
        <f t="shared" si="0"/>
        <v>9000000</v>
      </c>
      <c r="E4" s="2">
        <f t="shared" si="0"/>
        <v>1225</v>
      </c>
      <c r="F4" s="14">
        <f>$A$11*A4+$A$14</f>
        <v>41</v>
      </c>
      <c r="G4" s="15">
        <f>ABS(B4-F4)</f>
        <v>6</v>
      </c>
      <c r="H4" s="16">
        <f>G4^2</f>
        <v>36</v>
      </c>
      <c r="I4" s="17">
        <f>ABS(B4 -AVERAGE($B$2:$B$6))</f>
        <v>6</v>
      </c>
      <c r="J4" s="17">
        <f>I4^2</f>
        <v>36</v>
      </c>
      <c r="K4" s="18">
        <f>LN(1+B4)</f>
        <v>3.5835189384561099</v>
      </c>
      <c r="L4" s="18">
        <f>LN(1+F4)</f>
        <v>3.7376696182833684</v>
      </c>
      <c r="M4" s="18">
        <f>(K4-L4)^2</f>
        <v>2.3762432091205959E-2</v>
      </c>
      <c r="N4" s="19">
        <f>ABS((B4-F4)/B4)</f>
        <v>0.17142857142857143</v>
      </c>
      <c r="O4" s="20">
        <f>N4^2</f>
        <v>2.9387755102040818E-2</v>
      </c>
    </row>
    <row r="5" spans="1:15" x14ac:dyDescent="0.25">
      <c r="A5" s="2">
        <v>4000</v>
      </c>
      <c r="B5" s="2">
        <v>55</v>
      </c>
      <c r="C5" s="2">
        <f>A5*B5</f>
        <v>220000</v>
      </c>
      <c r="D5" s="2">
        <f t="shared" si="0"/>
        <v>16000000</v>
      </c>
      <c r="E5" s="2">
        <f t="shared" si="0"/>
        <v>3025</v>
      </c>
      <c r="F5" s="14">
        <f>$A$11*A5+$A$14</f>
        <v>57.999999999999993</v>
      </c>
      <c r="G5" s="15">
        <f>ABS(B5-F5)</f>
        <v>2.9999999999999929</v>
      </c>
      <c r="H5" s="16">
        <f>G5^2</f>
        <v>8.9999999999999574</v>
      </c>
      <c r="I5" s="17">
        <f>ABS(B5 -AVERAGE($B$2:$B$6))</f>
        <v>14</v>
      </c>
      <c r="J5" s="17">
        <f>I5^2</f>
        <v>196</v>
      </c>
      <c r="K5" s="18">
        <f>LN(1+B5)</f>
        <v>4.0253516907351496</v>
      </c>
      <c r="L5" s="18">
        <f>LN(1+F5)</f>
        <v>4.0775374439057197</v>
      </c>
      <c r="M5" s="18">
        <f>(K5-L5)^2</f>
        <v>2.7233528339796632E-3</v>
      </c>
      <c r="N5" s="19">
        <f>ABS((B5-F5)/B5)</f>
        <v>5.4545454545454418E-2</v>
      </c>
      <c r="O5" s="20">
        <f>N5^2</f>
        <v>2.9752066115702339E-3</v>
      </c>
    </row>
    <row r="6" spans="1:15" x14ac:dyDescent="0.25">
      <c r="A6" s="2">
        <v>5000</v>
      </c>
      <c r="B6" s="2">
        <v>80</v>
      </c>
      <c r="C6" s="2">
        <f>A6*B6</f>
        <v>400000</v>
      </c>
      <c r="D6" s="2">
        <f t="shared" si="0"/>
        <v>25000000</v>
      </c>
      <c r="E6" s="2">
        <f t="shared" si="0"/>
        <v>6400</v>
      </c>
      <c r="F6" s="14">
        <f>$A$11*A6+$A$14</f>
        <v>75</v>
      </c>
      <c r="G6" s="15">
        <f>ABS(B6-F6)</f>
        <v>5</v>
      </c>
      <c r="H6" s="16">
        <f>G6^2</f>
        <v>25</v>
      </c>
      <c r="I6" s="17">
        <f>ABS(B6 -AVERAGE($B$2:$B$6))</f>
        <v>39</v>
      </c>
      <c r="J6" s="17">
        <f>I6^2</f>
        <v>1521</v>
      </c>
      <c r="K6" s="18">
        <f>LN(1+B6)</f>
        <v>4.3944491546724391</v>
      </c>
      <c r="L6" s="18">
        <f>LN(1+F6)</f>
        <v>4.3307333402863311</v>
      </c>
      <c r="M6" s="18">
        <f>(K6-L6)^2</f>
        <v>4.0597050028849764E-3</v>
      </c>
      <c r="N6" s="19">
        <f>ABS((B6-F6)/B6)</f>
        <v>6.25E-2</v>
      </c>
      <c r="O6" s="20">
        <f>N6^2</f>
        <v>3.90625E-3</v>
      </c>
    </row>
    <row r="7" spans="1:15" x14ac:dyDescent="0.25">
      <c r="A7" s="21">
        <f>SUM(A2:A6)</f>
        <v>15000</v>
      </c>
      <c r="B7" s="21">
        <f>SUM(B2:B6)</f>
        <v>205</v>
      </c>
      <c r="C7" s="21">
        <f>SUM(C2:C6)</f>
        <v>785000</v>
      </c>
      <c r="D7" s="21">
        <f>SUM(D2:D6)</f>
        <v>55000000</v>
      </c>
      <c r="E7" s="21">
        <f>SUM(E2:E6)</f>
        <v>11375</v>
      </c>
      <c r="K7"/>
    </row>
    <row r="10" spans="1:15" x14ac:dyDescent="0.25">
      <c r="A10" s="22" t="s">
        <v>22</v>
      </c>
    </row>
    <row r="11" spans="1:15" x14ac:dyDescent="0.25">
      <c r="A11" s="23">
        <f>SLOPE(B2:B6,A2:A6)</f>
        <v>1.7000000000000001E-2</v>
      </c>
    </row>
    <row r="12" spans="1:15" x14ac:dyDescent="0.25">
      <c r="A12" s="23"/>
    </row>
    <row r="13" spans="1:15" x14ac:dyDescent="0.25">
      <c r="A13" s="22" t="s">
        <v>23</v>
      </c>
    </row>
    <row r="14" spans="1:15" x14ac:dyDescent="0.25">
      <c r="A14" s="23">
        <f>INTERCEPT(B2:B6,A2:A6)</f>
        <v>-10.000000000000007</v>
      </c>
    </row>
    <row r="15" spans="1:15" x14ac:dyDescent="0.25">
      <c r="A15" s="23"/>
    </row>
    <row r="16" spans="1:15" x14ac:dyDescent="0.25">
      <c r="A16" s="24" t="s">
        <v>24</v>
      </c>
    </row>
    <row r="17" spans="1:11" x14ac:dyDescent="0.25">
      <c r="A17" s="23">
        <f>PEARSON(B2:B6,A2:A6)</f>
        <v>0.98644005041562099</v>
      </c>
      <c r="B17" s="25" t="s">
        <v>25</v>
      </c>
    </row>
    <row r="18" spans="1:11" x14ac:dyDescent="0.25">
      <c r="A18" s="23">
        <f>CORREL(B2:B6,A2:A6)</f>
        <v>0.98644005041562099</v>
      </c>
      <c r="B18" t="s">
        <v>26</v>
      </c>
    </row>
    <row r="19" spans="1:11" x14ac:dyDescent="0.25">
      <c r="A19" s="23"/>
    </row>
    <row r="20" spans="1:11" x14ac:dyDescent="0.25">
      <c r="A20" s="23">
        <f>(5*C7-A7*B7)/SQRT(ABS(5*D7-A7^2)*ABS(5*E7-B7^2))</f>
        <v>0.98644005041562111</v>
      </c>
      <c r="B20" t="s">
        <v>27</v>
      </c>
    </row>
    <row r="21" spans="1:11" x14ac:dyDescent="0.25">
      <c r="A21" s="23"/>
    </row>
    <row r="22" spans="1:11" ht="15.75" x14ac:dyDescent="0.25">
      <c r="A22" s="26" t="s">
        <v>28</v>
      </c>
      <c r="B22" s="26"/>
      <c r="C22" t="s">
        <v>29</v>
      </c>
    </row>
    <row r="23" spans="1:11" x14ac:dyDescent="0.25">
      <c r="A23" s="27" t="s">
        <v>30</v>
      </c>
      <c r="B23" s="23">
        <f>MAX(G2:G6)</f>
        <v>6</v>
      </c>
      <c r="C23" t="s">
        <v>31</v>
      </c>
    </row>
    <row r="24" spans="1:11" s="28" customFormat="1" x14ac:dyDescent="0.25">
      <c r="B24" s="29"/>
      <c r="K24" s="29"/>
    </row>
    <row r="25" spans="1:11" s="28" customFormat="1" x14ac:dyDescent="0.25">
      <c r="B25" s="29"/>
      <c r="K25" s="29"/>
    </row>
    <row r="26" spans="1:11" x14ac:dyDescent="0.25">
      <c r="A26" s="27" t="s">
        <v>32</v>
      </c>
      <c r="B26" s="23">
        <f xml:space="preserve"> 1/5 * (SUM(G2:G6))</f>
        <v>3.6000000000000014</v>
      </c>
      <c r="C26" t="s">
        <v>33</v>
      </c>
    </row>
    <row r="27" spans="1:11" s="28" customFormat="1" x14ac:dyDescent="0.25">
      <c r="B27" s="29"/>
      <c r="K27" s="29"/>
    </row>
    <row r="28" spans="1:11" s="28" customFormat="1" x14ac:dyDescent="0.25">
      <c r="B28" s="29"/>
      <c r="K28" s="29"/>
    </row>
    <row r="29" spans="1:11" x14ac:dyDescent="0.25">
      <c r="A29" s="27" t="s">
        <v>34</v>
      </c>
      <c r="B29" s="23">
        <f xml:space="preserve"> 1/5*SUM(H2:H6)</f>
        <v>16.000000000000004</v>
      </c>
      <c r="C29" t="s">
        <v>35</v>
      </c>
    </row>
    <row r="30" spans="1:11" s="28" customFormat="1" x14ac:dyDescent="0.25">
      <c r="B30" s="29"/>
      <c r="K30" s="29"/>
    </row>
    <row r="32" spans="1:11" x14ac:dyDescent="0.25">
      <c r="A32" s="27" t="s">
        <v>36</v>
      </c>
      <c r="B32" s="23">
        <f>SQRT(B29)</f>
        <v>4</v>
      </c>
      <c r="C32" t="s">
        <v>37</v>
      </c>
    </row>
    <row r="35" spans="1:3" x14ac:dyDescent="0.25">
      <c r="A35" s="27" t="s">
        <v>38</v>
      </c>
      <c r="B35" s="23">
        <f>MEDIAN(G2:G6)</f>
        <v>3.0000000000000071</v>
      </c>
      <c r="C35" t="s">
        <v>39</v>
      </c>
    </row>
    <row r="38" spans="1:3" x14ac:dyDescent="0.25">
      <c r="A38" s="27" t="s">
        <v>40</v>
      </c>
      <c r="B38">
        <f>1/5 * SUM(M2:M6)</f>
        <v>2.6699306626327864E-2</v>
      </c>
      <c r="C38" t="s">
        <v>41</v>
      </c>
    </row>
    <row r="39" spans="1:3" x14ac:dyDescent="0.25">
      <c r="A39" s="27" t="s">
        <v>42</v>
      </c>
    </row>
    <row r="42" spans="1:3" x14ac:dyDescent="0.25">
      <c r="A42" s="27" t="s">
        <v>43</v>
      </c>
      <c r="B42">
        <f>SQRT(B38)</f>
        <v>0.16339922468092638</v>
      </c>
      <c r="C42" t="s">
        <v>44</v>
      </c>
    </row>
    <row r="43" spans="1:3" x14ac:dyDescent="0.25">
      <c r="A43" s="27" t="s">
        <v>45</v>
      </c>
    </row>
    <row r="46" spans="1:3" x14ac:dyDescent="0.25">
      <c r="A46" s="27" t="s">
        <v>46</v>
      </c>
      <c r="B46">
        <f xml:space="preserve"> 1 - (SUM(H2:H6) / SUM(J2:J6))</f>
        <v>0.97306397306397308</v>
      </c>
      <c r="C46" t="s">
        <v>47</v>
      </c>
    </row>
    <row r="47" spans="1:3" x14ac:dyDescent="0.25">
      <c r="A47" s="27" t="s">
        <v>48</v>
      </c>
    </row>
    <row r="51" spans="1:3" x14ac:dyDescent="0.25">
      <c r="A51" s="27" t="s">
        <v>49</v>
      </c>
      <c r="B51">
        <f>1/5*SUM(N2:N6)</f>
        <v>0.12569480519480539</v>
      </c>
      <c r="C51" t="s">
        <v>50</v>
      </c>
    </row>
    <row r="52" spans="1:3" x14ac:dyDescent="0.25">
      <c r="A52" s="27" t="s">
        <v>51</v>
      </c>
    </row>
    <row r="56" spans="1:3" x14ac:dyDescent="0.25">
      <c r="A56" s="27" t="s">
        <v>52</v>
      </c>
      <c r="B56">
        <f>1/5 * SUM(O2:O6)</f>
        <v>2.5573842342722298E-2</v>
      </c>
      <c r="C56" t="s">
        <v>53</v>
      </c>
    </row>
    <row r="57" spans="1:3" x14ac:dyDescent="0.25">
      <c r="A57" s="27" t="s">
        <v>54</v>
      </c>
    </row>
  </sheetData>
  <mergeCells count="1"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SLR</vt:lpstr>
      <vt:lpstr>Evaluation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dfcc31a6-a92a-43c6-a3f9-e957bec2dbaf</vt:lpwstr>
  </property>
</Properties>
</file>