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. Nurul Muttaqin\Downloads\Final Project\"/>
    </mc:Choice>
  </mc:AlternateContent>
  <xr:revisionPtr revIDLastSave="0" documentId="13_ncr:1_{EC82F893-0D20-419A-ADAF-CA3FD795662A}" xr6:coauthVersionLast="47" xr6:coauthVersionMax="47" xr10:uidLastSave="{00000000-0000-0000-0000-000000000000}"/>
  <bookViews>
    <workbookView xWindow="3000" yWindow="3000" windowWidth="17280" windowHeight="8880" activeTab="4" xr2:uid="{23FA7EFB-16F6-421E-BE15-740B0FC7E57C}"/>
  </bookViews>
  <sheets>
    <sheet name="korelasi_pearson" sheetId="3" r:id="rId1"/>
    <sheet name="linear_regression_sederhana" sheetId="2" r:id="rId2"/>
    <sheet name="distribusi_normal" sheetId="1" r:id="rId3"/>
    <sheet name="linear_regression_ganda" sheetId="4" r:id="rId4"/>
    <sheet name="K Mean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7" i="5" l="1"/>
  <c r="D57" i="5"/>
  <c r="C57" i="5"/>
  <c r="E56" i="5"/>
  <c r="D56" i="5"/>
  <c r="C56" i="5"/>
  <c r="E55" i="5"/>
  <c r="D55" i="5"/>
  <c r="C55" i="5"/>
  <c r="E47" i="5"/>
  <c r="E48" i="5"/>
  <c r="E49" i="5"/>
  <c r="E50" i="5"/>
  <c r="E51" i="5"/>
  <c r="E52" i="5"/>
  <c r="E46" i="5"/>
  <c r="D47" i="5"/>
  <c r="D48" i="5"/>
  <c r="D49" i="5"/>
  <c r="D50" i="5"/>
  <c r="D51" i="5"/>
  <c r="D52" i="5"/>
  <c r="D46" i="5"/>
  <c r="C42" i="5"/>
  <c r="D42" i="5"/>
  <c r="E42" i="5"/>
  <c r="C43" i="5"/>
  <c r="D43" i="5"/>
  <c r="E43" i="5"/>
  <c r="D41" i="5"/>
  <c r="E41" i="5"/>
  <c r="C41" i="5"/>
  <c r="E36" i="5"/>
  <c r="D36" i="5"/>
  <c r="C36" i="5"/>
  <c r="E35" i="5"/>
  <c r="D35" i="5"/>
  <c r="C35" i="5"/>
  <c r="F50" i="5"/>
  <c r="G50" i="5" s="1"/>
  <c r="C47" i="5"/>
  <c r="C48" i="5"/>
  <c r="C50" i="5"/>
  <c r="C51" i="5"/>
  <c r="C52" i="5"/>
  <c r="E37" i="5"/>
  <c r="D37" i="5"/>
  <c r="C37" i="5"/>
  <c r="G27" i="5"/>
  <c r="G28" i="5"/>
  <c r="G29" i="5"/>
  <c r="G30" i="5"/>
  <c r="G31" i="5"/>
  <c r="G26" i="5"/>
  <c r="F27" i="5"/>
  <c r="F28" i="5"/>
  <c r="F29" i="5"/>
  <c r="F30" i="5"/>
  <c r="F31" i="5"/>
  <c r="F26" i="5"/>
  <c r="E27" i="5"/>
  <c r="E28" i="5"/>
  <c r="E29" i="5"/>
  <c r="E30" i="5"/>
  <c r="E31" i="5"/>
  <c r="E32" i="5"/>
  <c r="E26" i="5"/>
  <c r="D27" i="5"/>
  <c r="D28" i="5"/>
  <c r="D29" i="5"/>
  <c r="D30" i="5"/>
  <c r="D31" i="5"/>
  <c r="D32" i="5"/>
  <c r="D26" i="5"/>
  <c r="C27" i="5"/>
  <c r="C28" i="5"/>
  <c r="C29" i="5"/>
  <c r="C30" i="5"/>
  <c r="C31" i="5"/>
  <c r="C32" i="5"/>
  <c r="C26" i="5"/>
  <c r="D16" i="5"/>
  <c r="D15" i="5"/>
  <c r="D14" i="5"/>
  <c r="D13" i="5"/>
  <c r="D12" i="5"/>
  <c r="D11" i="5"/>
  <c r="S10" i="4"/>
  <c r="S4" i="4"/>
  <c r="S5" i="4"/>
  <c r="S6" i="4"/>
  <c r="S7" i="4"/>
  <c r="S8" i="4"/>
  <c r="S9" i="4"/>
  <c r="S3" i="4"/>
  <c r="Q10" i="4"/>
  <c r="R10" i="4"/>
  <c r="R4" i="4"/>
  <c r="R5" i="4"/>
  <c r="R6" i="4"/>
  <c r="R7" i="4"/>
  <c r="R8" i="4"/>
  <c r="R9" i="4"/>
  <c r="R3" i="4"/>
  <c r="Q4" i="4"/>
  <c r="Q5" i="4"/>
  <c r="Q6" i="4"/>
  <c r="Q7" i="4"/>
  <c r="Q8" i="4"/>
  <c r="Q9" i="4"/>
  <c r="Q3" i="4"/>
  <c r="L10" i="4"/>
  <c r="M10" i="4"/>
  <c r="N10" i="4"/>
  <c r="O10" i="4"/>
  <c r="P10" i="4"/>
  <c r="K10" i="4"/>
  <c r="O3" i="4"/>
  <c r="P3" i="4"/>
  <c r="O4" i="4"/>
  <c r="P4" i="4"/>
  <c r="O5" i="4"/>
  <c r="P5" i="4"/>
  <c r="O6" i="4"/>
  <c r="P6" i="4"/>
  <c r="O7" i="4"/>
  <c r="P7" i="4"/>
  <c r="O8" i="4"/>
  <c r="P8" i="4"/>
  <c r="O9" i="4"/>
  <c r="P9" i="4"/>
  <c r="N4" i="4"/>
  <c r="N5" i="4"/>
  <c r="N6" i="4"/>
  <c r="N7" i="4"/>
  <c r="N8" i="4"/>
  <c r="N9" i="4"/>
  <c r="N3" i="4"/>
  <c r="H5" i="4"/>
  <c r="H4" i="4"/>
  <c r="H3" i="4"/>
  <c r="O15" i="3"/>
  <c r="M13" i="3"/>
  <c r="N13" i="3"/>
  <c r="O13" i="3"/>
  <c r="M4" i="3"/>
  <c r="N4" i="3"/>
  <c r="M5" i="3"/>
  <c r="N5" i="3"/>
  <c r="M6" i="3"/>
  <c r="N6" i="3"/>
  <c r="M7" i="3"/>
  <c r="N7" i="3"/>
  <c r="M8" i="3"/>
  <c r="N8" i="3"/>
  <c r="M9" i="3"/>
  <c r="N9" i="3"/>
  <c r="M10" i="3"/>
  <c r="N10" i="3"/>
  <c r="M11" i="3"/>
  <c r="N11" i="3"/>
  <c r="M12" i="3"/>
  <c r="N12" i="3"/>
  <c r="N3" i="3"/>
  <c r="M3" i="3"/>
  <c r="O4" i="3"/>
  <c r="O5" i="3"/>
  <c r="O6" i="3"/>
  <c r="O7" i="3"/>
  <c r="O8" i="3"/>
  <c r="O9" i="3"/>
  <c r="O10" i="3"/>
  <c r="O11" i="3"/>
  <c r="O12" i="3"/>
  <c r="O3" i="3"/>
  <c r="L4" i="3"/>
  <c r="L5" i="3"/>
  <c r="L6" i="3"/>
  <c r="L7" i="3"/>
  <c r="L8" i="3"/>
  <c r="L9" i="3"/>
  <c r="L10" i="3"/>
  <c r="L11" i="3"/>
  <c r="L12" i="3"/>
  <c r="L3" i="3"/>
  <c r="K4" i="3"/>
  <c r="K5" i="3"/>
  <c r="K6" i="3"/>
  <c r="K7" i="3"/>
  <c r="K8" i="3"/>
  <c r="K9" i="3"/>
  <c r="K10" i="3"/>
  <c r="K11" i="3"/>
  <c r="K12" i="3"/>
  <c r="K3" i="3"/>
  <c r="G4" i="3"/>
  <c r="G3" i="3"/>
  <c r="D10" i="2"/>
  <c r="C10" i="2"/>
  <c r="F9" i="2"/>
  <c r="E9" i="2"/>
  <c r="F8" i="2"/>
  <c r="E8" i="2"/>
  <c r="F7" i="2"/>
  <c r="F10" i="2" s="1"/>
  <c r="I4" i="2" s="1"/>
  <c r="I5" i="2" s="1"/>
  <c r="E7" i="2"/>
  <c r="F6" i="2"/>
  <c r="E6" i="2"/>
  <c r="F5" i="2"/>
  <c r="E5" i="2"/>
  <c r="F4" i="2"/>
  <c r="E4" i="2"/>
  <c r="E10" i="2" s="1"/>
  <c r="F3" i="2"/>
  <c r="E3" i="2"/>
  <c r="F13" i="1"/>
  <c r="F9" i="1"/>
  <c r="F10" i="1"/>
  <c r="F11" i="1"/>
  <c r="F12" i="1"/>
  <c r="F8" i="1"/>
  <c r="E9" i="1"/>
  <c r="E10" i="1"/>
  <c r="E11" i="1"/>
  <c r="E12" i="1"/>
  <c r="E8" i="1"/>
  <c r="D9" i="1"/>
  <c r="D10" i="1"/>
  <c r="D11" i="1"/>
  <c r="D12" i="1"/>
  <c r="C10" i="1"/>
  <c r="C11" i="1" s="1"/>
  <c r="C12" i="1" s="1"/>
  <c r="C9" i="1"/>
  <c r="C5" i="1"/>
  <c r="D8" i="1" s="1"/>
  <c r="F51" i="5" l="1"/>
  <c r="G51" i="5" s="1"/>
  <c r="C49" i="5"/>
  <c r="F49" i="5" s="1"/>
  <c r="G49" i="5" s="1"/>
  <c r="F48" i="5"/>
  <c r="G48" i="5" s="1"/>
  <c r="F47" i="5"/>
  <c r="G47" i="5" s="1"/>
  <c r="C46" i="5"/>
  <c r="F52" i="5"/>
  <c r="G52" i="5" s="1"/>
  <c r="F32" i="5"/>
  <c r="G32" i="5" s="1"/>
  <c r="F46" i="5" l="1"/>
  <c r="G46" i="5" s="1"/>
</calcChain>
</file>

<file path=xl/sharedStrings.xml><?xml version="1.0" encoding="utf-8"?>
<sst xmlns="http://schemas.openxmlformats.org/spreadsheetml/2006/main" count="111" uniqueCount="67">
  <si>
    <t>x</t>
  </si>
  <si>
    <t>a</t>
  </si>
  <si>
    <t>b</t>
  </si>
  <si>
    <t>h</t>
  </si>
  <si>
    <t>x_pias</t>
  </si>
  <si>
    <t>index pias</t>
  </si>
  <si>
    <t>f(x_pias)</t>
  </si>
  <si>
    <t>rata-rata</t>
  </si>
  <si>
    <t>sigma</t>
  </si>
  <si>
    <t>L</t>
  </si>
  <si>
    <t>Total</t>
  </si>
  <si>
    <t>index</t>
  </si>
  <si>
    <t>X</t>
  </si>
  <si>
    <t>Y</t>
  </si>
  <si>
    <t>X^2</t>
  </si>
  <si>
    <t>X*Y</t>
  </si>
  <si>
    <t>n</t>
  </si>
  <si>
    <t>m</t>
  </si>
  <si>
    <t>y</t>
  </si>
  <si>
    <t>(x-xbar)</t>
  </si>
  <si>
    <t>(y-ybar)</t>
  </si>
  <si>
    <t>(x-xbar)(y-ybar)</t>
  </si>
  <si>
    <t>(x-xbar)^2</t>
  </si>
  <si>
    <t>(y-ybar)^2</t>
  </si>
  <si>
    <t>r</t>
  </si>
  <si>
    <t>X1</t>
  </si>
  <si>
    <t>X2</t>
  </si>
  <si>
    <t>X1^2</t>
  </si>
  <si>
    <t>X2^2</t>
  </si>
  <si>
    <t>Y^2</t>
  </si>
  <si>
    <t>X1*Y</t>
  </si>
  <si>
    <t>X2*Y</t>
  </si>
  <si>
    <t>X1*X2</t>
  </si>
  <si>
    <t>Age</t>
  </si>
  <si>
    <t>Annual Income</t>
  </si>
  <si>
    <t>Spending Score</t>
  </si>
  <si>
    <t>min</t>
  </si>
  <si>
    <t>max</t>
  </si>
  <si>
    <t>Iterasi 1</t>
  </si>
  <si>
    <t>Random awal cluster pusat (centroid)</t>
  </si>
  <si>
    <t>C1</t>
  </si>
  <si>
    <t>C2</t>
  </si>
  <si>
    <t>C3</t>
  </si>
  <si>
    <t>RANDOM BETWEEN (min, max)</t>
  </si>
  <si>
    <t>customer</t>
  </si>
  <si>
    <t>d1</t>
  </si>
  <si>
    <t>d2</t>
  </si>
  <si>
    <t>d3</t>
  </si>
  <si>
    <t>MIN(di)</t>
  </si>
  <si>
    <t>index d</t>
  </si>
  <si>
    <t>Hitung centroid baru</t>
  </si>
  <si>
    <t>Iterasi 2</t>
  </si>
  <si>
    <t>Parameter K-Means</t>
  </si>
  <si>
    <t xml:space="preserve">Banyak Cluster yang diinginkan </t>
  </si>
  <si>
    <t>Banyak Iterasi</t>
  </si>
  <si>
    <t>Iterasi berhenti</t>
  </si>
  <si>
    <t>Diperoleh</t>
  </si>
  <si>
    <t xml:space="preserve">Cluster 1 </t>
  </si>
  <si>
    <t>Customer 2</t>
  </si>
  <si>
    <t>Customer 4</t>
  </si>
  <si>
    <t>Customer 6</t>
  </si>
  <si>
    <t>Cluster 2</t>
  </si>
  <si>
    <t>Customer 1</t>
  </si>
  <si>
    <t>Customer 5</t>
  </si>
  <si>
    <t>Cluster 3</t>
  </si>
  <si>
    <t>Customer 3</t>
  </si>
  <si>
    <t>Customer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</si>
</sst>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10"/>
      <color rgb="FFD4D4D4"/>
      <name val="Arial Unicode MS"/>
    </font>
    <font>
      <sz val="11"/>
      <color rgb="FFD4D4D4"/>
      <name val="Courier New"/>
      <family val="3"/>
    </font>
    <font>
      <sz val="11"/>
      <color rgb="FFCE9178"/>
      <name val="Courier New"/>
      <family val="3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 vertical="center"/>
    </xf>
    <xf numFmtId="0" fontId="1" fillId="0" borderId="0" xfId="0" applyFont="1" applyAlignment="1">
      <alignment vertical="center"/>
    </xf>
    <xf numFmtId="0" fontId="0" fillId="2" borderId="0" xfId="0" applyFill="1"/>
    <xf numFmtId="0" fontId="0" fillId="3" borderId="0" xfId="0" applyFill="1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0" fillId="4" borderId="0" xfId="0" applyFill="1"/>
    <xf numFmtId="0" fontId="0" fillId="5" borderId="0" xfId="0" applyFill="1"/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1" xfId="0" applyFill="1" applyBorder="1"/>
    <xf numFmtId="0" fontId="0" fillId="5" borderId="2" xfId="0" applyFill="1" applyBorder="1"/>
    <xf numFmtId="0" fontId="0" fillId="5" borderId="3" xfId="0" applyFill="1" applyBorder="1"/>
    <xf numFmtId="0" fontId="0" fillId="2" borderId="1" xfId="0" applyFill="1" applyBorder="1" applyAlignment="1">
      <alignment horizontal="center" vertical="center"/>
    </xf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247650</xdr:colOff>
      <xdr:row>2</xdr:row>
      <xdr:rowOff>23812</xdr:rowOff>
    </xdr:from>
    <xdr:ext cx="11124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8D17B1ED-4CF2-0643-699F-6892AC2D908F}"/>
                </a:ext>
              </a:extLst>
            </xdr:cNvPr>
            <xdr:cNvSpPr txBox="1"/>
          </xdr:nvSpPr>
          <xdr:spPr>
            <a:xfrm>
              <a:off x="3295650" y="404812"/>
              <a:ext cx="11124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8D17B1ED-4CF2-0643-699F-6892AC2D908F}"/>
                </a:ext>
              </a:extLst>
            </xdr:cNvPr>
            <xdr:cNvSpPr txBox="1"/>
          </xdr:nvSpPr>
          <xdr:spPr>
            <a:xfrm>
              <a:off x="3295650" y="404812"/>
              <a:ext cx="11124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𝑥</a:t>
              </a:r>
              <a:r>
                <a:rPr lang="en-GB" sz="1100" b="0" i="0">
                  <a:latin typeface="Cambria Math" panose="02040503050406030204" pitchFamily="18" charset="0"/>
                </a:rPr>
                <a:t> ̅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5</xdr:col>
      <xdr:colOff>228600</xdr:colOff>
      <xdr:row>3</xdr:row>
      <xdr:rowOff>9525</xdr:rowOff>
    </xdr:from>
    <xdr:ext cx="1524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7187E79D-73EA-42ED-8468-94DC6D03EF4C}"/>
                </a:ext>
              </a:extLst>
            </xdr:cNvPr>
            <xdr:cNvSpPr txBox="1"/>
          </xdr:nvSpPr>
          <xdr:spPr>
            <a:xfrm>
              <a:off x="3276600" y="581025"/>
              <a:ext cx="1524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</m:acc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7187E79D-73EA-42ED-8468-94DC6D03EF4C}"/>
                </a:ext>
              </a:extLst>
            </xdr:cNvPr>
            <xdr:cNvSpPr txBox="1"/>
          </xdr:nvSpPr>
          <xdr:spPr>
            <a:xfrm>
              <a:off x="3276600" y="581025"/>
              <a:ext cx="1524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𝑦</a:t>
              </a:r>
              <a:r>
                <a:rPr lang="en-GB" sz="1100" b="0" i="0">
                  <a:latin typeface="Cambria Math" panose="02040503050406030204" pitchFamily="18" charset="0"/>
                </a:rPr>
                <a:t> ̅</a:t>
              </a:r>
              <a:endParaRPr lang="en-GB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209550</xdr:colOff>
      <xdr:row>4</xdr:row>
      <xdr:rowOff>14287</xdr:rowOff>
    </xdr:from>
    <xdr:ext cx="19531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D6389362-DD0B-6224-F88B-94758640E1CD}"/>
                </a:ext>
              </a:extLst>
            </xdr:cNvPr>
            <xdr:cNvSpPr txBox="1"/>
          </xdr:nvSpPr>
          <xdr:spPr>
            <a:xfrm>
              <a:off x="819150" y="776287"/>
              <a:ext cx="19531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∆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𝑥</m:t>
                    </m:r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D6389362-DD0B-6224-F88B-94758640E1CD}"/>
                </a:ext>
              </a:extLst>
            </xdr:cNvPr>
            <xdr:cNvSpPr txBox="1"/>
          </xdr:nvSpPr>
          <xdr:spPr>
            <a:xfrm>
              <a:off x="819150" y="776287"/>
              <a:ext cx="19531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𝑥</a:t>
              </a:r>
              <a:endParaRPr lang="en-GB" sz="1100"/>
            </a:p>
          </xdr:txBody>
        </xdr:sp>
      </mc:Fallback>
    </mc:AlternateContent>
    <xdr:clientData/>
  </xdr:oneCellAnchor>
  <xdr:twoCellAnchor editAs="oneCell">
    <xdr:from>
      <xdr:col>7</xdr:col>
      <xdr:colOff>9525</xdr:colOff>
      <xdr:row>0</xdr:row>
      <xdr:rowOff>180682</xdr:rowOff>
    </xdr:from>
    <xdr:to>
      <xdr:col>15</xdr:col>
      <xdr:colOff>569873</xdr:colOff>
      <xdr:row>16</xdr:row>
      <xdr:rowOff>189585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B226570-3B86-0195-9A68-B1DD7881A2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91025" y="180682"/>
          <a:ext cx="5437148" cy="305690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133350</xdr:colOff>
      <xdr:row>2</xdr:row>
      <xdr:rowOff>0</xdr:rowOff>
    </xdr:from>
    <xdr:ext cx="32385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59A3AF93-751C-4DEF-B47A-8AEEBF3954C7}"/>
                </a:ext>
              </a:extLst>
            </xdr:cNvPr>
            <xdr:cNvSpPr txBox="1"/>
          </xdr:nvSpPr>
          <xdr:spPr>
            <a:xfrm>
              <a:off x="3181350" y="381000"/>
              <a:ext cx="32385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sSub>
                          <m:sSubPr>
                            <m:ctrlPr>
                              <a:rPr lang="en-GB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</m:e>
                    </m:acc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59A3AF93-751C-4DEF-B47A-8AEEBF3954C7}"/>
                </a:ext>
              </a:extLst>
            </xdr:cNvPr>
            <xdr:cNvSpPr txBox="1"/>
          </xdr:nvSpPr>
          <xdr:spPr>
            <a:xfrm>
              <a:off x="3181350" y="381000"/>
              <a:ext cx="32385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GB" sz="110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𝑥</a:t>
              </a:r>
              <a:r>
                <a:rPr lang="en-GB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1 </a:t>
              </a:r>
              <a:r>
                <a:rPr lang="en-GB" sz="1100" b="0" i="0">
                  <a:latin typeface="Cambria Math" panose="02040503050406030204" pitchFamily="18" charset="0"/>
                </a:rPr>
                <a:t>) ̅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6</xdr:col>
      <xdr:colOff>133350</xdr:colOff>
      <xdr:row>3</xdr:row>
      <xdr:rowOff>9525</xdr:rowOff>
    </xdr:from>
    <xdr:ext cx="32385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A3CDE11C-5C35-46D1-A873-CAEED18B552F}"/>
                </a:ext>
              </a:extLst>
            </xdr:cNvPr>
            <xdr:cNvSpPr txBox="1"/>
          </xdr:nvSpPr>
          <xdr:spPr>
            <a:xfrm>
              <a:off x="3181350" y="581025"/>
              <a:ext cx="32385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sSub>
                          <m:sSubPr>
                            <m:ctrlPr>
                              <a:rPr lang="en-GB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</m:e>
                    </m:acc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A3CDE11C-5C35-46D1-A873-CAEED18B552F}"/>
                </a:ext>
              </a:extLst>
            </xdr:cNvPr>
            <xdr:cNvSpPr txBox="1"/>
          </xdr:nvSpPr>
          <xdr:spPr>
            <a:xfrm>
              <a:off x="3181350" y="581025"/>
              <a:ext cx="32385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GB" sz="110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𝑥</a:t>
              </a:r>
              <a:r>
                <a:rPr lang="en-GB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2 </a:t>
              </a:r>
              <a:r>
                <a:rPr lang="en-GB" sz="1100" b="0" i="0">
                  <a:latin typeface="Cambria Math" panose="02040503050406030204" pitchFamily="18" charset="0"/>
                </a:rPr>
                <a:t>) ̅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6</xdr:col>
      <xdr:colOff>133350</xdr:colOff>
      <xdr:row>4</xdr:row>
      <xdr:rowOff>0</xdr:rowOff>
    </xdr:from>
    <xdr:ext cx="32385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BBA9B18D-EAC7-4047-98AD-19DC77320047}"/>
                </a:ext>
              </a:extLst>
            </xdr:cNvPr>
            <xdr:cNvSpPr txBox="1"/>
          </xdr:nvSpPr>
          <xdr:spPr>
            <a:xfrm>
              <a:off x="3181350" y="762000"/>
              <a:ext cx="32385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</m:acc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BBA9B18D-EAC7-4047-98AD-19DC77320047}"/>
                </a:ext>
              </a:extLst>
            </xdr:cNvPr>
            <xdr:cNvSpPr txBox="1"/>
          </xdr:nvSpPr>
          <xdr:spPr>
            <a:xfrm>
              <a:off x="3181350" y="762000"/>
              <a:ext cx="32385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𝑦</a:t>
              </a:r>
              <a:r>
                <a:rPr lang="en-GB" sz="1100" i="0">
                  <a:latin typeface="Cambria Math" panose="02040503050406030204" pitchFamily="18" charset="0"/>
                </a:rPr>
                <a:t> ̅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8</xdr:col>
      <xdr:colOff>590550</xdr:colOff>
      <xdr:row>11</xdr:row>
      <xdr:rowOff>42862</xdr:rowOff>
    </xdr:from>
    <xdr:ext cx="3525196" cy="42409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4CF1B075-830C-97A4-9D92-9368F46C91B0}"/>
                </a:ext>
              </a:extLst>
            </xdr:cNvPr>
            <xdr:cNvSpPr txBox="1"/>
          </xdr:nvSpPr>
          <xdr:spPr>
            <a:xfrm>
              <a:off x="5467350" y="2138362"/>
              <a:ext cx="3525196" cy="4240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subHide m:val="on"/>
                        <m:supHide m:val="on"/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naryPr>
                      <m:sub/>
                      <m:sup/>
                      <m:e>
                        <m:sSup>
                          <m:sSupPr>
                            <m:ctrlPr>
                              <a:rPr lang="en-GB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GB" sz="110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en-GB" sz="110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1</m:t>
                                    </m:r>
                                  </m:sub>
                                </m:sSub>
                              </m:e>
                            </m:d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=</m:t>
                        </m:r>
                      </m:e>
                    </m:nary>
                    <m:nary>
                      <m:naryPr>
                        <m:chr m:val="∑"/>
                        <m:subHide m:val="on"/>
                        <m:supHide m:val="on"/>
                        <m:ctrlP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naryPr>
                      <m:sub/>
                      <m:sup/>
                      <m:e>
                        <m:sSup>
                          <m:sSupPr>
                            <m:ctrlPr>
                              <a:rPr lang="en-GB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GB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en-GB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𝑋</m:t>
                                    </m:r>
                                  </m:e>
                                  <m:sub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</m:t>
                                    </m:r>
                                  </m:sub>
                                </m:sSub>
                              </m:e>
                            </m:d>
                          </m:e>
                          <m:sup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e>
                    </m:nary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f>
                      <m:f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nary>
                                  <m:naryPr>
                                    <m:chr m:val="∑"/>
                                    <m:subHide m:val="on"/>
                                    <m:supHide m:val="on"/>
                                    <m:ctrlP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naryPr>
                                  <m:sub/>
                                  <m:sup/>
                                  <m:e>
                                    <m:sSub>
                                      <m:sSubPr>
                                        <m:ctrlP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𝑋</m:t>
                                        </m:r>
                                      </m:e>
                                      <m:sub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1</m:t>
                                        </m:r>
                                      </m:sub>
                                    </m:sSub>
                                  </m:e>
                                </m:nary>
                              </m:e>
                            </m:d>
                          </m:e>
                          <m:sup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num>
                      <m:den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</m:den>
                    </m:f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=1740−</m:t>
                    </m:r>
                    <m:f>
                      <m:f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106</m:t>
                                </m:r>
                              </m:e>
                            </m:d>
                          </m:e>
                          <m:sup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num>
                      <m:den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7</m:t>
                        </m:r>
                      </m:den>
                    </m:f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=134.85</m:t>
                    </m:r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4CF1B075-830C-97A4-9D92-9368F46C91B0}"/>
                </a:ext>
              </a:extLst>
            </xdr:cNvPr>
            <xdr:cNvSpPr txBox="1"/>
          </xdr:nvSpPr>
          <xdr:spPr>
            <a:xfrm>
              <a:off x="5467350" y="2138362"/>
              <a:ext cx="3525196" cy="4240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i="0">
                  <a:latin typeface="Cambria Math" panose="02040503050406030204" pitchFamily="18" charset="0"/>
                </a:rPr>
                <a:t>∑▒〖(</a:t>
              </a:r>
              <a:r>
                <a:rPr lang="en-US" sz="1100" b="0" i="0">
                  <a:latin typeface="Cambria Math" panose="02040503050406030204" pitchFamily="18" charset="0"/>
                </a:rPr>
                <a:t>𝑥</a:t>
              </a:r>
              <a:r>
                <a:rPr lang="en-GB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1</a:t>
              </a:r>
              <a:r>
                <a:rPr lang="en-GB" sz="1100" b="0" i="0">
                  <a:latin typeface="Cambria Math" panose="02040503050406030204" pitchFamily="18" charset="0"/>
                </a:rPr>
                <a:t> )^</a:t>
              </a:r>
              <a:r>
                <a:rPr lang="en-US" sz="1100" b="0" i="0">
                  <a:latin typeface="Cambria Math" panose="02040503050406030204" pitchFamily="18" charset="0"/>
                </a:rPr>
                <a:t>2=</a:t>
              </a:r>
              <a:r>
                <a:rPr lang="en-GB" sz="1100" b="0" i="0">
                  <a:latin typeface="Cambria Math" panose="02040503050406030204" pitchFamily="18" charset="0"/>
                </a:rPr>
                <a:t>〗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∑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▒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𝑋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1 )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^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−(∑▒𝑋_1 )^2/𝑛=1740−(106)^2/7=134.85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8</xdr:col>
      <xdr:colOff>590550</xdr:colOff>
      <xdr:row>13</xdr:row>
      <xdr:rowOff>52387</xdr:rowOff>
    </xdr:from>
    <xdr:ext cx="3192989" cy="42409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DB20EA1F-9BE8-427C-8DAE-A9830038BB9C}"/>
                </a:ext>
              </a:extLst>
            </xdr:cNvPr>
            <xdr:cNvSpPr txBox="1"/>
          </xdr:nvSpPr>
          <xdr:spPr>
            <a:xfrm>
              <a:off x="5467350" y="2528887"/>
              <a:ext cx="3192989" cy="4240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subHide m:val="on"/>
                        <m:supHide m:val="on"/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naryPr>
                      <m:sub/>
                      <m:sup/>
                      <m:e>
                        <m:sSup>
                          <m:sSupPr>
                            <m:ctrlPr>
                              <a:rPr lang="en-GB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GB" sz="110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en-GB" sz="110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</m:sub>
                                </m:sSub>
                              </m:e>
                            </m:d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=</m:t>
                        </m:r>
                      </m:e>
                    </m:nary>
                    <m:nary>
                      <m:naryPr>
                        <m:chr m:val="∑"/>
                        <m:subHide m:val="on"/>
                        <m:supHide m:val="on"/>
                        <m:ctrlP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naryPr>
                      <m:sub/>
                      <m:sup/>
                      <m:e>
                        <m:sSup>
                          <m:sSupPr>
                            <m:ctrlPr>
                              <a:rPr lang="en-GB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GB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en-GB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𝑋</m:t>
                                    </m:r>
                                  </m:e>
                                  <m:sub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</m:sub>
                                </m:sSub>
                              </m:e>
                            </m:d>
                          </m:e>
                          <m:sup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e>
                    </m:nary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f>
                      <m:f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nary>
                                  <m:naryPr>
                                    <m:chr m:val="∑"/>
                                    <m:subHide m:val="on"/>
                                    <m:supHide m:val="on"/>
                                    <m:ctrlP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naryPr>
                                  <m:sub/>
                                  <m:sup/>
                                  <m:e>
                                    <m:sSub>
                                      <m:sSubPr>
                                        <m:ctrlP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𝑋</m:t>
                                        </m:r>
                                      </m:e>
                                      <m:sub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2</m:t>
                                        </m:r>
                                      </m:sub>
                                    </m:sSub>
                                  </m:e>
                                </m:nary>
                              </m:e>
                            </m:d>
                          </m:e>
                          <m:sup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num>
                      <m:den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</m:den>
                    </m:f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=1275−</m:t>
                    </m:r>
                    <m:f>
                      <m:f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91</m:t>
                                </m:r>
                              </m:e>
                            </m:d>
                          </m:e>
                          <m:sup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num>
                      <m:den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7</m:t>
                        </m:r>
                      </m:den>
                    </m:f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=92</m:t>
                    </m:r>
                  </m:oMath>
                </m:oMathPara>
              </a14:m>
              <a:endParaRPr lang="en-US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DB20EA1F-9BE8-427C-8DAE-A9830038BB9C}"/>
                </a:ext>
              </a:extLst>
            </xdr:cNvPr>
            <xdr:cNvSpPr txBox="1"/>
          </xdr:nvSpPr>
          <xdr:spPr>
            <a:xfrm>
              <a:off x="5467350" y="2528887"/>
              <a:ext cx="3192989" cy="4240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i="0">
                  <a:latin typeface="Cambria Math" panose="02040503050406030204" pitchFamily="18" charset="0"/>
                </a:rPr>
                <a:t>∑▒〖(</a:t>
              </a:r>
              <a:r>
                <a:rPr lang="en-US" sz="1100" b="0" i="0">
                  <a:latin typeface="Cambria Math" panose="02040503050406030204" pitchFamily="18" charset="0"/>
                </a:rPr>
                <a:t>𝑥</a:t>
              </a:r>
              <a:r>
                <a:rPr lang="en-GB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2</a:t>
              </a:r>
              <a:r>
                <a:rPr lang="en-GB" sz="1100" b="0" i="0">
                  <a:latin typeface="Cambria Math" panose="02040503050406030204" pitchFamily="18" charset="0"/>
                </a:rPr>
                <a:t> )^</a:t>
              </a:r>
              <a:r>
                <a:rPr lang="en-US" sz="1100" b="0" i="0">
                  <a:latin typeface="Cambria Math" panose="02040503050406030204" pitchFamily="18" charset="0"/>
                </a:rPr>
                <a:t>2=</a:t>
              </a:r>
              <a:r>
                <a:rPr lang="en-GB" sz="1100" b="0" i="0">
                  <a:latin typeface="Cambria Math" panose="02040503050406030204" pitchFamily="18" charset="0"/>
                </a:rPr>
                <a:t>〗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∑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▒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𝑋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^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−(∑▒𝑋_2 )^2/𝑛=1275−(91)^2/7=92</a:t>
              </a:r>
              <a:endParaRPr lang="en-US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8</xdr:col>
      <xdr:colOff>590550</xdr:colOff>
      <xdr:row>15</xdr:row>
      <xdr:rowOff>66675</xdr:rowOff>
    </xdr:from>
    <xdr:ext cx="3118867" cy="42409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95B0B4D6-BB38-4443-96BC-B362A3F704D1}"/>
                </a:ext>
              </a:extLst>
            </xdr:cNvPr>
            <xdr:cNvSpPr txBox="1"/>
          </xdr:nvSpPr>
          <xdr:spPr>
            <a:xfrm>
              <a:off x="5467350" y="2924175"/>
              <a:ext cx="3118867" cy="4240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subHide m:val="on"/>
                        <m:supHide m:val="on"/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naryPr>
                      <m:sub/>
                      <m:sup/>
                      <m:e>
                        <m:sSup>
                          <m:sSupPr>
                            <m:ctrlPr>
                              <a:rPr lang="en-GB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GB" sz="110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𝑦</m:t>
                                </m:r>
                              </m:e>
                            </m:d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=</m:t>
                        </m:r>
                      </m:e>
                    </m:nary>
                    <m:nary>
                      <m:naryPr>
                        <m:chr m:val="∑"/>
                        <m:subHide m:val="on"/>
                        <m:supHide m:val="on"/>
                        <m:ctrlP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naryPr>
                      <m:sub/>
                      <m:sup/>
                      <m:e>
                        <m:sSup>
                          <m:sSupPr>
                            <m:ctrlPr>
                              <a:rPr lang="en-GB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GB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𝑌</m:t>
                                </m:r>
                              </m:e>
                            </m:d>
                          </m:e>
                          <m:sup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e>
                    </m:nary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f>
                      <m:f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nary>
                                  <m:naryPr>
                                    <m:chr m:val="∑"/>
                                    <m:subHide m:val="on"/>
                                    <m:supHide m:val="on"/>
                                    <m:ctrlP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naryPr>
                                  <m:sub/>
                                  <m:sup/>
                                  <m:e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𝑌</m:t>
                                    </m:r>
                                  </m:e>
                                </m:nary>
                              </m:e>
                            </m:d>
                          </m:e>
                          <m:sup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num>
                      <m:den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</m:den>
                    </m:f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=419−</m:t>
                    </m:r>
                    <m:f>
                      <m:f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53</m:t>
                                </m:r>
                              </m:e>
                            </m:d>
                          </m:e>
                          <m:sup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num>
                      <m:den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7</m:t>
                        </m:r>
                      </m:den>
                    </m:f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=17.71</m:t>
                    </m:r>
                  </m:oMath>
                </m:oMathPara>
              </a14:m>
              <a:endParaRPr lang="en-US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95B0B4D6-BB38-4443-96BC-B362A3F704D1}"/>
                </a:ext>
              </a:extLst>
            </xdr:cNvPr>
            <xdr:cNvSpPr txBox="1"/>
          </xdr:nvSpPr>
          <xdr:spPr>
            <a:xfrm>
              <a:off x="5467350" y="2924175"/>
              <a:ext cx="3118867" cy="4240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i="0">
                  <a:latin typeface="Cambria Math" panose="02040503050406030204" pitchFamily="18" charset="0"/>
                </a:rPr>
                <a:t>∑▒〖(</a:t>
              </a:r>
              <a:r>
                <a:rPr lang="en-US" sz="1100" b="0" i="0">
                  <a:latin typeface="Cambria Math" panose="02040503050406030204" pitchFamily="18" charset="0"/>
                </a:rPr>
                <a:t>𝑦</a:t>
              </a:r>
              <a:r>
                <a:rPr lang="en-GB" sz="1100" b="0" i="0">
                  <a:latin typeface="Cambria Math" panose="02040503050406030204" pitchFamily="18" charset="0"/>
                </a:rPr>
                <a:t>)^</a:t>
              </a:r>
              <a:r>
                <a:rPr lang="en-US" sz="1100" b="0" i="0">
                  <a:latin typeface="Cambria Math" panose="02040503050406030204" pitchFamily="18" charset="0"/>
                </a:rPr>
                <a:t>2=</a:t>
              </a:r>
              <a:r>
                <a:rPr lang="en-GB" sz="1100" b="0" i="0">
                  <a:latin typeface="Cambria Math" panose="02040503050406030204" pitchFamily="18" charset="0"/>
                </a:rPr>
                <a:t>〗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∑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▒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𝑌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^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−(∑▒𝑌)^2/𝑛=419−(53)^2/7=17.71</a:t>
              </a:r>
              <a:endParaRPr lang="en-US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8</xdr:col>
      <xdr:colOff>581025</xdr:colOff>
      <xdr:row>17</xdr:row>
      <xdr:rowOff>57150</xdr:rowOff>
    </xdr:from>
    <xdr:ext cx="3380349" cy="41158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BE00814A-1943-49DF-A61D-7AC7E6C9898F}"/>
                </a:ext>
              </a:extLst>
            </xdr:cNvPr>
            <xdr:cNvSpPr txBox="1"/>
          </xdr:nvSpPr>
          <xdr:spPr>
            <a:xfrm>
              <a:off x="5457825" y="3295650"/>
              <a:ext cx="3380349" cy="41158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subHide m:val="on"/>
                        <m:supHide m:val="on"/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naryPr>
                      <m:sub/>
                      <m:sup/>
                      <m:e>
                        <m:sSub>
                          <m:sSubPr>
                            <m:ctrlPr>
                              <a:rPr lang="en-GB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𝑦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=</m:t>
                        </m:r>
                      </m:e>
                    </m:nary>
                    <m:nary>
                      <m:naryPr>
                        <m:chr m:val="∑"/>
                        <m:subHide m:val="on"/>
                        <m:supHide m:val="on"/>
                        <m:ctrlP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naryPr>
                      <m:sub/>
                      <m:sup/>
                      <m:e>
                        <m:sSub>
                          <m:sSubPr>
                            <m:ctrlPr>
                              <a:rPr lang="en-GB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𝑋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𝑌</m:t>
                        </m:r>
                      </m:e>
                    </m:nary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f>
                      <m:f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nary>
                          <m:naryPr>
                            <m:chr m:val="∑"/>
                            <m:subHide m:val="on"/>
                            <m:supHide m:val="on"/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naryPr>
                          <m:sub/>
                          <m:sup/>
                          <m:e>
                            <m:sSub>
                              <m:sSub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𝑋</m:t>
                                </m:r>
                              </m:e>
                              <m:sub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sub>
                            </m:sSub>
                          </m:e>
                        </m:nary>
                        <m:nary>
                          <m:naryPr>
                            <m:chr m:val="∑"/>
                            <m:subHide m:val="on"/>
                            <m:supHide m:val="on"/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naryPr>
                          <m:sub/>
                          <m:sup/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𝑌</m:t>
                            </m:r>
                          </m:e>
                        </m:nary>
                      </m:num>
                      <m:den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</m:den>
                    </m:f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=840−</m:t>
                    </m:r>
                    <m:f>
                      <m:f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106∗53</m:t>
                        </m:r>
                      </m:num>
                      <m:den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7</m:t>
                        </m:r>
                      </m:den>
                    </m:f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=37.42</m:t>
                    </m:r>
                  </m:oMath>
                </m:oMathPara>
              </a14:m>
              <a:endParaRPr lang="en-US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BE00814A-1943-49DF-A61D-7AC7E6C9898F}"/>
                </a:ext>
              </a:extLst>
            </xdr:cNvPr>
            <xdr:cNvSpPr txBox="1"/>
          </xdr:nvSpPr>
          <xdr:spPr>
            <a:xfrm>
              <a:off x="5457825" y="3295650"/>
              <a:ext cx="3380349" cy="41158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i="0">
                  <a:latin typeface="Cambria Math" panose="02040503050406030204" pitchFamily="18" charset="0"/>
                </a:rPr>
                <a:t>∑▒〖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𝑥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 𝑦</a:t>
              </a:r>
              <a:r>
                <a:rPr lang="en-US" sz="1100" b="0" i="0">
                  <a:latin typeface="Cambria Math" panose="02040503050406030204" pitchFamily="18" charset="0"/>
                </a:rPr>
                <a:t>=</a:t>
              </a:r>
              <a:r>
                <a:rPr lang="en-GB" sz="1100" b="0" i="0">
                  <a:latin typeface="Cambria Math" panose="02040503050406030204" pitchFamily="18" charset="0"/>
                </a:rPr>
                <a:t>〗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∑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▒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𝑋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 𝑌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∑▒𝑋_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 ∑▒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𝑌)/𝑛=840−(106∗53)/7=37.42</a:t>
              </a:r>
              <a:endParaRPr lang="en-US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8</xdr:col>
      <xdr:colOff>581025</xdr:colOff>
      <xdr:row>19</xdr:row>
      <xdr:rowOff>66675</xdr:rowOff>
    </xdr:from>
    <xdr:ext cx="3126946" cy="41158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6FA90E04-0DAF-43A5-B234-A721AC6D2A4A}"/>
                </a:ext>
              </a:extLst>
            </xdr:cNvPr>
            <xdr:cNvSpPr txBox="1"/>
          </xdr:nvSpPr>
          <xdr:spPr>
            <a:xfrm>
              <a:off x="5457825" y="3686175"/>
              <a:ext cx="3126946" cy="41158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subHide m:val="on"/>
                        <m:supHide m:val="on"/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naryPr>
                      <m:sub/>
                      <m:sup/>
                      <m:e>
                        <m:sSub>
                          <m:sSubPr>
                            <m:ctrlPr>
                              <a:rPr lang="en-GB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𝑦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=</m:t>
                        </m:r>
                      </m:e>
                    </m:nary>
                    <m:nary>
                      <m:naryPr>
                        <m:chr m:val="∑"/>
                        <m:subHide m:val="on"/>
                        <m:supHide m:val="on"/>
                        <m:ctrlP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naryPr>
                      <m:sub/>
                      <m:sup/>
                      <m:e>
                        <m:sSub>
                          <m:sSubPr>
                            <m:ctrlPr>
                              <a:rPr lang="en-GB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𝑋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𝑌</m:t>
                        </m:r>
                      </m:e>
                    </m:nary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f>
                      <m:f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nary>
                          <m:naryPr>
                            <m:chr m:val="∑"/>
                            <m:subHide m:val="on"/>
                            <m:supHide m:val="on"/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naryPr>
                          <m:sub/>
                          <m:sup/>
                          <m:e>
                            <m:sSub>
                              <m:sSub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𝑋</m:t>
                                </m:r>
                              </m:e>
                              <m:sub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</m:e>
                        </m:nary>
                        <m:nary>
                          <m:naryPr>
                            <m:chr m:val="∑"/>
                            <m:subHide m:val="on"/>
                            <m:supHide m:val="on"/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naryPr>
                          <m:sub/>
                          <m:sup/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𝑌</m:t>
                            </m:r>
                          </m:e>
                        </m:nary>
                      </m:num>
                      <m:den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</m:den>
                    </m:f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=728−</m:t>
                    </m:r>
                    <m:f>
                      <m:f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91∗53</m:t>
                        </m:r>
                      </m:num>
                      <m:den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7</m:t>
                        </m:r>
                      </m:den>
                    </m:f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=39</m:t>
                    </m:r>
                  </m:oMath>
                </m:oMathPara>
              </a14:m>
              <a:endParaRPr lang="en-US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6FA90E04-0DAF-43A5-B234-A721AC6D2A4A}"/>
                </a:ext>
              </a:extLst>
            </xdr:cNvPr>
            <xdr:cNvSpPr txBox="1"/>
          </xdr:nvSpPr>
          <xdr:spPr>
            <a:xfrm>
              <a:off x="5457825" y="3686175"/>
              <a:ext cx="3126946" cy="41158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i="0">
                  <a:latin typeface="Cambria Math" panose="02040503050406030204" pitchFamily="18" charset="0"/>
                </a:rPr>
                <a:t>∑▒〖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𝑥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 𝑦</a:t>
              </a:r>
              <a:r>
                <a:rPr lang="en-US" sz="1100" b="0" i="0">
                  <a:latin typeface="Cambria Math" panose="02040503050406030204" pitchFamily="18" charset="0"/>
                </a:rPr>
                <a:t>=</a:t>
              </a:r>
              <a:r>
                <a:rPr lang="en-GB" sz="1100" b="0" i="0">
                  <a:latin typeface="Cambria Math" panose="02040503050406030204" pitchFamily="18" charset="0"/>
                </a:rPr>
                <a:t>〗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∑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▒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𝑋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 𝑌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∑▒𝑋_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 ∑▒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𝑌)/𝑛=728−(91∗53)/7=39</a:t>
              </a:r>
              <a:endParaRPr lang="en-US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8</xdr:col>
      <xdr:colOff>581025</xdr:colOff>
      <xdr:row>21</xdr:row>
      <xdr:rowOff>66675</xdr:rowOff>
    </xdr:from>
    <xdr:ext cx="3454472" cy="41158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9BC42FEF-14E4-4117-B56A-B860AAE51824}"/>
                </a:ext>
              </a:extLst>
            </xdr:cNvPr>
            <xdr:cNvSpPr txBox="1"/>
          </xdr:nvSpPr>
          <xdr:spPr>
            <a:xfrm>
              <a:off x="5457825" y="4067175"/>
              <a:ext cx="3454472" cy="41158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subHide m:val="on"/>
                        <m:supHide m:val="on"/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naryPr>
                      <m:sub/>
                      <m:sup/>
                      <m:e>
                        <m:sSub>
                          <m:sSubPr>
                            <m:ctrlPr>
                              <a:rPr lang="en-GB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  <m:sSub>
                          <m:sSubPr>
                            <m:ctrlPr>
                              <a:rPr lang="en-GB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=</m:t>
                        </m:r>
                      </m:e>
                    </m:nary>
                    <m:nary>
                      <m:naryPr>
                        <m:chr m:val="∑"/>
                        <m:subHide m:val="on"/>
                        <m:supHide m:val="on"/>
                        <m:ctrlP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naryPr>
                      <m:sub/>
                      <m:sup/>
                      <m:e>
                        <m:sSub>
                          <m:sSubPr>
                            <m:ctrlPr>
                              <a:rPr lang="en-GB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𝑋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  <m:sSub>
                          <m:sSubPr>
                            <m:ctrlPr>
                              <a:rPr lang="en-GB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𝑋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</m:e>
                    </m:nary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f>
                      <m:f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nary>
                          <m:naryPr>
                            <m:chr m:val="∑"/>
                            <m:subHide m:val="on"/>
                            <m:supHide m:val="on"/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naryPr>
                          <m:sub/>
                          <m:sup/>
                          <m:e>
                            <m:sSub>
                              <m:sSub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𝑋</m:t>
                                </m:r>
                              </m:e>
                              <m:sub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sub>
                            </m:sSub>
                          </m:e>
                        </m:nary>
                        <m:nary>
                          <m:naryPr>
                            <m:chr m:val="∑"/>
                            <m:subHide m:val="on"/>
                            <m:supHide m:val="on"/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naryPr>
                          <m:sub/>
                          <m:sup/>
                          <m:e>
                            <m:sSub>
                              <m:sSub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𝑋</m:t>
                                </m:r>
                              </m:e>
                              <m:sub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</m:e>
                        </m:nary>
                      </m:num>
                      <m:den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</m:den>
                    </m:f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=1468−</m:t>
                    </m:r>
                    <m:f>
                      <m:f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106∗91</m:t>
                        </m:r>
                      </m:num>
                      <m:den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7</m:t>
                        </m:r>
                      </m:den>
                    </m:f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=90</m:t>
                    </m:r>
                  </m:oMath>
                </m:oMathPara>
              </a14:m>
              <a:endParaRPr lang="en-US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9BC42FEF-14E4-4117-B56A-B860AAE51824}"/>
                </a:ext>
              </a:extLst>
            </xdr:cNvPr>
            <xdr:cNvSpPr txBox="1"/>
          </xdr:nvSpPr>
          <xdr:spPr>
            <a:xfrm>
              <a:off x="5457825" y="4067175"/>
              <a:ext cx="3454472" cy="41158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i="0">
                  <a:latin typeface="Cambria Math" panose="02040503050406030204" pitchFamily="18" charset="0"/>
                </a:rPr>
                <a:t>∑▒〖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𝑥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𝑥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n-US" sz="1100" b="0" i="0">
                  <a:latin typeface="Cambria Math" panose="02040503050406030204" pitchFamily="18" charset="0"/>
                </a:rPr>
                <a:t>=</a:t>
              </a:r>
              <a:r>
                <a:rPr lang="en-GB" sz="1100" b="0" i="0">
                  <a:latin typeface="Cambria Math" panose="02040503050406030204" pitchFamily="18" charset="0"/>
                </a:rPr>
                <a:t>〗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∑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▒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𝑋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𝑋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∑▒𝑋_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 ∑▒𝑋_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)/𝑛=1468−(106∗91)/7=90</a:t>
              </a:r>
              <a:endParaRPr lang="en-US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15</xdr:col>
      <xdr:colOff>266700</xdr:colOff>
      <xdr:row>11</xdr:row>
      <xdr:rowOff>9525</xdr:rowOff>
    </xdr:from>
    <xdr:ext cx="4910767" cy="37702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4DCD76D2-D277-4457-AC7C-16E921696F06}"/>
                </a:ext>
              </a:extLst>
            </xdr:cNvPr>
            <xdr:cNvSpPr txBox="1"/>
          </xdr:nvSpPr>
          <xdr:spPr>
            <a:xfrm>
              <a:off x="9410700" y="2105025"/>
              <a:ext cx="4910767" cy="3770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𝑏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d>
                          <m:d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nary>
                              <m:naryPr>
                                <m:chr m:val="∑"/>
                                <m:subHide m:val="on"/>
                                <m:supHide m:val="on"/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naryPr>
                              <m:sub/>
                              <m:sup/>
                              <m:e>
                                <m:sSup>
                                  <m:sSupPr>
                                    <m:ctrlP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d>
                                      <m:dPr>
                                        <m:ctrlP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dPr>
                                      <m:e>
                                        <m:sSub>
                                          <m:sSubPr>
                                            <m:ctrlPr>
                                              <a:rPr lang="en-US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en-US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𝑥</m:t>
                                            </m:r>
                                          </m:e>
                                          <m:sub>
                                            <m:r>
                                              <a:rPr lang="en-US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2</m:t>
                                            </m:r>
                                          </m:sub>
                                        </m:sSub>
                                      </m:e>
                                    </m:d>
                                  </m:e>
                                  <m:sup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</m:sup>
                                </m:sSup>
                              </m:e>
                            </m:nary>
                          </m:e>
                        </m:d>
                        <m:d>
                          <m:d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nary>
                              <m:naryPr>
                                <m:chr m:val="∑"/>
                                <m:subHide m:val="on"/>
                                <m:supHide m:val="on"/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naryPr>
                              <m:sub/>
                              <m:sup/>
                              <m:e>
                                <m:sSub>
                                  <m:sSubPr>
                                    <m:ctrlP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</m:t>
                                    </m:r>
                                  </m:sub>
                                </m:sSub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𝑦</m:t>
                                </m:r>
                              </m:e>
                            </m:nary>
                          </m:e>
                        </m:d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d>
                          <m:d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nary>
                              <m:naryPr>
                                <m:chr m:val="∑"/>
                                <m:subHide m:val="on"/>
                                <m:supHide m:val="on"/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naryPr>
                              <m:sub/>
                              <m:sup/>
                              <m:e>
                                <m:sSub>
                                  <m:sSubPr>
                                    <m:ctrlP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</m:t>
                                    </m:r>
                                  </m:sub>
                                </m:sSub>
                                <m:sSub>
                                  <m:sSubPr>
                                    <m:ctrlP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</m:sub>
                                </m:sSub>
                              </m:e>
                            </m:nary>
                          </m:e>
                        </m:d>
                        <m:d>
                          <m:d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nary>
                              <m:naryPr>
                                <m:chr m:val="∑"/>
                                <m:subHide m:val="on"/>
                                <m:supHide m:val="on"/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naryPr>
                              <m:sub/>
                              <m:sup/>
                              <m:e>
                                <m:sSub>
                                  <m:sSubPr>
                                    <m:ctrlP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</m:sub>
                                </m:sSub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𝑦</m:t>
                                </m:r>
                              </m:e>
                            </m:nary>
                          </m:e>
                        </m:d>
                      </m:num>
                      <m:den>
                        <m:d>
                          <m:d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nary>
                              <m:naryPr>
                                <m:chr m:val="∑"/>
                                <m:subHide m:val="on"/>
                                <m:supHide m:val="on"/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naryPr>
                              <m:sub/>
                              <m:sup/>
                              <m:e>
                                <m:sSup>
                                  <m:sSupPr>
                                    <m:ctrlP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d>
                                      <m:dPr>
                                        <m:ctrlP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dPr>
                                      <m:e>
                                        <m:sSub>
                                          <m:sSubPr>
                                            <m:ctrlPr>
                                              <a:rPr lang="en-US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en-US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𝑥</m:t>
                                            </m:r>
                                          </m:e>
                                          <m:sub>
                                            <m:r>
                                              <a:rPr lang="en-US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1</m:t>
                                            </m:r>
                                          </m:sub>
                                        </m:sSub>
                                      </m:e>
                                    </m:d>
                                  </m:e>
                                  <m:sup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</m:sup>
                                </m:sSup>
                              </m:e>
                            </m:nary>
                          </m:e>
                        </m:d>
                        <m:d>
                          <m:d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nary>
                              <m:naryPr>
                                <m:chr m:val="∑"/>
                                <m:subHide m:val="on"/>
                                <m:supHide m:val="on"/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naryPr>
                              <m:sub/>
                              <m:sup/>
                              <m:e>
                                <m:sSup>
                                  <m:sSupPr>
                                    <m:ctrlP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d>
                                      <m:dPr>
                                        <m:ctrlP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dPr>
                                      <m:e>
                                        <m:sSub>
                                          <m:sSubPr>
                                            <m:ctrlPr>
                                              <a:rPr lang="en-US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en-US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𝑥</m:t>
                                            </m:r>
                                          </m:e>
                                          <m:sub>
                                            <m:r>
                                              <a:rPr lang="en-US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2</m:t>
                                            </m:r>
                                          </m:sub>
                                        </m:sSub>
                                      </m:e>
                                    </m:d>
                                  </m:e>
                                  <m:sup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</m:sup>
                                </m:sSup>
                              </m:e>
                            </m:nary>
                          </m:e>
                        </m:d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sSup>
                          <m:sSup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nary>
                                  <m:naryPr>
                                    <m:chr m:val="∑"/>
                                    <m:subHide m:val="on"/>
                                    <m:supHide m:val="on"/>
                                    <m:ctrlP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naryPr>
                                  <m:sub/>
                                  <m:sup/>
                                  <m:e>
                                    <m:sSub>
                                      <m:sSubPr>
                                        <m:ctrlP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𝑥</m:t>
                                        </m:r>
                                      </m:e>
                                      <m:sub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1</m:t>
                                        </m:r>
                                      </m:sub>
                                    </m:sSub>
                                    <m:sSub>
                                      <m:sSubPr>
                                        <m:ctrlP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𝑥</m:t>
                                        </m:r>
                                      </m:e>
                                      <m:sub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2</m:t>
                                        </m:r>
                                      </m:sub>
                                    </m:sSub>
                                  </m:e>
                                </m:nary>
                              </m:e>
                            </m:d>
                          </m:e>
                          <m:sup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den>
                    </m:f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d>
                          <m:d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92</m:t>
                            </m:r>
                          </m:e>
                        </m:d>
                        <m:d>
                          <m:d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37.42</m:t>
                            </m:r>
                          </m:e>
                        </m:d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−(90)(39)</m:t>
                        </m:r>
                      </m:num>
                      <m:den>
                        <m:d>
                          <m:d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134.85</m:t>
                            </m:r>
                          </m:e>
                        </m:d>
                        <m:d>
                          <m:d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92</m:t>
                            </m:r>
                          </m:e>
                        </m:d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sSup>
                          <m:sSup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90</m:t>
                                </m:r>
                              </m:e>
                            </m:d>
                          </m:e>
                          <m:sup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den>
                    </m:f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=−0.01564</m:t>
                    </m:r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4DCD76D2-D277-4457-AC7C-16E921696F06}"/>
                </a:ext>
              </a:extLst>
            </xdr:cNvPr>
            <xdr:cNvSpPr txBox="1"/>
          </xdr:nvSpPr>
          <xdr:spPr>
            <a:xfrm>
              <a:off x="9410700" y="2105025"/>
              <a:ext cx="4910767" cy="3770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𝑏_1=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∑▒(𝑥_2 )^2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∑▒〖𝑥_1 𝑦〗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)−(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∑▒〖𝑥_1 𝑥_2 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(∑▒〖𝑥_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𝑦〗)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(∑▒(𝑥_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)^2 )(∑▒(𝑥_2 )^2 )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(∑▒〖𝑥_1 𝑥_2 〗)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^2 )=((92)(37.42)−(90)(39))/((134.85)(92)−(90)^2 )=−0.01564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15</xdr:col>
      <xdr:colOff>266700</xdr:colOff>
      <xdr:row>14</xdr:row>
      <xdr:rowOff>38100</xdr:rowOff>
    </xdr:from>
    <xdr:ext cx="5148524" cy="37702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0BD4D9F1-3499-4113-80B9-6173E4800FEB}"/>
                </a:ext>
              </a:extLst>
            </xdr:cNvPr>
            <xdr:cNvSpPr txBox="1"/>
          </xdr:nvSpPr>
          <xdr:spPr>
            <a:xfrm>
              <a:off x="9410700" y="2705100"/>
              <a:ext cx="5148524" cy="3770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𝑏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d>
                          <m:d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nary>
                              <m:naryPr>
                                <m:chr m:val="∑"/>
                                <m:subHide m:val="on"/>
                                <m:supHide m:val="on"/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naryPr>
                              <m:sub/>
                              <m:sup/>
                              <m:e>
                                <m:sSup>
                                  <m:sSupPr>
                                    <m:ctrlP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d>
                                      <m:dPr>
                                        <m:ctrlP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dPr>
                                      <m:e>
                                        <m:sSub>
                                          <m:sSubPr>
                                            <m:ctrlPr>
                                              <a:rPr lang="en-US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en-US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𝑥</m:t>
                                            </m:r>
                                          </m:e>
                                          <m:sub>
                                            <m:r>
                                              <a:rPr lang="en-US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1</m:t>
                                            </m:r>
                                          </m:sub>
                                        </m:sSub>
                                      </m:e>
                                    </m:d>
                                  </m:e>
                                  <m:sup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</m:sup>
                                </m:sSup>
                              </m:e>
                            </m:nary>
                          </m:e>
                        </m:d>
                        <m:d>
                          <m:d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nary>
                              <m:naryPr>
                                <m:chr m:val="∑"/>
                                <m:subHide m:val="on"/>
                                <m:supHide m:val="on"/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naryPr>
                              <m:sub/>
                              <m:sup/>
                              <m:e>
                                <m:sSub>
                                  <m:sSubPr>
                                    <m:ctrlP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</m:sub>
                                </m:sSub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𝑦</m:t>
                                </m:r>
                              </m:e>
                            </m:nary>
                          </m:e>
                        </m:d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d>
                          <m:d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nary>
                              <m:naryPr>
                                <m:chr m:val="∑"/>
                                <m:subHide m:val="on"/>
                                <m:supHide m:val="on"/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naryPr>
                              <m:sub/>
                              <m:sup/>
                              <m:e>
                                <m:sSub>
                                  <m:sSubPr>
                                    <m:ctrlP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</m:t>
                                    </m:r>
                                  </m:sub>
                                </m:sSub>
                                <m:sSub>
                                  <m:sSubPr>
                                    <m:ctrlP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</m:sub>
                                </m:sSub>
                              </m:e>
                            </m:nary>
                          </m:e>
                        </m:d>
                        <m:d>
                          <m:d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nary>
                              <m:naryPr>
                                <m:chr m:val="∑"/>
                                <m:subHide m:val="on"/>
                                <m:supHide m:val="on"/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naryPr>
                              <m:sub/>
                              <m:sup/>
                              <m:e>
                                <m:sSub>
                                  <m:sSubPr>
                                    <m:ctrlP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</m:t>
                                    </m:r>
                                  </m:sub>
                                </m:sSub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𝑦</m:t>
                                </m:r>
                              </m:e>
                            </m:nary>
                          </m:e>
                        </m:d>
                      </m:num>
                      <m:den>
                        <m:d>
                          <m:d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nary>
                              <m:naryPr>
                                <m:chr m:val="∑"/>
                                <m:subHide m:val="on"/>
                                <m:supHide m:val="on"/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naryPr>
                              <m:sub/>
                              <m:sup/>
                              <m:e>
                                <m:sSup>
                                  <m:sSupPr>
                                    <m:ctrlP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d>
                                      <m:dPr>
                                        <m:ctrlP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dPr>
                                      <m:e>
                                        <m:sSub>
                                          <m:sSubPr>
                                            <m:ctrlPr>
                                              <a:rPr lang="en-US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en-US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𝑥</m:t>
                                            </m:r>
                                          </m:e>
                                          <m:sub>
                                            <m:r>
                                              <a:rPr lang="en-US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1</m:t>
                                            </m:r>
                                          </m:sub>
                                        </m:sSub>
                                      </m:e>
                                    </m:d>
                                  </m:e>
                                  <m:sup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</m:sup>
                                </m:sSup>
                              </m:e>
                            </m:nary>
                          </m:e>
                        </m:d>
                        <m:d>
                          <m:d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nary>
                              <m:naryPr>
                                <m:chr m:val="∑"/>
                                <m:subHide m:val="on"/>
                                <m:supHide m:val="on"/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naryPr>
                              <m:sub/>
                              <m:sup/>
                              <m:e>
                                <m:sSup>
                                  <m:sSupPr>
                                    <m:ctrlP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d>
                                      <m:dPr>
                                        <m:ctrlP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dPr>
                                      <m:e>
                                        <m:sSub>
                                          <m:sSubPr>
                                            <m:ctrlPr>
                                              <a:rPr lang="en-US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en-US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𝑥</m:t>
                                            </m:r>
                                          </m:e>
                                          <m:sub>
                                            <m:r>
                                              <a:rPr lang="en-US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2</m:t>
                                            </m:r>
                                          </m:sub>
                                        </m:sSub>
                                      </m:e>
                                    </m:d>
                                  </m:e>
                                  <m:sup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</m:sup>
                                </m:sSup>
                              </m:e>
                            </m:nary>
                          </m:e>
                        </m:d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sSup>
                          <m:sSup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nary>
                                  <m:naryPr>
                                    <m:chr m:val="∑"/>
                                    <m:subHide m:val="on"/>
                                    <m:supHide m:val="on"/>
                                    <m:ctrlP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naryPr>
                                  <m:sub/>
                                  <m:sup/>
                                  <m:e>
                                    <m:sSub>
                                      <m:sSubPr>
                                        <m:ctrlP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𝑥</m:t>
                                        </m:r>
                                      </m:e>
                                      <m:sub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1</m:t>
                                        </m:r>
                                      </m:sub>
                                    </m:sSub>
                                    <m:sSub>
                                      <m:sSubPr>
                                        <m:ctrlP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𝑥</m:t>
                                        </m:r>
                                      </m:e>
                                      <m:sub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2</m:t>
                                        </m:r>
                                      </m:sub>
                                    </m:sSub>
                                  </m:e>
                                </m:nary>
                              </m:e>
                            </m:d>
                          </m:e>
                          <m:sup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den>
                    </m:f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d>
                          <m:d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134.85</m:t>
                            </m:r>
                          </m:e>
                        </m:d>
                        <m:d>
                          <m:d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39</m:t>
                            </m:r>
                          </m:e>
                        </m:d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−(90)(37.42)</m:t>
                        </m:r>
                      </m:num>
                      <m:den>
                        <m:d>
                          <m:d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134.85</m:t>
                            </m:r>
                          </m:e>
                        </m:d>
                        <m:d>
                          <m:d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92</m:t>
                            </m:r>
                          </m:e>
                        </m:d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sSup>
                          <m:sSup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90</m:t>
                                </m:r>
                              </m:e>
                            </m:d>
                          </m:e>
                          <m:sup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den>
                    </m:f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=0.439216</m:t>
                    </m:r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0BD4D9F1-3499-4113-80B9-6173E4800FEB}"/>
                </a:ext>
              </a:extLst>
            </xdr:cNvPr>
            <xdr:cNvSpPr txBox="1"/>
          </xdr:nvSpPr>
          <xdr:spPr>
            <a:xfrm>
              <a:off x="9410700" y="2705100"/>
              <a:ext cx="5148524" cy="3770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𝑏_2=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∑▒(𝑥_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)^2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∑▒〖𝑥_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𝑦〗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)−(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∑▒〖𝑥_1 𝑥_2 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(∑▒〖𝑥_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𝑦〗)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(∑▒(𝑥_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)^2 )(∑▒(𝑥_2 )^2 )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(∑▒〖𝑥_1 𝑥_2 〗)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^2 )=((134.85)(39)−(90)(37.42))/((134.85)(92)−(90)^2 )=0.439216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15</xdr:col>
      <xdr:colOff>285750</xdr:colOff>
      <xdr:row>17</xdr:row>
      <xdr:rowOff>38100</xdr:rowOff>
    </xdr:from>
    <xdr:ext cx="5606150" cy="17511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A01AE8C1-D2F2-4047-B248-E3249D6DA7AF}"/>
                </a:ext>
              </a:extLst>
            </xdr:cNvPr>
            <xdr:cNvSpPr txBox="1"/>
          </xdr:nvSpPr>
          <xdr:spPr>
            <a:xfrm>
              <a:off x="9429750" y="3276600"/>
              <a:ext cx="5606150" cy="1751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𝑏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acc>
                      <m:accPr>
                        <m:chr m:val="̅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𝑌</m:t>
                        </m:r>
                      </m:e>
                    </m:acc>
                    <m:r>
                      <a:rPr lang="en-US" sz="1100" b="0" i="1">
                        <a:latin typeface="Cambria Math" panose="02040503050406030204" pitchFamily="18" charset="0"/>
                      </a:rPr>
                      <m:t>−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𝑏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acc>
                      <m:accPr>
                        <m:chr m:val="̅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𝑋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</m:e>
                    </m:acc>
                    <m:r>
                      <a:rPr lang="en-US" sz="1100" b="0" i="1">
                        <a:latin typeface="Cambria Math" panose="02040503050406030204" pitchFamily="18" charset="0"/>
                      </a:rPr>
                      <m:t>−</m:t>
                    </m:r>
                    <m:sSub>
                      <m:sSub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𝑏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  <m:acc>
                      <m:accPr>
                        <m:chr m:val="̅"/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accPr>
                      <m:e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𝑋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</m:e>
                    </m:acc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=7.571429−</m:t>
                    </m:r>
                    <m:d>
                      <m:d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−0.01564∗15.14286</m:t>
                        </m:r>
                      </m:e>
                    </m:d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d>
                      <m:d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0.439216∗13</m:t>
                        </m:r>
                      </m:e>
                    </m:d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=2.098455</m:t>
                    </m:r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A01AE8C1-D2F2-4047-B248-E3249D6DA7AF}"/>
                </a:ext>
              </a:extLst>
            </xdr:cNvPr>
            <xdr:cNvSpPr txBox="1"/>
          </xdr:nvSpPr>
          <xdr:spPr>
            <a:xfrm>
              <a:off x="9429750" y="3276600"/>
              <a:ext cx="5606150" cy="1751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𝑏_0=𝑌 ̅−𝑏_1 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𝑋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1 ) ̅</a:t>
              </a:r>
              <a:r>
                <a:rPr lang="en-US" sz="1100" b="0" i="0">
                  <a:latin typeface="Cambria Math" panose="02040503050406030204" pitchFamily="18" charset="0"/>
                </a:rPr>
                <a:t>−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𝑏_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(𝑋_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 ̅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=7.571429−(−0.01564∗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15.14286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)−(0.439216∗13)=2.098455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15</xdr:col>
      <xdr:colOff>285750</xdr:colOff>
      <xdr:row>19</xdr:row>
      <xdr:rowOff>9525</xdr:rowOff>
    </xdr:from>
    <xdr:ext cx="137736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DB6BC8C4-023A-440B-B28D-74D7FD669A30}"/>
                </a:ext>
              </a:extLst>
            </xdr:cNvPr>
            <xdr:cNvSpPr txBox="1"/>
          </xdr:nvSpPr>
          <xdr:spPr>
            <a:xfrm>
              <a:off x="9429750" y="3629025"/>
              <a:ext cx="137736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𝑦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𝑏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𝑏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𝑋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sub>
                    </m:sSub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𝑏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𝑋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DB6BC8C4-023A-440B-B28D-74D7FD669A30}"/>
                </a:ext>
              </a:extLst>
            </xdr:cNvPr>
            <xdr:cNvSpPr txBox="1"/>
          </xdr:nvSpPr>
          <xdr:spPr>
            <a:xfrm>
              <a:off x="9429750" y="3629025"/>
              <a:ext cx="137736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𝑦=𝑏_0+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𝑏_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𝑋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_1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𝑏_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𝑋_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15</xdr:col>
      <xdr:colOff>266700</xdr:colOff>
      <xdr:row>21</xdr:row>
      <xdr:rowOff>9525</xdr:rowOff>
    </xdr:from>
    <xdr:ext cx="264110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BD247C08-4DBC-42D4-A6A7-56B9F7C4080D}"/>
                </a:ext>
              </a:extLst>
            </xdr:cNvPr>
            <xdr:cNvSpPr txBox="1"/>
          </xdr:nvSpPr>
          <xdr:spPr>
            <a:xfrm>
              <a:off x="9410700" y="4010025"/>
              <a:ext cx="264110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𝑦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=2.098455−0.01564</m:t>
                    </m:r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𝑋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sub>
                    </m:sSub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+0.439216 </m:t>
                    </m:r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𝑋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BD247C08-4DBC-42D4-A6A7-56B9F7C4080D}"/>
                </a:ext>
              </a:extLst>
            </xdr:cNvPr>
            <xdr:cNvSpPr txBox="1"/>
          </xdr:nvSpPr>
          <xdr:spPr>
            <a:xfrm>
              <a:off x="9410700" y="4010025"/>
              <a:ext cx="264110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𝑦=</a:t>
              </a:r>
              <a:r>
                <a:rPr lang="en-US" sz="1100" i="0">
                  <a:latin typeface="Cambria Math" panose="02040503050406030204" pitchFamily="18" charset="0"/>
                </a:rPr>
                <a:t>2</a:t>
              </a:r>
              <a:r>
                <a:rPr lang="en-US" sz="1100" b="0" i="0">
                  <a:latin typeface="Cambria Math" panose="02040503050406030204" pitchFamily="18" charset="0"/>
                </a:rPr>
                <a:t>.098455−0.01564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𝑋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〗_1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+0.439216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𝑋_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endParaRPr lang="en-GB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2FC87-8986-40DB-A930-AA514AF9A663}">
  <dimension ref="B2:O15"/>
  <sheetViews>
    <sheetView workbookViewId="0">
      <selection activeCell="G6" sqref="G6"/>
    </sheetView>
  </sheetViews>
  <sheetFormatPr defaultRowHeight="14.4"/>
  <cols>
    <col min="13" max="13" width="15.109375" bestFit="1" customWidth="1"/>
    <col min="14" max="14" width="10" bestFit="1" customWidth="1"/>
    <col min="15" max="15" width="15.109375" bestFit="1" customWidth="1"/>
  </cols>
  <sheetData>
    <row r="2" spans="2:15">
      <c r="C2" s="2" t="s">
        <v>0</v>
      </c>
      <c r="D2" s="2" t="s">
        <v>18</v>
      </c>
      <c r="I2" s="1" t="s">
        <v>0</v>
      </c>
      <c r="J2" s="1" t="s">
        <v>18</v>
      </c>
      <c r="K2" s="1" t="s">
        <v>19</v>
      </c>
      <c r="L2" s="1" t="s">
        <v>20</v>
      </c>
      <c r="M2" s="1" t="s">
        <v>22</v>
      </c>
      <c r="N2" s="1" t="s">
        <v>23</v>
      </c>
      <c r="O2" s="1" t="s">
        <v>21</v>
      </c>
    </row>
    <row r="3" spans="2:15">
      <c r="C3" s="2">
        <v>3.63</v>
      </c>
      <c r="D3" s="2">
        <v>53.1</v>
      </c>
      <c r="G3">
        <f>AVERAGE(C3:C12)</f>
        <v>3.35</v>
      </c>
      <c r="I3" s="1">
        <v>3.63</v>
      </c>
      <c r="J3" s="1">
        <v>53.1</v>
      </c>
      <c r="K3" s="1">
        <f>C3-$G$3</f>
        <v>0.2799999999999998</v>
      </c>
      <c r="L3" s="1">
        <f>D3-$G$4</f>
        <v>2.9800000000000111</v>
      </c>
      <c r="M3" s="1">
        <f>K3^2</f>
        <v>7.8399999999999886E-2</v>
      </c>
      <c r="N3" s="1">
        <f>L3^2</f>
        <v>8.8804000000000656</v>
      </c>
      <c r="O3" s="1">
        <f t="shared" ref="O3:O12" si="0">K3*L3</f>
        <v>0.83440000000000247</v>
      </c>
    </row>
    <row r="4" spans="2:15">
      <c r="C4" s="2">
        <v>3.02</v>
      </c>
      <c r="D4" s="2">
        <v>49.7</v>
      </c>
      <c r="G4">
        <f>AVERAGE(D3:D12)</f>
        <v>50.11999999999999</v>
      </c>
      <c r="I4" s="1">
        <v>3.02</v>
      </c>
      <c r="J4" s="1">
        <v>49.7</v>
      </c>
      <c r="K4" s="1">
        <f t="shared" ref="K4:K12" si="1">C4-$G$3</f>
        <v>-0.33000000000000007</v>
      </c>
      <c r="L4" s="1">
        <f t="shared" ref="L4:L12" si="2">D4-$G$4</f>
        <v>-0.41999999999998749</v>
      </c>
      <c r="M4" s="1">
        <f t="shared" ref="M4:M12" si="3">K4^2</f>
        <v>0.10890000000000005</v>
      </c>
      <c r="N4" s="1">
        <f t="shared" ref="N4:N12" si="4">L4^2</f>
        <v>0.17639999999998948</v>
      </c>
      <c r="O4" s="1">
        <f t="shared" si="0"/>
        <v>0.13859999999999589</v>
      </c>
    </row>
    <row r="5" spans="2:15">
      <c r="B5" s="4"/>
      <c r="C5" s="2">
        <v>3.82</v>
      </c>
      <c r="D5" s="2">
        <v>48.4</v>
      </c>
      <c r="I5" s="1">
        <v>3.82</v>
      </c>
      <c r="J5" s="1">
        <v>48.4</v>
      </c>
      <c r="K5" s="1">
        <f t="shared" si="1"/>
        <v>0.46999999999999975</v>
      </c>
      <c r="L5" s="1">
        <f t="shared" si="2"/>
        <v>-1.7199999999999918</v>
      </c>
      <c r="M5" s="1">
        <f t="shared" si="3"/>
        <v>0.22089999999999976</v>
      </c>
      <c r="N5" s="1">
        <f t="shared" si="4"/>
        <v>2.9583999999999717</v>
      </c>
      <c r="O5" s="1">
        <f t="shared" si="0"/>
        <v>-0.80839999999999568</v>
      </c>
    </row>
    <row r="6" spans="2:15">
      <c r="C6" s="2">
        <v>3.42</v>
      </c>
      <c r="D6" s="2">
        <v>54.2</v>
      </c>
      <c r="I6" s="1">
        <v>3.42</v>
      </c>
      <c r="J6" s="1">
        <v>54.2</v>
      </c>
      <c r="K6" s="1">
        <f t="shared" si="1"/>
        <v>6.999999999999984E-2</v>
      </c>
      <c r="L6" s="1">
        <f t="shared" si="2"/>
        <v>4.0800000000000125</v>
      </c>
      <c r="M6" s="1">
        <f t="shared" si="3"/>
        <v>4.8999999999999773E-3</v>
      </c>
      <c r="N6" s="1">
        <f t="shared" si="4"/>
        <v>16.646400000000103</v>
      </c>
      <c r="O6" s="1">
        <f t="shared" si="0"/>
        <v>0.28560000000000024</v>
      </c>
    </row>
    <row r="7" spans="2:15">
      <c r="C7" s="2">
        <v>3.59</v>
      </c>
      <c r="D7" s="2">
        <v>54.9</v>
      </c>
      <c r="I7" s="1">
        <v>3.59</v>
      </c>
      <c r="J7" s="1">
        <v>54.9</v>
      </c>
      <c r="K7" s="1">
        <f t="shared" si="1"/>
        <v>0.23999999999999977</v>
      </c>
      <c r="L7" s="1">
        <f t="shared" si="2"/>
        <v>4.7800000000000082</v>
      </c>
      <c r="M7" s="1">
        <f t="shared" si="3"/>
        <v>5.7599999999999887E-2</v>
      </c>
      <c r="N7" s="1">
        <f t="shared" si="4"/>
        <v>22.84840000000008</v>
      </c>
      <c r="O7" s="1">
        <f t="shared" si="0"/>
        <v>1.1472000000000009</v>
      </c>
    </row>
    <row r="8" spans="2:15">
      <c r="C8" s="2">
        <v>2.87</v>
      </c>
      <c r="D8" s="2">
        <v>43.7</v>
      </c>
      <c r="I8" s="1">
        <v>2.87</v>
      </c>
      <c r="J8" s="1">
        <v>43.7</v>
      </c>
      <c r="K8" s="1">
        <f t="shared" si="1"/>
        <v>-0.48</v>
      </c>
      <c r="L8" s="1">
        <f t="shared" si="2"/>
        <v>-6.4199999999999875</v>
      </c>
      <c r="M8" s="1">
        <f t="shared" si="3"/>
        <v>0.23039999999999999</v>
      </c>
      <c r="N8" s="1">
        <f t="shared" si="4"/>
        <v>41.216399999999837</v>
      </c>
      <c r="O8" s="1">
        <f t="shared" si="0"/>
        <v>3.0815999999999937</v>
      </c>
    </row>
    <row r="9" spans="2:15">
      <c r="C9" s="2">
        <v>3.03</v>
      </c>
      <c r="D9" s="2">
        <v>47.2</v>
      </c>
      <c r="I9" s="1">
        <v>3.03</v>
      </c>
      <c r="J9" s="1">
        <v>47.2</v>
      </c>
      <c r="K9" s="1">
        <f t="shared" si="1"/>
        <v>-0.32000000000000028</v>
      </c>
      <c r="L9" s="1">
        <f t="shared" si="2"/>
        <v>-2.9199999999999875</v>
      </c>
      <c r="M9" s="1">
        <f t="shared" si="3"/>
        <v>0.10240000000000019</v>
      </c>
      <c r="N9" s="1">
        <f t="shared" si="4"/>
        <v>8.5263999999999278</v>
      </c>
      <c r="O9" s="1">
        <f t="shared" si="0"/>
        <v>0.93439999999999679</v>
      </c>
    </row>
    <row r="10" spans="2:15">
      <c r="C10" s="2">
        <v>3.46</v>
      </c>
      <c r="D10" s="2">
        <v>45.2</v>
      </c>
      <c r="I10" s="1">
        <v>3.46</v>
      </c>
      <c r="J10" s="1">
        <v>45.2</v>
      </c>
      <c r="K10" s="1">
        <f t="shared" si="1"/>
        <v>0.10999999999999988</v>
      </c>
      <c r="L10" s="1">
        <f t="shared" si="2"/>
        <v>-4.9199999999999875</v>
      </c>
      <c r="M10" s="1">
        <f t="shared" si="3"/>
        <v>1.2099999999999972E-2</v>
      </c>
      <c r="N10" s="1">
        <f t="shared" si="4"/>
        <v>24.206399999999878</v>
      </c>
      <c r="O10" s="1">
        <f t="shared" si="0"/>
        <v>-0.54119999999999802</v>
      </c>
    </row>
    <row r="11" spans="2:15">
      <c r="C11" s="2">
        <v>3.36</v>
      </c>
      <c r="D11" s="2">
        <v>54.4</v>
      </c>
      <c r="I11" s="1">
        <v>3.36</v>
      </c>
      <c r="J11" s="1">
        <v>54.4</v>
      </c>
      <c r="K11" s="1">
        <f t="shared" si="1"/>
        <v>9.9999999999997868E-3</v>
      </c>
      <c r="L11" s="1">
        <f t="shared" si="2"/>
        <v>4.2800000000000082</v>
      </c>
      <c r="M11" s="1">
        <f t="shared" si="3"/>
        <v>9.9999999999995736E-5</v>
      </c>
      <c r="N11" s="1">
        <f t="shared" si="4"/>
        <v>18.318400000000072</v>
      </c>
      <c r="O11" s="1">
        <f t="shared" si="0"/>
        <v>4.2799999999999172E-2</v>
      </c>
    </row>
    <row r="12" spans="2:15">
      <c r="C12" s="2">
        <v>3.3</v>
      </c>
      <c r="D12" s="2">
        <v>50.4</v>
      </c>
      <c r="I12" s="1">
        <v>3.3</v>
      </c>
      <c r="J12" s="1">
        <v>50.4</v>
      </c>
      <c r="K12" s="1">
        <f t="shared" si="1"/>
        <v>-5.0000000000000266E-2</v>
      </c>
      <c r="L12" s="1">
        <f t="shared" si="2"/>
        <v>0.28000000000000824</v>
      </c>
      <c r="M12" s="1">
        <f t="shared" si="3"/>
        <v>2.5000000000000265E-3</v>
      </c>
      <c r="N12" s="1">
        <f t="shared" si="4"/>
        <v>7.8400000000004619E-2</v>
      </c>
      <c r="O12" s="1">
        <f t="shared" si="0"/>
        <v>-1.4000000000000486E-2</v>
      </c>
    </row>
    <row r="13" spans="2:15">
      <c r="L13" t="s">
        <v>10</v>
      </c>
      <c r="M13" s="1">
        <f>SUM(M3:M12)</f>
        <v>0.81819999999999971</v>
      </c>
      <c r="N13" s="1">
        <f>SUM(N3:N12)</f>
        <v>143.85599999999994</v>
      </c>
      <c r="O13" s="1">
        <f>SUM(O3:O12)</f>
        <v>5.1009999999999946</v>
      </c>
    </row>
    <row r="15" spans="2:15">
      <c r="N15" s="3" t="s">
        <v>24</v>
      </c>
      <c r="O15" s="3">
        <f>O13/SQRT(M13*N13)</f>
        <v>0.47017723296840297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79DB0-A11C-4771-B620-5E6387D35C64}">
  <dimension ref="B2:I10"/>
  <sheetViews>
    <sheetView workbookViewId="0">
      <selection activeCell="I5" sqref="I5"/>
    </sheetView>
  </sheetViews>
  <sheetFormatPr defaultRowHeight="14.4"/>
  <sheetData>
    <row r="2" spans="2:9">
      <c r="B2" s="2" t="s">
        <v>11</v>
      </c>
      <c r="C2" s="2" t="s">
        <v>12</v>
      </c>
      <c r="D2" s="2" t="s">
        <v>13</v>
      </c>
      <c r="E2" s="2" t="s">
        <v>14</v>
      </c>
      <c r="F2" s="2" t="s">
        <v>15</v>
      </c>
    </row>
    <row r="3" spans="2:9">
      <c r="B3" s="2">
        <v>1</v>
      </c>
      <c r="C3" s="2">
        <v>400</v>
      </c>
      <c r="D3" s="2">
        <v>551</v>
      </c>
      <c r="E3" s="2">
        <f>C3^2</f>
        <v>160000</v>
      </c>
      <c r="F3" s="2">
        <f>C3*D3</f>
        <v>220400</v>
      </c>
      <c r="H3" t="s">
        <v>16</v>
      </c>
      <c r="I3">
        <v>7</v>
      </c>
    </row>
    <row r="4" spans="2:9">
      <c r="B4" s="2">
        <v>2</v>
      </c>
      <c r="C4" s="2">
        <v>380</v>
      </c>
      <c r="D4" s="2">
        <v>480</v>
      </c>
      <c r="E4" s="2">
        <f t="shared" ref="E4:E9" si="0">C4^2</f>
        <v>144400</v>
      </c>
      <c r="F4" s="2">
        <f t="shared" ref="F4:F9" si="1">C4*D4</f>
        <v>182400</v>
      </c>
      <c r="H4" s="5" t="s">
        <v>17</v>
      </c>
      <c r="I4" s="5">
        <f>(7*F10-(C10*D10))/(7*E10-C10^2)</f>
        <v>0.38981263635196989</v>
      </c>
    </row>
    <row r="5" spans="2:9">
      <c r="B5" s="2">
        <v>3</v>
      </c>
      <c r="C5" s="2">
        <v>600</v>
      </c>
      <c r="D5" s="2">
        <v>508</v>
      </c>
      <c r="E5" s="2">
        <f t="shared" si="0"/>
        <v>360000</v>
      </c>
      <c r="F5" s="2">
        <f t="shared" si="1"/>
        <v>304800</v>
      </c>
      <c r="H5" s="6" t="s">
        <v>2</v>
      </c>
      <c r="I5" s="6">
        <f>(D10-I4*C10)/7</f>
        <v>401.15619412242802</v>
      </c>
    </row>
    <row r="6" spans="2:9">
      <c r="B6" s="2">
        <v>4</v>
      </c>
      <c r="C6" s="2">
        <v>357</v>
      </c>
      <c r="D6" s="2">
        <v>512</v>
      </c>
      <c r="E6" s="2">
        <f t="shared" si="0"/>
        <v>127449</v>
      </c>
      <c r="F6" s="2">
        <f t="shared" si="1"/>
        <v>182784</v>
      </c>
    </row>
    <row r="7" spans="2:9">
      <c r="B7" s="2">
        <v>5</v>
      </c>
      <c r="C7" s="2">
        <v>623</v>
      </c>
      <c r="D7" s="2">
        <v>700</v>
      </c>
      <c r="E7" s="2">
        <f t="shared" si="0"/>
        <v>388129</v>
      </c>
      <c r="F7" s="2">
        <f t="shared" si="1"/>
        <v>436100</v>
      </c>
    </row>
    <row r="8" spans="2:9">
      <c r="B8" s="2">
        <v>6</v>
      </c>
      <c r="C8" s="2">
        <v>500</v>
      </c>
      <c r="D8" s="2">
        <v>554</v>
      </c>
      <c r="E8" s="2">
        <f t="shared" si="0"/>
        <v>250000</v>
      </c>
      <c r="F8" s="2">
        <f t="shared" si="1"/>
        <v>277000</v>
      </c>
    </row>
    <row r="9" spans="2:9">
      <c r="B9" s="2">
        <v>7</v>
      </c>
      <c r="C9" s="2">
        <v>467</v>
      </c>
      <c r="D9" s="2">
        <v>800</v>
      </c>
      <c r="E9" s="2">
        <f t="shared" si="0"/>
        <v>218089</v>
      </c>
      <c r="F9" s="2">
        <f t="shared" si="1"/>
        <v>373600</v>
      </c>
    </row>
    <row r="10" spans="2:9">
      <c r="B10" s="2" t="s">
        <v>10</v>
      </c>
      <c r="C10" s="2">
        <f>SUM(C3:C9)</f>
        <v>3327</v>
      </c>
      <c r="D10" s="2">
        <f>SUM(D3:D9)</f>
        <v>4105</v>
      </c>
      <c r="E10" s="2">
        <f>SUM(E3:E9)</f>
        <v>1648067</v>
      </c>
      <c r="F10" s="2">
        <f>SUM(F3:F9)</f>
        <v>1977084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35CC82-2CD8-49BE-8407-0705E77BC906}">
  <dimension ref="B2:I17"/>
  <sheetViews>
    <sheetView workbookViewId="0">
      <selection activeCell="E7" sqref="E7"/>
    </sheetView>
  </sheetViews>
  <sheetFormatPr defaultRowHeight="14.4"/>
  <cols>
    <col min="1" max="2" width="10" bestFit="1" customWidth="1"/>
  </cols>
  <sheetData>
    <row r="2" spans="2:9">
      <c r="B2" s="1" t="s">
        <v>1</v>
      </c>
      <c r="C2">
        <v>750</v>
      </c>
      <c r="E2" t="s">
        <v>7</v>
      </c>
      <c r="F2">
        <v>800</v>
      </c>
    </row>
    <row r="3" spans="2:9">
      <c r="B3" s="2" t="s">
        <v>2</v>
      </c>
      <c r="C3">
        <v>900</v>
      </c>
      <c r="E3" t="s">
        <v>8</v>
      </c>
      <c r="F3">
        <v>50</v>
      </c>
    </row>
    <row r="4" spans="2:9">
      <c r="B4" s="2" t="s">
        <v>3</v>
      </c>
      <c r="C4">
        <v>5</v>
      </c>
    </row>
    <row r="5" spans="2:9">
      <c r="C5">
        <f>(C3-C2)/C4</f>
        <v>30</v>
      </c>
    </row>
    <row r="7" spans="2:9">
      <c r="B7" s="1" t="s">
        <v>5</v>
      </c>
      <c r="C7" s="1" t="s">
        <v>0</v>
      </c>
      <c r="D7" s="1" t="s">
        <v>4</v>
      </c>
      <c r="E7" s="1" t="s">
        <v>6</v>
      </c>
      <c r="F7" s="1" t="s">
        <v>9</v>
      </c>
      <c r="G7" s="1"/>
      <c r="H7" s="1"/>
      <c r="I7" s="1"/>
    </row>
    <row r="8" spans="2:9">
      <c r="B8" s="1">
        <v>1</v>
      </c>
      <c r="C8" s="1">
        <v>750</v>
      </c>
      <c r="D8" s="1">
        <f>C8+($C$5/2)</f>
        <v>765</v>
      </c>
      <c r="E8" s="1">
        <f>(1/SQRT(2*3.14*$F$3^2))*EXP(-0.5*((D8-$F$2)/$F$3)^2)</f>
        <v>6.2466622638412137E-3</v>
      </c>
      <c r="F8" s="1">
        <f>E8*$C$5</f>
        <v>0.18739986791523641</v>
      </c>
      <c r="G8" s="1"/>
      <c r="H8" s="1"/>
      <c r="I8" s="1"/>
    </row>
    <row r="9" spans="2:9">
      <c r="B9" s="1">
        <v>2</v>
      </c>
      <c r="C9" s="1">
        <f>C8+$C$5</f>
        <v>780</v>
      </c>
      <c r="D9" s="1">
        <f>C9+($C$5/2)</f>
        <v>795</v>
      </c>
      <c r="E9" s="1">
        <f>(1/SQRT(2*3.14*$F$3^2))*EXP(-0.5*((D9-$F$2)/$F$3)^2)</f>
        <v>7.9410640952529248E-3</v>
      </c>
      <c r="F9" s="1">
        <f>E9*$C$5</f>
        <v>0.23823192285758774</v>
      </c>
      <c r="G9" s="1"/>
      <c r="H9" s="1"/>
      <c r="I9" s="1"/>
    </row>
    <row r="10" spans="2:9">
      <c r="B10" s="1">
        <v>3</v>
      </c>
      <c r="C10" s="1">
        <f>C9+$C$5</f>
        <v>810</v>
      </c>
      <c r="D10" s="1">
        <f>C10+($C$5/2)</f>
        <v>825</v>
      </c>
      <c r="E10" s="1">
        <f>(1/SQRT(2*3.14*$F$3^2))*EXP(-0.5*((D10-$F$2)/$F$3)^2)</f>
        <v>7.0430920353606648E-3</v>
      </c>
      <c r="F10" s="1">
        <f>E10*$C$5</f>
        <v>0.21129276106081996</v>
      </c>
      <c r="G10" s="1"/>
      <c r="H10" s="1"/>
      <c r="I10" s="1"/>
    </row>
    <row r="11" spans="2:9">
      <c r="B11" s="1">
        <v>4</v>
      </c>
      <c r="C11" s="1">
        <f>C10+$C$5</f>
        <v>840</v>
      </c>
      <c r="D11" s="1">
        <f>C11+($C$5/2)</f>
        <v>855</v>
      </c>
      <c r="E11" s="1">
        <f>(1/SQRT(2*3.14*$F$3^2))*EXP(-0.5*((D11-$F$2)/$F$3)^2)</f>
        <v>4.358148378443288E-3</v>
      </c>
      <c r="F11" s="1">
        <f>E11*$C$5</f>
        <v>0.13074445135329865</v>
      </c>
      <c r="G11" s="1"/>
      <c r="H11" s="1"/>
      <c r="I11" s="1"/>
    </row>
    <row r="12" spans="2:9">
      <c r="B12" s="1">
        <v>5</v>
      </c>
      <c r="C12" s="1">
        <f>C11+$C$5</f>
        <v>870</v>
      </c>
      <c r="D12" s="1">
        <f>C12+($C$5/2)</f>
        <v>885</v>
      </c>
      <c r="E12" s="1">
        <f>(1/SQRT(2*3.14*$F$3^2))*EXP(-0.5*((D12-$F$2)/$F$3)^2)</f>
        <v>1.8814585176393471E-3</v>
      </c>
      <c r="F12" s="1">
        <f>E12*$C$5</f>
        <v>5.6443755529180413E-2</v>
      </c>
      <c r="G12" s="1"/>
      <c r="H12" s="1"/>
      <c r="I12" s="1"/>
    </row>
    <row r="13" spans="2:9">
      <c r="B13" s="1"/>
      <c r="C13" s="1"/>
      <c r="D13" s="1"/>
      <c r="E13" s="1" t="s">
        <v>10</v>
      </c>
      <c r="F13" s="3">
        <f>SUM(F8:F12)</f>
        <v>0.82411275871612333</v>
      </c>
      <c r="G13" s="1"/>
      <c r="H13" s="1"/>
      <c r="I13" s="1"/>
    </row>
    <row r="14" spans="2:9">
      <c r="B14" s="1"/>
      <c r="C14" s="1"/>
      <c r="D14" s="1"/>
      <c r="E14" s="1"/>
      <c r="F14" s="1"/>
      <c r="G14" s="1"/>
      <c r="H14" s="1"/>
      <c r="I14" s="1"/>
    </row>
    <row r="15" spans="2:9">
      <c r="B15" s="2"/>
      <c r="C15" s="2"/>
    </row>
    <row r="16" spans="2:9">
      <c r="B16" s="2"/>
      <c r="C16" s="2"/>
    </row>
    <row r="17" spans="2:3">
      <c r="B17" s="2"/>
      <c r="C17" s="2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AAB61-72F4-41A9-8062-688B265B090A}">
  <dimension ref="B2:S10"/>
  <sheetViews>
    <sheetView topLeftCell="E1" workbookViewId="0">
      <selection activeCell="R25" sqref="R25"/>
    </sheetView>
  </sheetViews>
  <sheetFormatPr defaultRowHeight="14.4"/>
  <sheetData>
    <row r="2" spans="2:19">
      <c r="B2" s="1" t="s">
        <v>11</v>
      </c>
      <c r="C2" s="1" t="s">
        <v>25</v>
      </c>
      <c r="D2" s="1" t="s">
        <v>26</v>
      </c>
      <c r="E2" s="1" t="s">
        <v>13</v>
      </c>
      <c r="J2" s="1" t="s">
        <v>11</v>
      </c>
      <c r="K2" s="1" t="s">
        <v>25</v>
      </c>
      <c r="L2" s="1" t="s">
        <v>26</v>
      </c>
      <c r="M2" s="1" t="s">
        <v>13</v>
      </c>
      <c r="N2" s="1" t="s">
        <v>27</v>
      </c>
      <c r="O2" s="1" t="s">
        <v>28</v>
      </c>
      <c r="P2" s="1" t="s">
        <v>29</v>
      </c>
      <c r="Q2" s="1" t="s">
        <v>30</v>
      </c>
      <c r="R2" s="1" t="s">
        <v>31</v>
      </c>
      <c r="S2" s="1" t="s">
        <v>32</v>
      </c>
    </row>
    <row r="3" spans="2:19">
      <c r="B3" s="1">
        <v>1</v>
      </c>
      <c r="C3" s="1">
        <v>12</v>
      </c>
      <c r="D3" s="1">
        <v>10</v>
      </c>
      <c r="E3" s="1">
        <v>6</v>
      </c>
      <c r="G3" s="7"/>
      <c r="H3">
        <f>AVERAGE(C3:C9)</f>
        <v>15.142857142857142</v>
      </c>
      <c r="J3" s="1">
        <v>1</v>
      </c>
      <c r="K3" s="1">
        <v>12</v>
      </c>
      <c r="L3" s="1">
        <v>10</v>
      </c>
      <c r="M3" s="1">
        <v>6</v>
      </c>
      <c r="N3" s="1">
        <f>K3^2</f>
        <v>144</v>
      </c>
      <c r="O3" s="1">
        <f t="shared" ref="O3:P9" si="0">L3^2</f>
        <v>100</v>
      </c>
      <c r="P3" s="1">
        <f t="shared" si="0"/>
        <v>36</v>
      </c>
      <c r="Q3" s="1">
        <f>K3*M3</f>
        <v>72</v>
      </c>
      <c r="R3" s="1">
        <f>L3*M3</f>
        <v>60</v>
      </c>
      <c r="S3" s="1">
        <f>K3*L3</f>
        <v>120</v>
      </c>
    </row>
    <row r="4" spans="2:19">
      <c r="B4" s="1">
        <v>2</v>
      </c>
      <c r="C4" s="1">
        <v>14</v>
      </c>
      <c r="D4" s="1">
        <v>11</v>
      </c>
      <c r="E4" s="1">
        <v>7</v>
      </c>
      <c r="G4" s="8"/>
      <c r="H4">
        <f>AVERAGE(D3:D9)</f>
        <v>13</v>
      </c>
      <c r="J4" s="1">
        <v>2</v>
      </c>
      <c r="K4" s="1">
        <v>14</v>
      </c>
      <c r="L4" s="1">
        <v>11</v>
      </c>
      <c r="M4" s="1">
        <v>7</v>
      </c>
      <c r="N4" s="1">
        <f t="shared" ref="N4:N9" si="1">K4^2</f>
        <v>196</v>
      </c>
      <c r="O4" s="1">
        <f t="shared" si="0"/>
        <v>121</v>
      </c>
      <c r="P4" s="1">
        <f t="shared" si="0"/>
        <v>49</v>
      </c>
      <c r="Q4" s="1">
        <f t="shared" ref="Q4:Q9" si="2">K4*M4</f>
        <v>98</v>
      </c>
      <c r="R4" s="1">
        <f t="shared" ref="R4:R9" si="3">L4*M4</f>
        <v>77</v>
      </c>
      <c r="S4" s="1">
        <f t="shared" ref="S4:S9" si="4">K4*L4</f>
        <v>154</v>
      </c>
    </row>
    <row r="5" spans="2:19">
      <c r="B5" s="1">
        <v>3</v>
      </c>
      <c r="C5" s="1">
        <v>10</v>
      </c>
      <c r="D5" s="1">
        <v>14</v>
      </c>
      <c r="E5" s="1">
        <v>8</v>
      </c>
      <c r="G5" s="8"/>
      <c r="H5">
        <f>AVERAGE(E3:E9)</f>
        <v>7.5714285714285712</v>
      </c>
      <c r="J5" s="1">
        <v>3</v>
      </c>
      <c r="K5" s="1">
        <v>10</v>
      </c>
      <c r="L5" s="1">
        <v>14</v>
      </c>
      <c r="M5" s="1">
        <v>8</v>
      </c>
      <c r="N5" s="1">
        <f t="shared" si="1"/>
        <v>100</v>
      </c>
      <c r="O5" s="1">
        <f t="shared" si="0"/>
        <v>196</v>
      </c>
      <c r="P5" s="1">
        <f t="shared" si="0"/>
        <v>64</v>
      </c>
      <c r="Q5" s="1">
        <f t="shared" si="2"/>
        <v>80</v>
      </c>
      <c r="R5" s="1">
        <f t="shared" si="3"/>
        <v>112</v>
      </c>
      <c r="S5" s="1">
        <f t="shared" si="4"/>
        <v>140</v>
      </c>
    </row>
    <row r="6" spans="2:19">
      <c r="B6" s="1">
        <v>4</v>
      </c>
      <c r="C6" s="1">
        <v>16</v>
      </c>
      <c r="D6" s="1">
        <v>13</v>
      </c>
      <c r="E6" s="1">
        <v>8</v>
      </c>
      <c r="G6" s="8"/>
      <c r="J6" s="1">
        <v>4</v>
      </c>
      <c r="K6" s="1">
        <v>16</v>
      </c>
      <c r="L6" s="1">
        <v>13</v>
      </c>
      <c r="M6" s="1">
        <v>8</v>
      </c>
      <c r="N6" s="1">
        <f t="shared" si="1"/>
        <v>256</v>
      </c>
      <c r="O6" s="1">
        <f t="shared" si="0"/>
        <v>169</v>
      </c>
      <c r="P6" s="1">
        <f t="shared" si="0"/>
        <v>64</v>
      </c>
      <c r="Q6" s="1">
        <f t="shared" si="2"/>
        <v>128</v>
      </c>
      <c r="R6" s="1">
        <f t="shared" si="3"/>
        <v>104</v>
      </c>
      <c r="S6" s="1">
        <f t="shared" si="4"/>
        <v>208</v>
      </c>
    </row>
    <row r="7" spans="2:19">
      <c r="B7" s="1">
        <v>5</v>
      </c>
      <c r="C7" s="1">
        <v>18</v>
      </c>
      <c r="D7" s="1">
        <v>15</v>
      </c>
      <c r="E7" s="1">
        <v>9</v>
      </c>
      <c r="G7" s="7"/>
      <c r="J7" s="1">
        <v>5</v>
      </c>
      <c r="K7" s="1">
        <v>18</v>
      </c>
      <c r="L7" s="1">
        <v>15</v>
      </c>
      <c r="M7" s="1">
        <v>9</v>
      </c>
      <c r="N7" s="1">
        <f t="shared" si="1"/>
        <v>324</v>
      </c>
      <c r="O7" s="1">
        <f t="shared" si="0"/>
        <v>225</v>
      </c>
      <c r="P7" s="1">
        <f t="shared" si="0"/>
        <v>81</v>
      </c>
      <c r="Q7" s="1">
        <f t="shared" si="2"/>
        <v>162</v>
      </c>
      <c r="R7" s="1">
        <f t="shared" si="3"/>
        <v>135</v>
      </c>
      <c r="S7" s="1">
        <f t="shared" si="4"/>
        <v>270</v>
      </c>
    </row>
    <row r="8" spans="2:19">
      <c r="B8" s="1">
        <v>6</v>
      </c>
      <c r="C8" s="1">
        <v>24</v>
      </c>
      <c r="D8" s="1">
        <v>20</v>
      </c>
      <c r="E8" s="1">
        <v>10</v>
      </c>
      <c r="J8" s="1">
        <v>6</v>
      </c>
      <c r="K8" s="1">
        <v>24</v>
      </c>
      <c r="L8" s="1">
        <v>20</v>
      </c>
      <c r="M8" s="1">
        <v>10</v>
      </c>
      <c r="N8" s="1">
        <f t="shared" si="1"/>
        <v>576</v>
      </c>
      <c r="O8" s="1">
        <f t="shared" si="0"/>
        <v>400</v>
      </c>
      <c r="P8" s="1">
        <f t="shared" si="0"/>
        <v>100</v>
      </c>
      <c r="Q8" s="1">
        <f t="shared" si="2"/>
        <v>240</v>
      </c>
      <c r="R8" s="1">
        <f t="shared" si="3"/>
        <v>200</v>
      </c>
      <c r="S8" s="1">
        <f t="shared" si="4"/>
        <v>480</v>
      </c>
    </row>
    <row r="9" spans="2:19">
      <c r="B9" s="1">
        <v>7</v>
      </c>
      <c r="C9" s="1">
        <v>12</v>
      </c>
      <c r="D9" s="1">
        <v>8</v>
      </c>
      <c r="E9" s="1">
        <v>5</v>
      </c>
      <c r="J9" s="1">
        <v>7</v>
      </c>
      <c r="K9" s="1">
        <v>12</v>
      </c>
      <c r="L9" s="1">
        <v>8</v>
      </c>
      <c r="M9" s="1">
        <v>5</v>
      </c>
      <c r="N9" s="1">
        <f t="shared" si="1"/>
        <v>144</v>
      </c>
      <c r="O9" s="1">
        <f t="shared" si="0"/>
        <v>64</v>
      </c>
      <c r="P9" s="1">
        <f t="shared" si="0"/>
        <v>25</v>
      </c>
      <c r="Q9" s="1">
        <f t="shared" si="2"/>
        <v>60</v>
      </c>
      <c r="R9" s="1">
        <f t="shared" si="3"/>
        <v>40</v>
      </c>
      <c r="S9" s="1">
        <f t="shared" si="4"/>
        <v>96</v>
      </c>
    </row>
    <row r="10" spans="2:19">
      <c r="J10" s="1" t="s">
        <v>10</v>
      </c>
      <c r="K10" s="1">
        <f t="shared" ref="K10:S10" si="5">SUM(K3:K9)</f>
        <v>106</v>
      </c>
      <c r="L10" s="1">
        <f t="shared" si="5"/>
        <v>91</v>
      </c>
      <c r="M10" s="1">
        <f t="shared" si="5"/>
        <v>53</v>
      </c>
      <c r="N10" s="1">
        <f t="shared" si="5"/>
        <v>1740</v>
      </c>
      <c r="O10" s="1">
        <f t="shared" si="5"/>
        <v>1275</v>
      </c>
      <c r="P10" s="1">
        <f t="shared" si="5"/>
        <v>419</v>
      </c>
      <c r="Q10" s="1">
        <f t="shared" si="5"/>
        <v>840</v>
      </c>
      <c r="R10" s="1">
        <f t="shared" si="5"/>
        <v>728</v>
      </c>
      <c r="S10" s="1">
        <f t="shared" si="5"/>
        <v>1468</v>
      </c>
    </row>
  </sheetData>
  <phoneticPr fontId="4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5A106-6C92-44FD-BDF5-FBF788213808}">
  <dimension ref="B2:K65"/>
  <sheetViews>
    <sheetView tabSelected="1" topLeftCell="B38" workbookViewId="0">
      <selection activeCell="F59" sqref="F59"/>
    </sheetView>
  </sheetViews>
  <sheetFormatPr defaultRowHeight="14.4"/>
  <cols>
    <col min="2" max="2" width="14.6640625" bestFit="1" customWidth="1"/>
    <col min="3" max="3" width="12.33203125" customWidth="1"/>
    <col min="4" max="4" width="15.33203125" customWidth="1"/>
    <col min="5" max="5" width="17" customWidth="1"/>
    <col min="9" max="9" width="10.33203125" customWidth="1"/>
    <col min="10" max="10" width="14.44140625" bestFit="1" customWidth="1"/>
    <col min="11" max="11" width="14.6640625" bestFit="1" customWidth="1"/>
  </cols>
  <sheetData>
    <row r="2" spans="2:10">
      <c r="B2" s="1" t="s">
        <v>44</v>
      </c>
      <c r="C2" s="1" t="s">
        <v>33</v>
      </c>
      <c r="D2" s="1" t="s">
        <v>34</v>
      </c>
      <c r="E2" s="1" t="s">
        <v>35</v>
      </c>
      <c r="G2" s="16" t="s">
        <v>52</v>
      </c>
      <c r="H2" s="16"/>
      <c r="I2" s="16"/>
      <c r="J2" s="16"/>
    </row>
    <row r="3" spans="2:10">
      <c r="B3" s="1">
        <v>1</v>
      </c>
      <c r="C3" s="1">
        <v>19</v>
      </c>
      <c r="D3" s="1">
        <v>15</v>
      </c>
      <c r="E3" s="1">
        <v>39</v>
      </c>
      <c r="G3" s="13" t="s">
        <v>53</v>
      </c>
      <c r="H3" s="13"/>
      <c r="I3" s="13"/>
      <c r="J3" s="13">
        <v>3</v>
      </c>
    </row>
    <row r="4" spans="2:10">
      <c r="B4" s="1">
        <v>2</v>
      </c>
      <c r="C4" s="1">
        <v>21</v>
      </c>
      <c r="D4" s="1">
        <v>15</v>
      </c>
      <c r="E4" s="1">
        <v>81</v>
      </c>
      <c r="G4" s="13" t="s">
        <v>54</v>
      </c>
      <c r="H4" s="14"/>
      <c r="I4" s="15"/>
      <c r="J4" s="13">
        <v>2</v>
      </c>
    </row>
    <row r="5" spans="2:10">
      <c r="B5" s="1">
        <v>3</v>
      </c>
      <c r="C5" s="1">
        <v>20</v>
      </c>
      <c r="D5" s="1">
        <v>16</v>
      </c>
      <c r="E5" s="1">
        <v>6</v>
      </c>
    </row>
    <row r="6" spans="2:10">
      <c r="B6" s="1">
        <v>4</v>
      </c>
      <c r="C6" s="1">
        <v>23</v>
      </c>
      <c r="D6" s="1">
        <v>17</v>
      </c>
      <c r="E6" s="1">
        <v>77</v>
      </c>
    </row>
    <row r="7" spans="2:10">
      <c r="B7" s="1">
        <v>5</v>
      </c>
      <c r="C7" s="1">
        <v>31</v>
      </c>
      <c r="D7" s="1">
        <v>16</v>
      </c>
      <c r="E7" s="1">
        <v>40</v>
      </c>
    </row>
    <row r="8" spans="2:10">
      <c r="B8" s="1">
        <v>6</v>
      </c>
      <c r="C8" s="1">
        <v>28</v>
      </c>
      <c r="D8" s="1">
        <v>18</v>
      </c>
      <c r="E8" s="1">
        <v>82</v>
      </c>
    </row>
    <row r="9" spans="2:10">
      <c r="B9" s="1">
        <v>7</v>
      </c>
      <c r="C9" s="1">
        <v>27</v>
      </c>
      <c r="D9" s="1">
        <v>20</v>
      </c>
      <c r="E9" s="1">
        <v>5</v>
      </c>
    </row>
    <row r="11" spans="2:10">
      <c r="B11" t="s">
        <v>33</v>
      </c>
      <c r="C11" s="1" t="s">
        <v>36</v>
      </c>
      <c r="D11" s="1">
        <f>MIN(C3:C9)</f>
        <v>19</v>
      </c>
    </row>
    <row r="12" spans="2:10">
      <c r="C12" s="1" t="s">
        <v>37</v>
      </c>
      <c r="D12" s="1">
        <f>MAX(C3:C9)</f>
        <v>31</v>
      </c>
    </row>
    <row r="13" spans="2:10">
      <c r="B13" t="s">
        <v>34</v>
      </c>
      <c r="C13" s="1" t="s">
        <v>36</v>
      </c>
      <c r="D13" s="1">
        <f>MIN(D3:D9)</f>
        <v>15</v>
      </c>
    </row>
    <row r="14" spans="2:10">
      <c r="C14" s="1" t="s">
        <v>37</v>
      </c>
      <c r="D14" s="1">
        <f>MAX(D3:D9)</f>
        <v>20</v>
      </c>
    </row>
    <row r="15" spans="2:10">
      <c r="B15" t="s">
        <v>35</v>
      </c>
      <c r="C15" s="1" t="s">
        <v>36</v>
      </c>
      <c r="D15" s="1">
        <f>MIN(E3:E9)</f>
        <v>5</v>
      </c>
    </row>
    <row r="16" spans="2:10">
      <c r="C16" s="1" t="s">
        <v>37</v>
      </c>
      <c r="D16" s="1">
        <f>MAX(E3:E9)</f>
        <v>82</v>
      </c>
    </row>
    <row r="17" spans="2:11">
      <c r="D17" s="1"/>
    </row>
    <row r="18" spans="2:11">
      <c r="B18" t="s">
        <v>38</v>
      </c>
    </row>
    <row r="19" spans="2:11">
      <c r="B19" t="s">
        <v>39</v>
      </c>
    </row>
    <row r="20" spans="2:11">
      <c r="B20" t="s">
        <v>40</v>
      </c>
      <c r="C20">
        <v>24</v>
      </c>
      <c r="D20">
        <v>17</v>
      </c>
      <c r="E20">
        <v>48</v>
      </c>
      <c r="G20" t="s">
        <v>43</v>
      </c>
    </row>
    <row r="21" spans="2:11">
      <c r="B21" t="s">
        <v>41</v>
      </c>
      <c r="C21">
        <v>19</v>
      </c>
      <c r="D21">
        <v>16</v>
      </c>
      <c r="E21">
        <v>37</v>
      </c>
    </row>
    <row r="22" spans="2:11">
      <c r="B22" t="s">
        <v>42</v>
      </c>
      <c r="C22">
        <v>31</v>
      </c>
      <c r="D22">
        <v>15</v>
      </c>
      <c r="E22">
        <v>65</v>
      </c>
    </row>
    <row r="25" spans="2:11">
      <c r="B25" s="1" t="s">
        <v>44</v>
      </c>
      <c r="C25" s="2" t="s">
        <v>45</v>
      </c>
      <c r="D25" s="2" t="s">
        <v>46</v>
      </c>
      <c r="E25" s="2" t="s">
        <v>47</v>
      </c>
      <c r="F25" s="2" t="s">
        <v>48</v>
      </c>
      <c r="G25" s="2" t="s">
        <v>49</v>
      </c>
      <c r="I25" s="1" t="s">
        <v>33</v>
      </c>
      <c r="J25" s="1" t="s">
        <v>34</v>
      </c>
      <c r="K25" s="1" t="s">
        <v>35</v>
      </c>
    </row>
    <row r="26" spans="2:11">
      <c r="B26" s="1">
        <v>1</v>
      </c>
      <c r="C26">
        <f>SQRT(($C$20-C3)^2+($D$20-D3)^2+($E$20-E3)^2)</f>
        <v>10.488088481701515</v>
      </c>
      <c r="D26">
        <f>SQRT(($C$21-C3)^2+($D$21-D3)^2+($E$21-E3)^2)</f>
        <v>2.2360679774997898</v>
      </c>
      <c r="E26">
        <f>SQRT(($C$23-C3)^2+($D$23-D3)^2+($E$23-E3)^2)</f>
        <v>45.902069670114003</v>
      </c>
      <c r="F26">
        <f>MIN(C26:E26)</f>
        <v>2.2360679774997898</v>
      </c>
      <c r="G26" s="9">
        <f>IF(F26=C26,1,IF(F26=D26,2,3))</f>
        <v>2</v>
      </c>
      <c r="I26" s="11">
        <v>19</v>
      </c>
      <c r="J26" s="11">
        <v>15</v>
      </c>
      <c r="K26" s="11">
        <v>39</v>
      </c>
    </row>
    <row r="27" spans="2:11">
      <c r="B27" s="1">
        <v>2</v>
      </c>
      <c r="C27">
        <f t="shared" ref="C27:C32" si="0">SQRT(($C$20-C4)^2+($D$20-D4)^2+($E$20-E4)^2)</f>
        <v>33.196385345395662</v>
      </c>
      <c r="D27">
        <f t="shared" ref="D27:D32" si="1">SQRT(($C$21-C4)^2+($D$21-D4)^2+($E$21-E4)^2)</f>
        <v>44.05678154382138</v>
      </c>
      <c r="E27">
        <f t="shared" ref="E27:E32" si="2">SQRT(($C$23-C4)^2+($D$23-D4)^2+($E$23-E4)^2)</f>
        <v>85.011763891828522</v>
      </c>
      <c r="F27">
        <f t="shared" ref="F27:F32" si="3">MIN(C27:E27)</f>
        <v>33.196385345395662</v>
      </c>
      <c r="G27" s="5">
        <f t="shared" ref="G27:G32" si="4">IF(F27=C27,1,IF(F27=D27,2,3))</f>
        <v>1</v>
      </c>
      <c r="I27" s="3">
        <v>21</v>
      </c>
      <c r="J27" s="3">
        <v>15</v>
      </c>
      <c r="K27" s="3">
        <v>81</v>
      </c>
    </row>
    <row r="28" spans="2:11">
      <c r="B28" s="1">
        <v>3</v>
      </c>
      <c r="C28">
        <f t="shared" si="0"/>
        <v>42.201895692018383</v>
      </c>
      <c r="D28">
        <f t="shared" si="1"/>
        <v>31.016124838541646</v>
      </c>
      <c r="E28">
        <f t="shared" si="2"/>
        <v>26.305892875931811</v>
      </c>
      <c r="F28">
        <f t="shared" si="3"/>
        <v>26.305892875931811</v>
      </c>
      <c r="G28" s="10">
        <f t="shared" si="4"/>
        <v>3</v>
      </c>
      <c r="I28" s="12">
        <v>20</v>
      </c>
      <c r="J28" s="12">
        <v>16</v>
      </c>
      <c r="K28" s="12">
        <v>6</v>
      </c>
    </row>
    <row r="29" spans="2:11">
      <c r="B29" s="1">
        <v>4</v>
      </c>
      <c r="C29">
        <f t="shared" si="0"/>
        <v>29.017236257093817</v>
      </c>
      <c r="D29">
        <f t="shared" si="1"/>
        <v>40.2119385257662</v>
      </c>
      <c r="E29">
        <f t="shared" si="2"/>
        <v>82.140124178138421</v>
      </c>
      <c r="F29">
        <f t="shared" si="3"/>
        <v>29.017236257093817</v>
      </c>
      <c r="G29" s="5">
        <f t="shared" si="4"/>
        <v>1</v>
      </c>
      <c r="I29" s="3">
        <v>23</v>
      </c>
      <c r="J29" s="3">
        <v>17</v>
      </c>
      <c r="K29" s="3">
        <v>77</v>
      </c>
    </row>
    <row r="30" spans="2:11">
      <c r="B30" s="1">
        <v>5</v>
      </c>
      <c r="C30">
        <f t="shared" si="0"/>
        <v>10.677078252031311</v>
      </c>
      <c r="D30">
        <f t="shared" si="1"/>
        <v>12.369316876852981</v>
      </c>
      <c r="E30">
        <f t="shared" si="2"/>
        <v>53.075418038862395</v>
      </c>
      <c r="F30">
        <f t="shared" si="3"/>
        <v>10.677078252031311</v>
      </c>
      <c r="G30" s="5">
        <f t="shared" si="4"/>
        <v>1</v>
      </c>
      <c r="I30" s="3">
        <v>31</v>
      </c>
      <c r="J30" s="3">
        <v>16</v>
      </c>
      <c r="K30" s="3">
        <v>40</v>
      </c>
    </row>
    <row r="31" spans="2:11">
      <c r="B31" s="1">
        <v>6</v>
      </c>
      <c r="C31">
        <f t="shared" si="0"/>
        <v>34.249087579087416</v>
      </c>
      <c r="D31">
        <f t="shared" si="1"/>
        <v>45.934736311423407</v>
      </c>
      <c r="E31">
        <f t="shared" si="2"/>
        <v>88.498587559350341</v>
      </c>
      <c r="F31">
        <f t="shared" si="3"/>
        <v>34.249087579087416</v>
      </c>
      <c r="G31" s="5">
        <f t="shared" si="4"/>
        <v>1</v>
      </c>
      <c r="I31" s="3">
        <v>28</v>
      </c>
      <c r="J31" s="3">
        <v>18</v>
      </c>
      <c r="K31" s="3">
        <v>82</v>
      </c>
    </row>
    <row r="32" spans="2:11">
      <c r="B32" s="1">
        <v>7</v>
      </c>
      <c r="C32">
        <f t="shared" si="0"/>
        <v>43.208795400936602</v>
      </c>
      <c r="D32">
        <f t="shared" si="1"/>
        <v>33.226495451672299</v>
      </c>
      <c r="E32">
        <f t="shared" si="2"/>
        <v>33.97057550292606</v>
      </c>
      <c r="F32">
        <f t="shared" si="3"/>
        <v>33.226495451672299</v>
      </c>
      <c r="G32" s="9">
        <f t="shared" si="4"/>
        <v>2</v>
      </c>
      <c r="I32" s="11">
        <v>27</v>
      </c>
      <c r="J32" s="11">
        <v>17</v>
      </c>
      <c r="K32" s="11">
        <v>76</v>
      </c>
    </row>
    <row r="34" spans="2:11">
      <c r="B34" t="s">
        <v>50</v>
      </c>
    </row>
    <row r="35" spans="2:11">
      <c r="B35" t="s">
        <v>40</v>
      </c>
      <c r="C35">
        <f>(21+23+31+28)/4</f>
        <v>25.75</v>
      </c>
      <c r="D35">
        <f>(15+17+16+18)/4</f>
        <v>16.5</v>
      </c>
      <c r="E35">
        <f>(81+77+40+82)/4</f>
        <v>70</v>
      </c>
    </row>
    <row r="36" spans="2:11">
      <c r="B36" t="s">
        <v>41</v>
      </c>
      <c r="C36">
        <f>(19+27)/2</f>
        <v>23</v>
      </c>
      <c r="D36">
        <f>(15+17)/2</f>
        <v>16</v>
      </c>
      <c r="E36">
        <f>(39+76)/2</f>
        <v>57.5</v>
      </c>
    </row>
    <row r="37" spans="2:11">
      <c r="B37" t="s">
        <v>42</v>
      </c>
      <c r="C37">
        <f>20/1</f>
        <v>20</v>
      </c>
      <c r="D37">
        <f>16/1</f>
        <v>16</v>
      </c>
      <c r="E37">
        <f>6/1</f>
        <v>6</v>
      </c>
    </row>
    <row r="39" spans="2:11">
      <c r="B39" t="s">
        <v>51</v>
      </c>
    </row>
    <row r="40" spans="2:11">
      <c r="B40" t="s">
        <v>39</v>
      </c>
    </row>
    <row r="41" spans="2:11">
      <c r="B41" t="s">
        <v>40</v>
      </c>
      <c r="C41">
        <f>C35</f>
        <v>25.75</v>
      </c>
      <c r="D41">
        <f t="shared" ref="D41:E41" si="5">D35</f>
        <v>16.5</v>
      </c>
      <c r="E41">
        <f t="shared" si="5"/>
        <v>70</v>
      </c>
    </row>
    <row r="42" spans="2:11">
      <c r="B42" t="s">
        <v>41</v>
      </c>
      <c r="C42">
        <f t="shared" ref="C42:E42" si="6">C36</f>
        <v>23</v>
      </c>
      <c r="D42">
        <f t="shared" si="6"/>
        <v>16</v>
      </c>
      <c r="E42">
        <f t="shared" si="6"/>
        <v>57.5</v>
      </c>
    </row>
    <row r="43" spans="2:11">
      <c r="B43" t="s">
        <v>42</v>
      </c>
      <c r="C43">
        <f t="shared" ref="C43:E43" si="7">C37</f>
        <v>20</v>
      </c>
      <c r="D43">
        <f t="shared" si="7"/>
        <v>16</v>
      </c>
      <c r="E43">
        <f t="shared" si="7"/>
        <v>6</v>
      </c>
    </row>
    <row r="45" spans="2:11">
      <c r="B45" s="1" t="s">
        <v>44</v>
      </c>
      <c r="C45" s="2" t="s">
        <v>45</v>
      </c>
      <c r="D45" s="2" t="s">
        <v>46</v>
      </c>
      <c r="E45" s="2" t="s">
        <v>47</v>
      </c>
      <c r="F45" s="2" t="s">
        <v>48</v>
      </c>
      <c r="G45" s="2" t="s">
        <v>49</v>
      </c>
      <c r="I45" s="1" t="s">
        <v>33</v>
      </c>
      <c r="J45" s="1" t="s">
        <v>34</v>
      </c>
      <c r="K45" s="1" t="s">
        <v>35</v>
      </c>
    </row>
    <row r="46" spans="2:11">
      <c r="B46" s="1">
        <v>1</v>
      </c>
      <c r="C46">
        <f>SQRT(($C$41-C3)^2+($D$41-D3)^2+($E$41-E3)^2)</f>
        <v>31.761808827584112</v>
      </c>
      <c r="D46">
        <f>SQRT(($C$42-C3)^2+($D$42-D3)^2+($E$42-E3)^2)</f>
        <v>18.953891421024867</v>
      </c>
      <c r="E46">
        <f>SQRT(($C$43-C3)^2+($D$43-D3)^2+($E$43-E3)^2)</f>
        <v>33.030289129827487</v>
      </c>
      <c r="F46">
        <f>MIN(C46:E46)</f>
        <v>18.953891421024867</v>
      </c>
      <c r="G46" s="9">
        <f>IF(F46=C46,1,IF(F46=D46,2,3))</f>
        <v>2</v>
      </c>
      <c r="I46" s="11">
        <v>19</v>
      </c>
      <c r="J46" s="11">
        <v>15</v>
      </c>
      <c r="K46" s="11">
        <v>39</v>
      </c>
    </row>
    <row r="47" spans="2:11">
      <c r="B47" s="1">
        <v>2</v>
      </c>
      <c r="C47">
        <f t="shared" ref="C47:C52" si="8">SQRT(($C$41-C4)^2+($D$41-D4)^2+($E$41-E4)^2)</f>
        <v>12.075284675733322</v>
      </c>
      <c r="D47">
        <f t="shared" ref="D47:D52" si="9">SQRT(($C$42-C4)^2+($D$42-D4)^2+($E$42-E4)^2)</f>
        <v>23.606143268225754</v>
      </c>
      <c r="E47">
        <f t="shared" ref="E47:E52" si="10">SQRT(($C$43-C4)^2+($D$43-D4)^2+($E$43-E4)^2)</f>
        <v>75.013332148358799</v>
      </c>
      <c r="F47">
        <f t="shared" ref="F47:F52" si="11">MIN(C47:E47)</f>
        <v>12.075284675733322</v>
      </c>
      <c r="G47" s="5">
        <f t="shared" ref="G47:G52" si="12">IF(F47=C47,1,IF(F47=D47,2,3))</f>
        <v>1</v>
      </c>
      <c r="I47" s="3">
        <v>21</v>
      </c>
      <c r="J47" s="3">
        <v>15</v>
      </c>
      <c r="K47" s="3">
        <v>81</v>
      </c>
    </row>
    <row r="48" spans="2:11">
      <c r="B48" s="1">
        <v>3</v>
      </c>
      <c r="C48">
        <f t="shared" si="8"/>
        <v>64.259726890175941</v>
      </c>
      <c r="D48">
        <f t="shared" si="9"/>
        <v>51.58730463980455</v>
      </c>
      <c r="E48">
        <f t="shared" si="10"/>
        <v>0</v>
      </c>
      <c r="F48">
        <f t="shared" si="11"/>
        <v>0</v>
      </c>
      <c r="G48" s="10">
        <f t="shared" si="12"/>
        <v>3</v>
      </c>
      <c r="I48" s="12">
        <v>20</v>
      </c>
      <c r="J48" s="12">
        <v>16</v>
      </c>
      <c r="K48" s="12">
        <v>6</v>
      </c>
    </row>
    <row r="49" spans="2:11">
      <c r="B49" s="1">
        <v>4</v>
      </c>
      <c r="C49">
        <f t="shared" si="8"/>
        <v>7.5374067158406675</v>
      </c>
      <c r="D49">
        <f t="shared" si="9"/>
        <v>19.525624189766635</v>
      </c>
      <c r="E49">
        <f t="shared" si="10"/>
        <v>71.070387644925646</v>
      </c>
      <c r="F49">
        <f t="shared" si="11"/>
        <v>7.5374067158406675</v>
      </c>
      <c r="G49" s="5">
        <f t="shared" si="12"/>
        <v>1</v>
      </c>
      <c r="I49" s="3">
        <v>23</v>
      </c>
      <c r="J49" s="3">
        <v>17</v>
      </c>
      <c r="K49" s="3">
        <v>77</v>
      </c>
    </row>
    <row r="50" spans="2:11">
      <c r="B50" s="1">
        <v>5</v>
      </c>
      <c r="C50">
        <f t="shared" si="8"/>
        <v>30.460014773469826</v>
      </c>
      <c r="D50">
        <f t="shared" si="9"/>
        <v>19.241881404893856</v>
      </c>
      <c r="E50">
        <f t="shared" si="10"/>
        <v>35.735136770411273</v>
      </c>
      <c r="F50">
        <f t="shared" si="11"/>
        <v>19.241881404893856</v>
      </c>
      <c r="G50" s="9">
        <f t="shared" si="12"/>
        <v>2</v>
      </c>
      <c r="I50" s="11">
        <v>31</v>
      </c>
      <c r="J50" s="11">
        <v>16</v>
      </c>
      <c r="K50" s="11">
        <v>40</v>
      </c>
    </row>
    <row r="51" spans="2:11">
      <c r="B51" s="1">
        <v>6</v>
      </c>
      <c r="C51">
        <f t="shared" si="8"/>
        <v>12.300914600142544</v>
      </c>
      <c r="D51">
        <f t="shared" si="9"/>
        <v>25.084855989221865</v>
      </c>
      <c r="E51">
        <f t="shared" si="10"/>
        <v>76.446059414465566</v>
      </c>
      <c r="F51">
        <f t="shared" si="11"/>
        <v>12.300914600142544</v>
      </c>
      <c r="G51" s="5">
        <f t="shared" si="12"/>
        <v>1</v>
      </c>
      <c r="I51" s="3">
        <v>28</v>
      </c>
      <c r="J51" s="3">
        <v>18</v>
      </c>
      <c r="K51" s="3">
        <v>82</v>
      </c>
    </row>
    <row r="52" spans="2:11">
      <c r="B52" s="1">
        <v>7</v>
      </c>
      <c r="C52">
        <f t="shared" si="8"/>
        <v>65.106163302716581</v>
      </c>
      <c r="D52">
        <f t="shared" si="9"/>
        <v>52.803882433018124</v>
      </c>
      <c r="E52">
        <f t="shared" si="10"/>
        <v>8.1240384046359608</v>
      </c>
      <c r="F52">
        <f t="shared" si="11"/>
        <v>8.1240384046359608</v>
      </c>
      <c r="G52" s="10">
        <f t="shared" si="12"/>
        <v>3</v>
      </c>
      <c r="I52" s="12">
        <v>27</v>
      </c>
      <c r="J52" s="12">
        <v>17</v>
      </c>
      <c r="K52" s="12">
        <v>76</v>
      </c>
    </row>
    <row r="54" spans="2:11">
      <c r="B54" t="s">
        <v>50</v>
      </c>
    </row>
    <row r="55" spans="2:11">
      <c r="B55" t="s">
        <v>40</v>
      </c>
      <c r="C55">
        <f>(21+23+28)/3</f>
        <v>24</v>
      </c>
      <c r="D55">
        <f>(15+17+18)/3</f>
        <v>16.666666666666668</v>
      </c>
      <c r="E55">
        <f>(81+77+82)/3</f>
        <v>80</v>
      </c>
    </row>
    <row r="56" spans="2:11">
      <c r="B56" t="s">
        <v>41</v>
      </c>
      <c r="C56">
        <f>(19+31)/2</f>
        <v>25</v>
      </c>
      <c r="D56">
        <f>(15+16)/2</f>
        <v>15.5</v>
      </c>
      <c r="E56">
        <f>(39+40)/2</f>
        <v>39.5</v>
      </c>
    </row>
    <row r="57" spans="2:11">
      <c r="B57" t="s">
        <v>42</v>
      </c>
      <c r="C57">
        <f>(20+27)/2</f>
        <v>23.5</v>
      </c>
      <c r="D57">
        <f>(16+17)/2</f>
        <v>16.5</v>
      </c>
      <c r="E57" s="17">
        <f>(6+76)/2</f>
        <v>41</v>
      </c>
    </row>
    <row r="59" spans="2:11">
      <c r="B59" t="s">
        <v>55</v>
      </c>
    </row>
    <row r="61" spans="2:11">
      <c r="B61" t="s">
        <v>56</v>
      </c>
    </row>
    <row r="62" spans="2:11">
      <c r="B62" t="s">
        <v>57</v>
      </c>
      <c r="C62" t="s">
        <v>61</v>
      </c>
      <c r="D62" t="s">
        <v>64</v>
      </c>
    </row>
    <row r="63" spans="2:11">
      <c r="B63" t="s">
        <v>58</v>
      </c>
      <c r="C63" t="s">
        <v>62</v>
      </c>
      <c r="D63" t="s">
        <v>65</v>
      </c>
    </row>
    <row r="64" spans="2:11">
      <c r="B64" t="s">
        <v>59</v>
      </c>
      <c r="C64" t="s">
        <v>63</v>
      </c>
      <c r="D64" t="s">
        <v>66</v>
      </c>
    </row>
    <row r="65" spans="2:2">
      <c r="B65" t="s">
        <v>60</v>
      </c>
    </row>
  </sheetData>
  <mergeCells count="1">
    <mergeCell ref="G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korelasi_pearson</vt:lpstr>
      <vt:lpstr>linear_regression_sederhana</vt:lpstr>
      <vt:lpstr>distribusi_normal</vt:lpstr>
      <vt:lpstr>linear_regression_ganda</vt:lpstr>
      <vt:lpstr>K Means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M. Nurul Muttaqin</cp:lastModifiedBy>
  <dcterms:created xsi:type="dcterms:W3CDTF">2022-12-24T11:31:40Z</dcterms:created>
  <dcterms:modified xsi:type="dcterms:W3CDTF">2023-01-06T12:26:59Z</dcterms:modified>
</cp:coreProperties>
</file>