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ro\Documents\AIUC\Scripts\RFLabTests\notas\"/>
    </mc:Choice>
  </mc:AlternateContent>
  <xr:revisionPtr revIDLastSave="0" documentId="13_ncr:1_{3A59BA43-A000-45E7-ADF3-E8A6F70F57B0}" xr6:coauthVersionLast="47" xr6:coauthVersionMax="47" xr10:uidLastSave="{00000000-0000-0000-0000-000000000000}"/>
  <bookViews>
    <workbookView xWindow="-108" yWindow="-108" windowWidth="23256" windowHeight="12456" firstSheet="1" activeTab="4" xr2:uid="{1B3B1B6B-8F0B-4D4E-8B6F-5AE4CB87CC58}"/>
  </bookViews>
  <sheets>
    <sheet name="ValonPWR -0,5" sheetId="1" r:id="rId1"/>
    <sheet name="ValonPWR 0" sheetId="2" r:id="rId2"/>
    <sheet name="ValonPWR 6" sheetId="3" r:id="rId3"/>
    <sheet name="ValonPWR 6-2" sheetId="4" r:id="rId4"/>
    <sheet name="ValonPWR 6 (good)" sheetId="6" r:id="rId5"/>
    <sheet name="ValonPWR 0 (good)" sheetId="7" r:id="rId6"/>
  </sheets>
  <definedNames>
    <definedName name="solver_adj" localSheetId="1" hidden="1">'ValonPWR 0'!$M$57:$M$58</definedName>
    <definedName name="solver_adj" localSheetId="5" hidden="1">'ValonPWR 0 (good)'!$V$6:$V$7</definedName>
    <definedName name="solver_adj" localSheetId="0" hidden="1">'ValonPWR -0,5'!$M$57:$M$58</definedName>
    <definedName name="solver_adj" localSheetId="2" hidden="1">'ValonPWR 6'!$M$57:$M$58</definedName>
    <definedName name="solver_adj" localSheetId="4" hidden="1">'ValonPWR 6 (good)'!$AA$6:$AA$8</definedName>
    <definedName name="solver_adj" localSheetId="3" hidden="1">'ValonPWR 6-2'!$V$6:$V$7</definedName>
    <definedName name="solver_cvg" localSheetId="1" hidden="1">0.0001</definedName>
    <definedName name="solver_cvg" localSheetId="5" hidden="1">0.0001</definedName>
    <definedName name="solver_cvg" localSheetId="0" hidden="1">0.0001</definedName>
    <definedName name="solver_cvg" localSheetId="2" hidden="1">0.0001</definedName>
    <definedName name="solver_cvg" localSheetId="4" hidden="1">0.0001</definedName>
    <definedName name="solver_cvg" localSheetId="3" hidden="1">0.0001</definedName>
    <definedName name="solver_drv" localSheetId="1" hidden="1">1</definedName>
    <definedName name="solver_drv" localSheetId="5" hidden="1">1</definedName>
    <definedName name="solver_drv" localSheetId="0" hidden="1">2</definedName>
    <definedName name="solver_drv" localSheetId="2" hidden="1">1</definedName>
    <definedName name="solver_drv" localSheetId="4" hidden="1">1</definedName>
    <definedName name="solver_drv" localSheetId="3" hidden="1">1</definedName>
    <definedName name="solver_eng" localSheetId="1" hidden="1">1</definedName>
    <definedName name="solver_eng" localSheetId="5" hidden="1">1</definedName>
    <definedName name="solver_eng" localSheetId="0" hidden="1">1</definedName>
    <definedName name="solver_eng" localSheetId="2" hidden="1">1</definedName>
    <definedName name="solver_eng" localSheetId="4" hidden="1">1</definedName>
    <definedName name="solver_eng" localSheetId="3" hidden="1">1</definedName>
    <definedName name="solver_est" localSheetId="1" hidden="1">1</definedName>
    <definedName name="solver_est" localSheetId="5" hidden="1">1</definedName>
    <definedName name="solver_est" localSheetId="0" hidden="1">1</definedName>
    <definedName name="solver_est" localSheetId="2" hidden="1">1</definedName>
    <definedName name="solver_est" localSheetId="4" hidden="1">1</definedName>
    <definedName name="solver_est" localSheetId="3" hidden="1">1</definedName>
    <definedName name="solver_itr" localSheetId="1" hidden="1">2147483647</definedName>
    <definedName name="solver_itr" localSheetId="5" hidden="1">2147483647</definedName>
    <definedName name="solver_itr" localSheetId="0" hidden="1">2147483647</definedName>
    <definedName name="solver_itr" localSheetId="2" hidden="1">2147483647</definedName>
    <definedName name="solver_itr" localSheetId="4" hidden="1">2147483647</definedName>
    <definedName name="solver_itr" localSheetId="3" hidden="1">2147483647</definedName>
    <definedName name="solver_lhs1" localSheetId="1" hidden="1">'ValonPWR 0'!$M$57</definedName>
    <definedName name="solver_lhs1" localSheetId="5" hidden="1">'ValonPWR 0 (good)'!$V$6</definedName>
    <definedName name="solver_lhs1" localSheetId="0" hidden="1">'ValonPWR -0,5'!$M$57</definedName>
    <definedName name="solver_lhs1" localSheetId="2" hidden="1">'ValonPWR 6'!$M$57</definedName>
    <definedName name="solver_lhs1" localSheetId="4" hidden="1">'ValonPWR 6 (good)'!$X$6</definedName>
    <definedName name="solver_lhs1" localSheetId="3" hidden="1">'ValonPWR 6-2'!$V$6</definedName>
    <definedName name="solver_lhs2" localSheetId="0" hidden="1">'ValonPWR -0,5'!$M$58</definedName>
    <definedName name="solver_lhs3" localSheetId="0" hidden="1">'ValonPWR -0,5'!$M$58</definedName>
    <definedName name="solver_mip" localSheetId="1" hidden="1">2147483647</definedName>
    <definedName name="solver_mip" localSheetId="5" hidden="1">2147483647</definedName>
    <definedName name="solver_mip" localSheetId="0" hidden="1">2147483647</definedName>
    <definedName name="solver_mip" localSheetId="2" hidden="1">2147483647</definedName>
    <definedName name="solver_mip" localSheetId="4" hidden="1">2147483647</definedName>
    <definedName name="solver_mip" localSheetId="3" hidden="1">2147483647</definedName>
    <definedName name="solver_mni" localSheetId="1" hidden="1">30</definedName>
    <definedName name="solver_mni" localSheetId="5" hidden="1">30</definedName>
    <definedName name="solver_mni" localSheetId="0" hidden="1">30</definedName>
    <definedName name="solver_mni" localSheetId="2" hidden="1">30</definedName>
    <definedName name="solver_mni" localSheetId="4" hidden="1">30</definedName>
    <definedName name="solver_mni" localSheetId="3" hidden="1">30</definedName>
    <definedName name="solver_mrt" localSheetId="1" hidden="1">0.075</definedName>
    <definedName name="solver_mrt" localSheetId="5" hidden="1">0.075</definedName>
    <definedName name="solver_mrt" localSheetId="0" hidden="1">0.075</definedName>
    <definedName name="solver_mrt" localSheetId="2" hidden="1">0.075</definedName>
    <definedName name="solver_mrt" localSheetId="4" hidden="1">0.075</definedName>
    <definedName name="solver_mrt" localSheetId="3" hidden="1">0.075</definedName>
    <definedName name="solver_msl" localSheetId="1" hidden="1">2</definedName>
    <definedName name="solver_msl" localSheetId="5" hidden="1">2</definedName>
    <definedName name="solver_msl" localSheetId="0" hidden="1">2</definedName>
    <definedName name="solver_msl" localSheetId="2" hidden="1">2</definedName>
    <definedName name="solver_msl" localSheetId="4" hidden="1">2</definedName>
    <definedName name="solver_msl" localSheetId="3" hidden="1">2</definedName>
    <definedName name="solver_neg" localSheetId="1" hidden="1">1</definedName>
    <definedName name="solver_neg" localSheetId="5" hidden="1">1</definedName>
    <definedName name="solver_neg" localSheetId="0" hidden="1">1</definedName>
    <definedName name="solver_neg" localSheetId="2" hidden="1">1</definedName>
    <definedName name="solver_neg" localSheetId="4" hidden="1">1</definedName>
    <definedName name="solver_neg" localSheetId="3" hidden="1">1</definedName>
    <definedName name="solver_nod" localSheetId="1" hidden="1">2147483647</definedName>
    <definedName name="solver_nod" localSheetId="5" hidden="1">2147483647</definedName>
    <definedName name="solver_nod" localSheetId="0" hidden="1">2147483647</definedName>
    <definedName name="solver_nod" localSheetId="2" hidden="1">2147483647</definedName>
    <definedName name="solver_nod" localSheetId="4" hidden="1">2147483647</definedName>
    <definedName name="solver_nod" localSheetId="3" hidden="1">2147483647</definedName>
    <definedName name="solver_num" localSheetId="1" hidden="1">1</definedName>
    <definedName name="solver_num" localSheetId="5" hidden="1">1</definedName>
    <definedName name="solver_num" localSheetId="0" hidden="1">1</definedName>
    <definedName name="solver_num" localSheetId="2" hidden="1">1</definedName>
    <definedName name="solver_num" localSheetId="4" hidden="1">1</definedName>
    <definedName name="solver_num" localSheetId="3" hidden="1">1</definedName>
    <definedName name="solver_nwt" localSheetId="1" hidden="1">1</definedName>
    <definedName name="solver_nwt" localSheetId="5" hidden="1">1</definedName>
    <definedName name="solver_nwt" localSheetId="0" hidden="1">1</definedName>
    <definedName name="solver_nwt" localSheetId="2" hidden="1">1</definedName>
    <definedName name="solver_nwt" localSheetId="4" hidden="1">1</definedName>
    <definedName name="solver_nwt" localSheetId="3" hidden="1">1</definedName>
    <definedName name="solver_opt" localSheetId="1" hidden="1">'ValonPWR 0'!$O$51</definedName>
    <definedName name="solver_opt" localSheetId="5" hidden="1">'ValonPWR 0 (good)'!$O$15</definedName>
    <definedName name="solver_opt" localSheetId="0" hidden="1">'ValonPWR -0,5'!$O$51</definedName>
    <definedName name="solver_opt" localSheetId="2" hidden="1">'ValonPWR 6'!$O$51</definedName>
    <definedName name="solver_opt" localSheetId="4" hidden="1">'ValonPWR 6 (good)'!$Q$15</definedName>
    <definedName name="solver_opt" localSheetId="3" hidden="1">'ValonPWR 6-2'!$O$51</definedName>
    <definedName name="solver_pre" localSheetId="1" hidden="1">0.000001</definedName>
    <definedName name="solver_pre" localSheetId="5" hidden="1">0.000001</definedName>
    <definedName name="solver_pre" localSheetId="0" hidden="1">0.000001</definedName>
    <definedName name="solver_pre" localSheetId="2" hidden="1">0.000001</definedName>
    <definedName name="solver_pre" localSheetId="4" hidden="1">0.000001</definedName>
    <definedName name="solver_pre" localSheetId="3" hidden="1">0.000001</definedName>
    <definedName name="solver_rbv" localSheetId="1" hidden="1">1</definedName>
    <definedName name="solver_rbv" localSheetId="5" hidden="1">1</definedName>
    <definedName name="solver_rbv" localSheetId="0" hidden="1">2</definedName>
    <definedName name="solver_rbv" localSheetId="2" hidden="1">1</definedName>
    <definedName name="solver_rbv" localSheetId="4" hidden="1">1</definedName>
    <definedName name="solver_rbv" localSheetId="3" hidden="1">1</definedName>
    <definedName name="solver_rel1" localSheetId="1" hidden="1">3</definedName>
    <definedName name="solver_rel1" localSheetId="5" hidden="1">3</definedName>
    <definedName name="solver_rel1" localSheetId="0" hidden="1">3</definedName>
    <definedName name="solver_rel1" localSheetId="2" hidden="1">3</definedName>
    <definedName name="solver_rel1" localSheetId="4" hidden="1">3</definedName>
    <definedName name="solver_rel1" localSheetId="3" hidden="1">3</definedName>
    <definedName name="solver_rel2" localSheetId="0" hidden="1">1</definedName>
    <definedName name="solver_rel3" localSheetId="0" hidden="1">3</definedName>
    <definedName name="solver_rhs1" localSheetId="1" hidden="1">0</definedName>
    <definedName name="solver_rhs1" localSheetId="5" hidden="1">0</definedName>
    <definedName name="solver_rhs1" localSheetId="0" hidden="1">0</definedName>
    <definedName name="solver_rhs1" localSheetId="2" hidden="1">0</definedName>
    <definedName name="solver_rhs1" localSheetId="4" hidden="1">0</definedName>
    <definedName name="solver_rhs1" localSheetId="3" hidden="1">0</definedName>
    <definedName name="solver_rhs2" localSheetId="0" hidden="1">2</definedName>
    <definedName name="solver_rhs3" localSheetId="0" hidden="1">-2</definedName>
    <definedName name="solver_rlx" localSheetId="1" hidden="1">2</definedName>
    <definedName name="solver_rlx" localSheetId="5" hidden="1">2</definedName>
    <definedName name="solver_rlx" localSheetId="0" hidden="1">2</definedName>
    <definedName name="solver_rlx" localSheetId="2" hidden="1">2</definedName>
    <definedName name="solver_rlx" localSheetId="4" hidden="1">2</definedName>
    <definedName name="solver_rlx" localSheetId="3" hidden="1">2</definedName>
    <definedName name="solver_rsd" localSheetId="1" hidden="1">0</definedName>
    <definedName name="solver_rsd" localSheetId="5" hidden="1">0</definedName>
    <definedName name="solver_rsd" localSheetId="0" hidden="1">0</definedName>
    <definedName name="solver_rsd" localSheetId="2" hidden="1">0</definedName>
    <definedName name="solver_rsd" localSheetId="4" hidden="1">0</definedName>
    <definedName name="solver_rsd" localSheetId="3" hidden="1">0</definedName>
    <definedName name="solver_scl" localSheetId="1" hidden="1">1</definedName>
    <definedName name="solver_scl" localSheetId="5" hidden="1">1</definedName>
    <definedName name="solver_scl" localSheetId="0" hidden="1">2</definedName>
    <definedName name="solver_scl" localSheetId="2" hidden="1">1</definedName>
    <definedName name="solver_scl" localSheetId="4" hidden="1">1</definedName>
    <definedName name="solver_scl" localSheetId="3" hidden="1">1</definedName>
    <definedName name="solver_sho" localSheetId="1" hidden="1">2</definedName>
    <definedName name="solver_sho" localSheetId="5" hidden="1">2</definedName>
    <definedName name="solver_sho" localSheetId="0" hidden="1">2</definedName>
    <definedName name="solver_sho" localSheetId="2" hidden="1">2</definedName>
    <definedName name="solver_sho" localSheetId="4" hidden="1">2</definedName>
    <definedName name="solver_sho" localSheetId="3" hidden="1">2</definedName>
    <definedName name="solver_ssz" localSheetId="1" hidden="1">100</definedName>
    <definedName name="solver_ssz" localSheetId="5" hidden="1">100</definedName>
    <definedName name="solver_ssz" localSheetId="0" hidden="1">100</definedName>
    <definedName name="solver_ssz" localSheetId="2" hidden="1">100</definedName>
    <definedName name="solver_ssz" localSheetId="4" hidden="1">100</definedName>
    <definedName name="solver_ssz" localSheetId="3" hidden="1">100</definedName>
    <definedName name="solver_tim" localSheetId="1" hidden="1">2147483647</definedName>
    <definedName name="solver_tim" localSheetId="5" hidden="1">2147483647</definedName>
    <definedName name="solver_tim" localSheetId="0" hidden="1">2147483647</definedName>
    <definedName name="solver_tim" localSheetId="2" hidden="1">2147483647</definedName>
    <definedName name="solver_tim" localSheetId="4" hidden="1">2147483647</definedName>
    <definedName name="solver_tim" localSheetId="3" hidden="1">2147483647</definedName>
    <definedName name="solver_tol" localSheetId="1" hidden="1">0.01</definedName>
    <definedName name="solver_tol" localSheetId="5" hidden="1">0.01</definedName>
    <definedName name="solver_tol" localSheetId="0" hidden="1">0.01</definedName>
    <definedName name="solver_tol" localSheetId="2" hidden="1">0.01</definedName>
    <definedName name="solver_tol" localSheetId="4" hidden="1">0.01</definedName>
    <definedName name="solver_tol" localSheetId="3" hidden="1">0.01</definedName>
    <definedName name="solver_typ" localSheetId="1" hidden="1">2</definedName>
    <definedName name="solver_typ" localSheetId="5" hidden="1">2</definedName>
    <definedName name="solver_typ" localSheetId="0" hidden="1">2</definedName>
    <definedName name="solver_typ" localSheetId="2" hidden="1">2</definedName>
    <definedName name="solver_typ" localSheetId="4" hidden="1">2</definedName>
    <definedName name="solver_typ" localSheetId="3" hidden="1">2</definedName>
    <definedName name="solver_val" localSheetId="1" hidden="1">0</definedName>
    <definedName name="solver_val" localSheetId="5" hidden="1">0</definedName>
    <definedName name="solver_val" localSheetId="0" hidden="1">0</definedName>
    <definedName name="solver_val" localSheetId="2" hidden="1">0</definedName>
    <definedName name="solver_val" localSheetId="4" hidden="1">0</definedName>
    <definedName name="solver_val" localSheetId="3" hidden="1">0</definedName>
    <definedName name="solver_ver" localSheetId="1" hidden="1">3</definedName>
    <definedName name="solver_ver" localSheetId="5" hidden="1">3</definedName>
    <definedName name="solver_ver" localSheetId="0" hidden="1">3</definedName>
    <definedName name="solver_ver" localSheetId="2" hidden="1">3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6" l="1"/>
  <c r="P5" i="6"/>
  <c r="P6" i="6"/>
  <c r="P7" i="6"/>
  <c r="P8" i="6"/>
  <c r="P9" i="6"/>
  <c r="P10" i="6"/>
  <c r="P11" i="6"/>
  <c r="P12" i="6"/>
  <c r="P13" i="6"/>
  <c r="P14" i="6"/>
  <c r="P3" i="6"/>
  <c r="D14" i="7"/>
  <c r="E14" i="7" s="1"/>
  <c r="F14" i="7" s="1"/>
  <c r="D13" i="7"/>
  <c r="E13" i="7" s="1"/>
  <c r="F13" i="7" s="1"/>
  <c r="D12" i="7"/>
  <c r="E12" i="7" s="1"/>
  <c r="F12" i="7" s="1"/>
  <c r="D11" i="7"/>
  <c r="E11" i="7" s="1"/>
  <c r="F11" i="7" s="1"/>
  <c r="D10" i="7"/>
  <c r="E10" i="7" s="1"/>
  <c r="F10" i="7" s="1"/>
  <c r="R9" i="7"/>
  <c r="R10" i="7" s="1"/>
  <c r="D9" i="7"/>
  <c r="E9" i="7" s="1"/>
  <c r="F9" i="7" s="1"/>
  <c r="D8" i="7"/>
  <c r="E8" i="7" s="1"/>
  <c r="F8" i="7" s="1"/>
  <c r="D7" i="7"/>
  <c r="E7" i="7" s="1"/>
  <c r="F7" i="7" s="1"/>
  <c r="D6" i="7"/>
  <c r="E6" i="7" s="1"/>
  <c r="F6" i="7" s="1"/>
  <c r="D5" i="7"/>
  <c r="E5" i="7" s="1"/>
  <c r="F5" i="7" s="1"/>
  <c r="D4" i="7"/>
  <c r="E4" i="7" s="1"/>
  <c r="F4" i="7" s="1"/>
  <c r="D3" i="7"/>
  <c r="E3" i="7" s="1"/>
  <c r="F3" i="7" s="1"/>
  <c r="D14" i="6"/>
  <c r="E14" i="6" s="1"/>
  <c r="F14" i="6" s="1"/>
  <c r="D13" i="6"/>
  <c r="E13" i="6" s="1"/>
  <c r="F13" i="6" s="1"/>
  <c r="N13" i="6" s="1"/>
  <c r="D12" i="6"/>
  <c r="E12" i="6" s="1"/>
  <c r="F12" i="6" s="1"/>
  <c r="D11" i="6"/>
  <c r="E11" i="6" s="1"/>
  <c r="F11" i="6" s="1"/>
  <c r="T9" i="6"/>
  <c r="T10" i="6" s="1"/>
  <c r="D10" i="6"/>
  <c r="E10" i="6" s="1"/>
  <c r="F10" i="6" s="1"/>
  <c r="D9" i="6"/>
  <c r="E9" i="6" s="1"/>
  <c r="F9" i="6" s="1"/>
  <c r="D8" i="6"/>
  <c r="E8" i="6" s="1"/>
  <c r="F8" i="6" s="1"/>
  <c r="D7" i="6"/>
  <c r="E7" i="6" s="1"/>
  <c r="F7" i="6" s="1"/>
  <c r="D6" i="6"/>
  <c r="E6" i="6" s="1"/>
  <c r="F6" i="6" s="1"/>
  <c r="N6" i="6" s="1"/>
  <c r="D5" i="6"/>
  <c r="E5" i="6" s="1"/>
  <c r="F5" i="6" s="1"/>
  <c r="D4" i="6"/>
  <c r="E4" i="6" s="1"/>
  <c r="F4" i="6" s="1"/>
  <c r="D3" i="6"/>
  <c r="E3" i="6" s="1"/>
  <c r="F3" i="6" s="1"/>
  <c r="D50" i="4"/>
  <c r="E50" i="4" s="1"/>
  <c r="F50" i="4" s="1"/>
  <c r="D49" i="4"/>
  <c r="E49" i="4" s="1"/>
  <c r="F49" i="4" s="1"/>
  <c r="D48" i="4"/>
  <c r="E48" i="4" s="1"/>
  <c r="F48" i="4" s="1"/>
  <c r="D47" i="4"/>
  <c r="E47" i="4" s="1"/>
  <c r="F47" i="4" s="1"/>
  <c r="D46" i="4"/>
  <c r="E46" i="4" s="1"/>
  <c r="F46" i="4" s="1"/>
  <c r="D45" i="4"/>
  <c r="E45" i="4" s="1"/>
  <c r="F45" i="4" s="1"/>
  <c r="D44" i="4"/>
  <c r="E44" i="4" s="1"/>
  <c r="F44" i="4" s="1"/>
  <c r="D43" i="4"/>
  <c r="E43" i="4" s="1"/>
  <c r="F43" i="4" s="1"/>
  <c r="D42" i="4"/>
  <c r="E42" i="4" s="1"/>
  <c r="F42" i="4" s="1"/>
  <c r="E41" i="4"/>
  <c r="F41" i="4" s="1"/>
  <c r="D41" i="4"/>
  <c r="D40" i="4"/>
  <c r="E40" i="4" s="1"/>
  <c r="F40" i="4" s="1"/>
  <c r="D39" i="4"/>
  <c r="E39" i="4" s="1"/>
  <c r="F39" i="4" s="1"/>
  <c r="D38" i="4"/>
  <c r="E38" i="4" s="1"/>
  <c r="F38" i="4" s="1"/>
  <c r="D37" i="4"/>
  <c r="E37" i="4" s="1"/>
  <c r="F37" i="4" s="1"/>
  <c r="D36" i="4"/>
  <c r="E36" i="4" s="1"/>
  <c r="F36" i="4" s="1"/>
  <c r="D35" i="4"/>
  <c r="E35" i="4" s="1"/>
  <c r="F35" i="4" s="1"/>
  <c r="E34" i="4"/>
  <c r="F34" i="4" s="1"/>
  <c r="D34" i="4"/>
  <c r="D33" i="4"/>
  <c r="E33" i="4" s="1"/>
  <c r="F33" i="4" s="1"/>
  <c r="D32" i="4"/>
  <c r="E32" i="4" s="1"/>
  <c r="F32" i="4" s="1"/>
  <c r="D31" i="4"/>
  <c r="E31" i="4" s="1"/>
  <c r="F31" i="4" s="1"/>
  <c r="E30" i="4"/>
  <c r="F30" i="4" s="1"/>
  <c r="D30" i="4"/>
  <c r="E29" i="4"/>
  <c r="F29" i="4" s="1"/>
  <c r="D29" i="4"/>
  <c r="D28" i="4"/>
  <c r="E28" i="4" s="1"/>
  <c r="F28" i="4" s="1"/>
  <c r="D27" i="4"/>
  <c r="E27" i="4" s="1"/>
  <c r="F27" i="4" s="1"/>
  <c r="D26" i="4"/>
  <c r="E26" i="4" s="1"/>
  <c r="F26" i="4" s="1"/>
  <c r="D25" i="4"/>
  <c r="E25" i="4" s="1"/>
  <c r="F25" i="4" s="1"/>
  <c r="D24" i="4"/>
  <c r="E24" i="4" s="1"/>
  <c r="F24" i="4" s="1"/>
  <c r="E23" i="4"/>
  <c r="F23" i="4" s="1"/>
  <c r="N23" i="4" s="1"/>
  <c r="D23" i="4"/>
  <c r="D22" i="4"/>
  <c r="E22" i="4" s="1"/>
  <c r="F22" i="4" s="1"/>
  <c r="D21" i="4"/>
  <c r="E21" i="4" s="1"/>
  <c r="F21" i="4" s="1"/>
  <c r="E20" i="4"/>
  <c r="F20" i="4" s="1"/>
  <c r="D20" i="4"/>
  <c r="D19" i="4"/>
  <c r="E19" i="4" s="1"/>
  <c r="F19" i="4" s="1"/>
  <c r="D18" i="4"/>
  <c r="E18" i="4" s="1"/>
  <c r="F18" i="4" s="1"/>
  <c r="D17" i="4"/>
  <c r="E17" i="4" s="1"/>
  <c r="F17" i="4" s="1"/>
  <c r="E16" i="4"/>
  <c r="F16" i="4" s="1"/>
  <c r="D16" i="4"/>
  <c r="D15" i="4"/>
  <c r="E15" i="4" s="1"/>
  <c r="F15" i="4" s="1"/>
  <c r="D14" i="4"/>
  <c r="E14" i="4" s="1"/>
  <c r="F14" i="4" s="1"/>
  <c r="D13" i="4"/>
  <c r="E13" i="4" s="1"/>
  <c r="F13" i="4" s="1"/>
  <c r="D12" i="4"/>
  <c r="E12" i="4" s="1"/>
  <c r="F12" i="4" s="1"/>
  <c r="D11" i="4"/>
  <c r="E11" i="4" s="1"/>
  <c r="F11" i="4" s="1"/>
  <c r="R10" i="4"/>
  <c r="R11" i="4" s="1"/>
  <c r="D10" i="4"/>
  <c r="E10" i="4" s="1"/>
  <c r="F10" i="4" s="1"/>
  <c r="D9" i="4"/>
  <c r="E9" i="4" s="1"/>
  <c r="F9" i="4" s="1"/>
  <c r="N9" i="4" s="1"/>
  <c r="D8" i="4"/>
  <c r="E8" i="4" s="1"/>
  <c r="F8" i="4" s="1"/>
  <c r="D7" i="4"/>
  <c r="E7" i="4" s="1"/>
  <c r="F7" i="4" s="1"/>
  <c r="D6" i="4"/>
  <c r="E6" i="4" s="1"/>
  <c r="F6" i="4" s="1"/>
  <c r="D5" i="4"/>
  <c r="E5" i="4" s="1"/>
  <c r="F5" i="4" s="1"/>
  <c r="D4" i="4"/>
  <c r="E4" i="4" s="1"/>
  <c r="F4" i="4" s="1"/>
  <c r="D3" i="4"/>
  <c r="E3" i="4" s="1"/>
  <c r="F3" i="4" s="1"/>
  <c r="G3" i="4" s="1"/>
  <c r="I3" i="4" s="1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O3" i="3"/>
  <c r="N3" i="2"/>
  <c r="N3" i="3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O3" i="1"/>
  <c r="N5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N3" i="1"/>
  <c r="C14" i="3"/>
  <c r="D14" i="3" s="1"/>
  <c r="E14" i="3" s="1"/>
  <c r="F14" i="3" s="1"/>
  <c r="G14" i="3" s="1"/>
  <c r="I14" i="3" s="1"/>
  <c r="C10" i="2"/>
  <c r="D4" i="2"/>
  <c r="D5" i="2"/>
  <c r="D6" i="2"/>
  <c r="E6" i="2" s="1"/>
  <c r="F6" i="2" s="1"/>
  <c r="G6" i="2" s="1"/>
  <c r="I6" i="2" s="1"/>
  <c r="D7" i="2"/>
  <c r="E7" i="2" s="1"/>
  <c r="F7" i="2" s="1"/>
  <c r="G7" i="2" s="1"/>
  <c r="I7" i="2" s="1"/>
  <c r="D8" i="2"/>
  <c r="E8" i="2" s="1"/>
  <c r="F8" i="2" s="1"/>
  <c r="G8" i="2" s="1"/>
  <c r="I8" i="2" s="1"/>
  <c r="D9" i="2"/>
  <c r="E9" i="2" s="1"/>
  <c r="F9" i="2" s="1"/>
  <c r="G9" i="2" s="1"/>
  <c r="I9" i="2" s="1"/>
  <c r="D10" i="2"/>
  <c r="E10" i="2" s="1"/>
  <c r="F10" i="2" s="1"/>
  <c r="G10" i="2" s="1"/>
  <c r="I10" i="2" s="1"/>
  <c r="D11" i="2"/>
  <c r="E11" i="2" s="1"/>
  <c r="F11" i="2" s="1"/>
  <c r="G11" i="2" s="1"/>
  <c r="I11" i="2" s="1"/>
  <c r="D12" i="2"/>
  <c r="E12" i="2" s="1"/>
  <c r="F12" i="2" s="1"/>
  <c r="G12" i="2" s="1"/>
  <c r="I12" i="2" s="1"/>
  <c r="D13" i="2"/>
  <c r="E13" i="2" s="1"/>
  <c r="F13" i="2" s="1"/>
  <c r="G13" i="2" s="1"/>
  <c r="I13" i="2" s="1"/>
  <c r="D14" i="2"/>
  <c r="E14" i="2" s="1"/>
  <c r="F14" i="2" s="1"/>
  <c r="G14" i="2" s="1"/>
  <c r="I14" i="2" s="1"/>
  <c r="D15" i="2"/>
  <c r="E15" i="2" s="1"/>
  <c r="F15" i="2" s="1"/>
  <c r="G15" i="2" s="1"/>
  <c r="I15" i="2" s="1"/>
  <c r="D16" i="2"/>
  <c r="E16" i="2" s="1"/>
  <c r="F16" i="2" s="1"/>
  <c r="G16" i="2" s="1"/>
  <c r="I16" i="2" s="1"/>
  <c r="D17" i="2"/>
  <c r="E17" i="2" s="1"/>
  <c r="F17" i="2" s="1"/>
  <c r="G17" i="2" s="1"/>
  <c r="I17" i="2" s="1"/>
  <c r="D18" i="2"/>
  <c r="E18" i="2" s="1"/>
  <c r="F18" i="2" s="1"/>
  <c r="G18" i="2" s="1"/>
  <c r="I18" i="2" s="1"/>
  <c r="D19" i="2"/>
  <c r="D20" i="2"/>
  <c r="E20" i="2" s="1"/>
  <c r="F20" i="2" s="1"/>
  <c r="G20" i="2" s="1"/>
  <c r="I20" i="2" s="1"/>
  <c r="D21" i="2"/>
  <c r="E21" i="2" s="1"/>
  <c r="F21" i="2" s="1"/>
  <c r="G21" i="2" s="1"/>
  <c r="I21" i="2" s="1"/>
  <c r="D22" i="2"/>
  <c r="E22" i="2" s="1"/>
  <c r="F22" i="2" s="1"/>
  <c r="G22" i="2" s="1"/>
  <c r="I22" i="2" s="1"/>
  <c r="D23" i="2"/>
  <c r="E23" i="2" s="1"/>
  <c r="F23" i="2" s="1"/>
  <c r="G23" i="2" s="1"/>
  <c r="I23" i="2" s="1"/>
  <c r="D24" i="2"/>
  <c r="E24" i="2" s="1"/>
  <c r="F24" i="2" s="1"/>
  <c r="G24" i="2" s="1"/>
  <c r="I24" i="2" s="1"/>
  <c r="D25" i="2"/>
  <c r="E25" i="2" s="1"/>
  <c r="F25" i="2" s="1"/>
  <c r="G25" i="2" s="1"/>
  <c r="I25" i="2" s="1"/>
  <c r="D26" i="2"/>
  <c r="E26" i="2" s="1"/>
  <c r="F26" i="2" s="1"/>
  <c r="G26" i="2" s="1"/>
  <c r="I26" i="2" s="1"/>
  <c r="D27" i="2"/>
  <c r="E27" i="2" s="1"/>
  <c r="F27" i="2" s="1"/>
  <c r="G27" i="2" s="1"/>
  <c r="I27" i="2" s="1"/>
  <c r="D28" i="2"/>
  <c r="E28" i="2" s="1"/>
  <c r="F28" i="2" s="1"/>
  <c r="G28" i="2" s="1"/>
  <c r="I28" i="2" s="1"/>
  <c r="D29" i="2"/>
  <c r="D30" i="2"/>
  <c r="E30" i="2" s="1"/>
  <c r="F30" i="2" s="1"/>
  <c r="G30" i="2" s="1"/>
  <c r="I30" i="2" s="1"/>
  <c r="D31" i="2"/>
  <c r="E31" i="2" s="1"/>
  <c r="F31" i="2" s="1"/>
  <c r="G31" i="2" s="1"/>
  <c r="I31" i="2" s="1"/>
  <c r="D32" i="2"/>
  <c r="E32" i="2" s="1"/>
  <c r="F32" i="2" s="1"/>
  <c r="G32" i="2" s="1"/>
  <c r="I32" i="2" s="1"/>
  <c r="D33" i="2"/>
  <c r="E33" i="2" s="1"/>
  <c r="F33" i="2" s="1"/>
  <c r="G33" i="2" s="1"/>
  <c r="I33" i="2" s="1"/>
  <c r="D34" i="2"/>
  <c r="E34" i="2" s="1"/>
  <c r="F34" i="2" s="1"/>
  <c r="G34" i="2" s="1"/>
  <c r="I34" i="2" s="1"/>
  <c r="D35" i="2"/>
  <c r="E35" i="2" s="1"/>
  <c r="F35" i="2" s="1"/>
  <c r="G35" i="2" s="1"/>
  <c r="I35" i="2" s="1"/>
  <c r="D36" i="2"/>
  <c r="E36" i="2" s="1"/>
  <c r="F36" i="2" s="1"/>
  <c r="G36" i="2" s="1"/>
  <c r="I36" i="2" s="1"/>
  <c r="D37" i="2"/>
  <c r="E37" i="2" s="1"/>
  <c r="F37" i="2" s="1"/>
  <c r="G37" i="2" s="1"/>
  <c r="I37" i="2" s="1"/>
  <c r="D38" i="2"/>
  <c r="E38" i="2" s="1"/>
  <c r="F38" i="2" s="1"/>
  <c r="G38" i="2" s="1"/>
  <c r="I38" i="2" s="1"/>
  <c r="D39" i="2"/>
  <c r="E39" i="2" s="1"/>
  <c r="F39" i="2" s="1"/>
  <c r="G39" i="2" s="1"/>
  <c r="I39" i="2" s="1"/>
  <c r="D40" i="2"/>
  <c r="E40" i="2" s="1"/>
  <c r="F40" i="2" s="1"/>
  <c r="G40" i="2" s="1"/>
  <c r="I40" i="2" s="1"/>
  <c r="D41" i="2"/>
  <c r="D42" i="2"/>
  <c r="D43" i="2"/>
  <c r="E43" i="2" s="1"/>
  <c r="F43" i="2" s="1"/>
  <c r="G43" i="2" s="1"/>
  <c r="I43" i="2" s="1"/>
  <c r="D44" i="2"/>
  <c r="E44" i="2" s="1"/>
  <c r="F44" i="2" s="1"/>
  <c r="G44" i="2" s="1"/>
  <c r="I44" i="2" s="1"/>
  <c r="D45" i="2"/>
  <c r="E45" i="2" s="1"/>
  <c r="F45" i="2" s="1"/>
  <c r="G45" i="2" s="1"/>
  <c r="I45" i="2" s="1"/>
  <c r="D46" i="2"/>
  <c r="E46" i="2" s="1"/>
  <c r="F46" i="2" s="1"/>
  <c r="G46" i="2" s="1"/>
  <c r="I46" i="2" s="1"/>
  <c r="D47" i="2"/>
  <c r="E47" i="2" s="1"/>
  <c r="F47" i="2" s="1"/>
  <c r="G47" i="2" s="1"/>
  <c r="I47" i="2" s="1"/>
  <c r="D48" i="2"/>
  <c r="E48" i="2" s="1"/>
  <c r="F48" i="2" s="1"/>
  <c r="G48" i="2" s="1"/>
  <c r="I48" i="2" s="1"/>
  <c r="D49" i="2"/>
  <c r="E49" i="2" s="1"/>
  <c r="F49" i="2" s="1"/>
  <c r="G49" i="2" s="1"/>
  <c r="I49" i="2" s="1"/>
  <c r="D50" i="2"/>
  <c r="E50" i="2" s="1"/>
  <c r="F50" i="2" s="1"/>
  <c r="G50" i="2" s="1"/>
  <c r="I50" i="2" s="1"/>
  <c r="D4" i="3"/>
  <c r="E4" i="3" s="1"/>
  <c r="F4" i="3" s="1"/>
  <c r="G4" i="3" s="1"/>
  <c r="I4" i="3" s="1"/>
  <c r="D5" i="3"/>
  <c r="E5" i="3" s="1"/>
  <c r="F5" i="3" s="1"/>
  <c r="G5" i="3" s="1"/>
  <c r="I5" i="3" s="1"/>
  <c r="D6" i="3"/>
  <c r="E6" i="3" s="1"/>
  <c r="F6" i="3" s="1"/>
  <c r="G6" i="3" s="1"/>
  <c r="I6" i="3" s="1"/>
  <c r="D7" i="3"/>
  <c r="E7" i="3" s="1"/>
  <c r="F7" i="3" s="1"/>
  <c r="G7" i="3" s="1"/>
  <c r="I7" i="3" s="1"/>
  <c r="D8" i="3"/>
  <c r="E8" i="3" s="1"/>
  <c r="F8" i="3" s="1"/>
  <c r="G8" i="3" s="1"/>
  <c r="I8" i="3" s="1"/>
  <c r="D9" i="3"/>
  <c r="E9" i="3" s="1"/>
  <c r="F9" i="3" s="1"/>
  <c r="G9" i="3" s="1"/>
  <c r="I9" i="3" s="1"/>
  <c r="D10" i="3"/>
  <c r="E10" i="3" s="1"/>
  <c r="F10" i="3" s="1"/>
  <c r="G10" i="3" s="1"/>
  <c r="I10" i="3" s="1"/>
  <c r="D11" i="3"/>
  <c r="E11" i="3" s="1"/>
  <c r="F11" i="3" s="1"/>
  <c r="G11" i="3" s="1"/>
  <c r="I11" i="3" s="1"/>
  <c r="D12" i="3"/>
  <c r="E12" i="3" s="1"/>
  <c r="F12" i="3" s="1"/>
  <c r="G12" i="3" s="1"/>
  <c r="I12" i="3" s="1"/>
  <c r="D13" i="3"/>
  <c r="E13" i="3" s="1"/>
  <c r="F13" i="3" s="1"/>
  <c r="G13" i="3" s="1"/>
  <c r="I13" i="3" s="1"/>
  <c r="D15" i="3"/>
  <c r="E15" i="3" s="1"/>
  <c r="F15" i="3" s="1"/>
  <c r="G15" i="3" s="1"/>
  <c r="I15" i="3" s="1"/>
  <c r="D16" i="3"/>
  <c r="E16" i="3" s="1"/>
  <c r="F16" i="3" s="1"/>
  <c r="G16" i="3" s="1"/>
  <c r="I16" i="3" s="1"/>
  <c r="D17" i="3"/>
  <c r="D18" i="3"/>
  <c r="E18" i="3" s="1"/>
  <c r="F18" i="3" s="1"/>
  <c r="G18" i="3" s="1"/>
  <c r="I18" i="3" s="1"/>
  <c r="D19" i="3"/>
  <c r="E19" i="3" s="1"/>
  <c r="F19" i="3" s="1"/>
  <c r="G19" i="3" s="1"/>
  <c r="I19" i="3" s="1"/>
  <c r="D20" i="3"/>
  <c r="E20" i="3" s="1"/>
  <c r="F20" i="3" s="1"/>
  <c r="G20" i="3" s="1"/>
  <c r="I20" i="3" s="1"/>
  <c r="D21" i="3"/>
  <c r="E21" i="3" s="1"/>
  <c r="F21" i="3" s="1"/>
  <c r="G21" i="3" s="1"/>
  <c r="I21" i="3" s="1"/>
  <c r="D22" i="3"/>
  <c r="E22" i="3" s="1"/>
  <c r="F22" i="3" s="1"/>
  <c r="G22" i="3" s="1"/>
  <c r="I22" i="3" s="1"/>
  <c r="D23" i="3"/>
  <c r="E23" i="3" s="1"/>
  <c r="F23" i="3" s="1"/>
  <c r="G23" i="3" s="1"/>
  <c r="I23" i="3" s="1"/>
  <c r="D24" i="3"/>
  <c r="E24" i="3" s="1"/>
  <c r="F24" i="3" s="1"/>
  <c r="G24" i="3" s="1"/>
  <c r="I24" i="3" s="1"/>
  <c r="D25" i="3"/>
  <c r="E25" i="3" s="1"/>
  <c r="F25" i="3" s="1"/>
  <c r="G25" i="3" s="1"/>
  <c r="I25" i="3" s="1"/>
  <c r="D26" i="3"/>
  <c r="E26" i="3" s="1"/>
  <c r="F26" i="3" s="1"/>
  <c r="G26" i="3" s="1"/>
  <c r="I26" i="3" s="1"/>
  <c r="D27" i="3"/>
  <c r="E27" i="3" s="1"/>
  <c r="F27" i="3" s="1"/>
  <c r="G27" i="3" s="1"/>
  <c r="I27" i="3" s="1"/>
  <c r="D28" i="3"/>
  <c r="E28" i="3" s="1"/>
  <c r="F28" i="3" s="1"/>
  <c r="G28" i="3" s="1"/>
  <c r="I28" i="3" s="1"/>
  <c r="D29" i="3"/>
  <c r="D30" i="3"/>
  <c r="E30" i="3" s="1"/>
  <c r="F30" i="3" s="1"/>
  <c r="G30" i="3" s="1"/>
  <c r="I30" i="3" s="1"/>
  <c r="D31" i="3"/>
  <c r="E31" i="3" s="1"/>
  <c r="F31" i="3" s="1"/>
  <c r="G31" i="3" s="1"/>
  <c r="I31" i="3" s="1"/>
  <c r="D32" i="3"/>
  <c r="E32" i="3" s="1"/>
  <c r="F32" i="3" s="1"/>
  <c r="G32" i="3" s="1"/>
  <c r="I32" i="3" s="1"/>
  <c r="D33" i="3"/>
  <c r="E33" i="3" s="1"/>
  <c r="F33" i="3" s="1"/>
  <c r="G33" i="3" s="1"/>
  <c r="I33" i="3" s="1"/>
  <c r="D34" i="3"/>
  <c r="E34" i="3" s="1"/>
  <c r="F34" i="3" s="1"/>
  <c r="G34" i="3" s="1"/>
  <c r="I34" i="3" s="1"/>
  <c r="D35" i="3"/>
  <c r="E35" i="3" s="1"/>
  <c r="F35" i="3" s="1"/>
  <c r="G35" i="3" s="1"/>
  <c r="I35" i="3" s="1"/>
  <c r="D36" i="3"/>
  <c r="E36" i="3" s="1"/>
  <c r="F36" i="3" s="1"/>
  <c r="G36" i="3" s="1"/>
  <c r="I36" i="3" s="1"/>
  <c r="D37" i="3"/>
  <c r="E37" i="3" s="1"/>
  <c r="F37" i="3" s="1"/>
  <c r="G37" i="3" s="1"/>
  <c r="I37" i="3" s="1"/>
  <c r="D38" i="3"/>
  <c r="E38" i="3" s="1"/>
  <c r="F38" i="3" s="1"/>
  <c r="G38" i="3" s="1"/>
  <c r="I38" i="3" s="1"/>
  <c r="D39" i="3"/>
  <c r="E39" i="3" s="1"/>
  <c r="F39" i="3" s="1"/>
  <c r="G39" i="3" s="1"/>
  <c r="I39" i="3" s="1"/>
  <c r="D40" i="3"/>
  <c r="E40" i="3" s="1"/>
  <c r="F40" i="3" s="1"/>
  <c r="G40" i="3" s="1"/>
  <c r="I40" i="3" s="1"/>
  <c r="D41" i="3"/>
  <c r="E41" i="3" s="1"/>
  <c r="F41" i="3" s="1"/>
  <c r="G41" i="3" s="1"/>
  <c r="I41" i="3" s="1"/>
  <c r="D42" i="3"/>
  <c r="E42" i="3" s="1"/>
  <c r="F42" i="3" s="1"/>
  <c r="G42" i="3" s="1"/>
  <c r="I42" i="3" s="1"/>
  <c r="D43" i="3"/>
  <c r="E43" i="3" s="1"/>
  <c r="F43" i="3" s="1"/>
  <c r="G43" i="3" s="1"/>
  <c r="I43" i="3" s="1"/>
  <c r="D44" i="3"/>
  <c r="E44" i="3" s="1"/>
  <c r="F44" i="3" s="1"/>
  <c r="G44" i="3" s="1"/>
  <c r="I44" i="3" s="1"/>
  <c r="D45" i="3"/>
  <c r="E45" i="3" s="1"/>
  <c r="F45" i="3" s="1"/>
  <c r="G45" i="3" s="1"/>
  <c r="I45" i="3" s="1"/>
  <c r="D46" i="3"/>
  <c r="E46" i="3" s="1"/>
  <c r="F46" i="3" s="1"/>
  <c r="G46" i="3" s="1"/>
  <c r="I46" i="3" s="1"/>
  <c r="D47" i="3"/>
  <c r="E47" i="3" s="1"/>
  <c r="F47" i="3" s="1"/>
  <c r="G47" i="3" s="1"/>
  <c r="I47" i="3" s="1"/>
  <c r="D48" i="3"/>
  <c r="E48" i="3" s="1"/>
  <c r="F48" i="3" s="1"/>
  <c r="G48" i="3" s="1"/>
  <c r="I48" i="3" s="1"/>
  <c r="D49" i="3"/>
  <c r="E49" i="3" s="1"/>
  <c r="F49" i="3" s="1"/>
  <c r="G49" i="3" s="1"/>
  <c r="I49" i="3" s="1"/>
  <c r="D50" i="3"/>
  <c r="E50" i="3" s="1"/>
  <c r="F50" i="3" s="1"/>
  <c r="G50" i="3" s="1"/>
  <c r="I50" i="3" s="1"/>
  <c r="D3" i="3"/>
  <c r="E3" i="3" s="1"/>
  <c r="F3" i="3" s="1"/>
  <c r="G3" i="3" s="1"/>
  <c r="I3" i="3" s="1"/>
  <c r="D3" i="2"/>
  <c r="E3" i="2" s="1"/>
  <c r="F3" i="2" s="1"/>
  <c r="G3" i="2" s="1"/>
  <c r="I3" i="2" s="1"/>
  <c r="E29" i="3"/>
  <c r="F29" i="3" s="1"/>
  <c r="G29" i="3" s="1"/>
  <c r="I29" i="3" s="1"/>
  <c r="E17" i="3"/>
  <c r="F17" i="3" s="1"/>
  <c r="G17" i="3" s="1"/>
  <c r="I17" i="3" s="1"/>
  <c r="R10" i="3"/>
  <c r="R11" i="3" s="1"/>
  <c r="E42" i="2"/>
  <c r="F42" i="2" s="1"/>
  <c r="G42" i="2" s="1"/>
  <c r="I42" i="2" s="1"/>
  <c r="E41" i="2"/>
  <c r="F41" i="2" s="1"/>
  <c r="G41" i="2" s="1"/>
  <c r="I41" i="2" s="1"/>
  <c r="E29" i="2"/>
  <c r="F29" i="2" s="1"/>
  <c r="G29" i="2" s="1"/>
  <c r="I29" i="2" s="1"/>
  <c r="E19" i="2"/>
  <c r="F19" i="2" s="1"/>
  <c r="G19" i="2" s="1"/>
  <c r="I19" i="2" s="1"/>
  <c r="R10" i="2"/>
  <c r="R11" i="2" s="1"/>
  <c r="E5" i="2"/>
  <c r="F5" i="2" s="1"/>
  <c r="G5" i="2" s="1"/>
  <c r="I5" i="2" s="1"/>
  <c r="E4" i="2"/>
  <c r="F4" i="2" s="1"/>
  <c r="G4" i="2" s="1"/>
  <c r="I4" i="2" s="1"/>
  <c r="D50" i="1"/>
  <c r="E50" i="1" s="1"/>
  <c r="F50" i="1" s="1"/>
  <c r="G50" i="1" s="1"/>
  <c r="I50" i="1" s="1"/>
  <c r="C33" i="1"/>
  <c r="D33" i="1" s="1"/>
  <c r="E33" i="1" s="1"/>
  <c r="F33" i="1" s="1"/>
  <c r="G33" i="1" s="1"/>
  <c r="I33" i="1" s="1"/>
  <c r="D38" i="1"/>
  <c r="E38" i="1" s="1"/>
  <c r="F38" i="1" s="1"/>
  <c r="G38" i="1" s="1"/>
  <c r="I38" i="1" s="1"/>
  <c r="D39" i="1"/>
  <c r="E39" i="1" s="1"/>
  <c r="F39" i="1" s="1"/>
  <c r="G39" i="1" s="1"/>
  <c r="I39" i="1" s="1"/>
  <c r="D40" i="1"/>
  <c r="E40" i="1" s="1"/>
  <c r="F40" i="1" s="1"/>
  <c r="G40" i="1" s="1"/>
  <c r="I40" i="1" s="1"/>
  <c r="D41" i="1"/>
  <c r="E41" i="1" s="1"/>
  <c r="F41" i="1" s="1"/>
  <c r="G41" i="1" s="1"/>
  <c r="I41" i="1" s="1"/>
  <c r="D42" i="1"/>
  <c r="E42" i="1" s="1"/>
  <c r="F42" i="1" s="1"/>
  <c r="G42" i="1" s="1"/>
  <c r="I42" i="1" s="1"/>
  <c r="D43" i="1"/>
  <c r="E43" i="1" s="1"/>
  <c r="F43" i="1" s="1"/>
  <c r="G43" i="1" s="1"/>
  <c r="I43" i="1" s="1"/>
  <c r="D44" i="1"/>
  <c r="E44" i="1" s="1"/>
  <c r="F44" i="1" s="1"/>
  <c r="G44" i="1" s="1"/>
  <c r="I44" i="1" s="1"/>
  <c r="D45" i="1"/>
  <c r="E45" i="1" s="1"/>
  <c r="F45" i="1" s="1"/>
  <c r="G45" i="1" s="1"/>
  <c r="I45" i="1" s="1"/>
  <c r="D46" i="1"/>
  <c r="E46" i="1" s="1"/>
  <c r="F46" i="1" s="1"/>
  <c r="G46" i="1" s="1"/>
  <c r="I46" i="1" s="1"/>
  <c r="D47" i="1"/>
  <c r="E47" i="1" s="1"/>
  <c r="F47" i="1" s="1"/>
  <c r="G47" i="1" s="1"/>
  <c r="I47" i="1" s="1"/>
  <c r="D48" i="1"/>
  <c r="E48" i="1" s="1"/>
  <c r="F48" i="1" s="1"/>
  <c r="G48" i="1" s="1"/>
  <c r="I48" i="1" s="1"/>
  <c r="D49" i="1"/>
  <c r="E49" i="1" s="1"/>
  <c r="F49" i="1" s="1"/>
  <c r="G49" i="1" s="1"/>
  <c r="I49" i="1" s="1"/>
  <c r="D4" i="1"/>
  <c r="E4" i="1" s="1"/>
  <c r="F4" i="1" s="1"/>
  <c r="G4" i="1" s="1"/>
  <c r="I4" i="1" s="1"/>
  <c r="D5" i="1"/>
  <c r="E5" i="1" s="1"/>
  <c r="F5" i="1" s="1"/>
  <c r="G5" i="1" s="1"/>
  <c r="I5" i="1" s="1"/>
  <c r="D6" i="1"/>
  <c r="E6" i="1" s="1"/>
  <c r="F6" i="1" s="1"/>
  <c r="G6" i="1" s="1"/>
  <c r="I6" i="1" s="1"/>
  <c r="D7" i="1"/>
  <c r="E7" i="1" s="1"/>
  <c r="F7" i="1" s="1"/>
  <c r="G7" i="1" s="1"/>
  <c r="I7" i="1" s="1"/>
  <c r="D8" i="1"/>
  <c r="E8" i="1" s="1"/>
  <c r="F8" i="1" s="1"/>
  <c r="G8" i="1" s="1"/>
  <c r="I8" i="1" s="1"/>
  <c r="D9" i="1"/>
  <c r="E9" i="1" s="1"/>
  <c r="F9" i="1" s="1"/>
  <c r="G9" i="1" s="1"/>
  <c r="I9" i="1" s="1"/>
  <c r="D10" i="1"/>
  <c r="E10" i="1" s="1"/>
  <c r="F10" i="1" s="1"/>
  <c r="G10" i="1" s="1"/>
  <c r="I10" i="1" s="1"/>
  <c r="D11" i="1"/>
  <c r="E11" i="1" s="1"/>
  <c r="F11" i="1" s="1"/>
  <c r="G11" i="1" s="1"/>
  <c r="I11" i="1" s="1"/>
  <c r="D12" i="1"/>
  <c r="E12" i="1" s="1"/>
  <c r="F12" i="1" s="1"/>
  <c r="G12" i="1" s="1"/>
  <c r="I12" i="1" s="1"/>
  <c r="D13" i="1"/>
  <c r="E13" i="1" s="1"/>
  <c r="F13" i="1" s="1"/>
  <c r="G13" i="1" s="1"/>
  <c r="I13" i="1" s="1"/>
  <c r="D14" i="1"/>
  <c r="E14" i="1" s="1"/>
  <c r="F14" i="1" s="1"/>
  <c r="G14" i="1" s="1"/>
  <c r="I14" i="1" s="1"/>
  <c r="D15" i="1"/>
  <c r="E15" i="1" s="1"/>
  <c r="F15" i="1" s="1"/>
  <c r="G15" i="1" s="1"/>
  <c r="I15" i="1" s="1"/>
  <c r="D16" i="1"/>
  <c r="E16" i="1" s="1"/>
  <c r="F16" i="1" s="1"/>
  <c r="G16" i="1" s="1"/>
  <c r="I16" i="1" s="1"/>
  <c r="D17" i="1"/>
  <c r="E17" i="1" s="1"/>
  <c r="F17" i="1" s="1"/>
  <c r="G17" i="1" s="1"/>
  <c r="I17" i="1" s="1"/>
  <c r="D18" i="1"/>
  <c r="E18" i="1" s="1"/>
  <c r="F18" i="1" s="1"/>
  <c r="G18" i="1" s="1"/>
  <c r="I18" i="1" s="1"/>
  <c r="D19" i="1"/>
  <c r="E19" i="1" s="1"/>
  <c r="F19" i="1" s="1"/>
  <c r="G19" i="1" s="1"/>
  <c r="I19" i="1" s="1"/>
  <c r="D20" i="1"/>
  <c r="E20" i="1" s="1"/>
  <c r="F20" i="1" s="1"/>
  <c r="G20" i="1" s="1"/>
  <c r="I20" i="1" s="1"/>
  <c r="D21" i="1"/>
  <c r="E21" i="1" s="1"/>
  <c r="F21" i="1" s="1"/>
  <c r="G21" i="1" s="1"/>
  <c r="I21" i="1" s="1"/>
  <c r="D22" i="1"/>
  <c r="E22" i="1" s="1"/>
  <c r="F22" i="1" s="1"/>
  <c r="G22" i="1" s="1"/>
  <c r="I22" i="1" s="1"/>
  <c r="D23" i="1"/>
  <c r="E23" i="1" s="1"/>
  <c r="F23" i="1" s="1"/>
  <c r="G23" i="1" s="1"/>
  <c r="I23" i="1" s="1"/>
  <c r="D24" i="1"/>
  <c r="E24" i="1" s="1"/>
  <c r="F24" i="1" s="1"/>
  <c r="G24" i="1" s="1"/>
  <c r="I24" i="1" s="1"/>
  <c r="D25" i="1"/>
  <c r="E25" i="1" s="1"/>
  <c r="F25" i="1" s="1"/>
  <c r="G25" i="1" s="1"/>
  <c r="I25" i="1" s="1"/>
  <c r="D26" i="1"/>
  <c r="E26" i="1" s="1"/>
  <c r="F26" i="1" s="1"/>
  <c r="G26" i="1" s="1"/>
  <c r="I26" i="1" s="1"/>
  <c r="D27" i="1"/>
  <c r="E27" i="1" s="1"/>
  <c r="F27" i="1" s="1"/>
  <c r="G27" i="1" s="1"/>
  <c r="I27" i="1" s="1"/>
  <c r="D28" i="1"/>
  <c r="E28" i="1" s="1"/>
  <c r="F28" i="1" s="1"/>
  <c r="G28" i="1" s="1"/>
  <c r="I28" i="1" s="1"/>
  <c r="D29" i="1"/>
  <c r="E29" i="1" s="1"/>
  <c r="F29" i="1" s="1"/>
  <c r="G29" i="1" s="1"/>
  <c r="I29" i="1" s="1"/>
  <c r="D30" i="1"/>
  <c r="E30" i="1" s="1"/>
  <c r="F30" i="1" s="1"/>
  <c r="G30" i="1" s="1"/>
  <c r="I30" i="1" s="1"/>
  <c r="D31" i="1"/>
  <c r="E31" i="1" s="1"/>
  <c r="F31" i="1" s="1"/>
  <c r="G31" i="1" s="1"/>
  <c r="I31" i="1" s="1"/>
  <c r="D32" i="1"/>
  <c r="E32" i="1" s="1"/>
  <c r="F32" i="1" s="1"/>
  <c r="G32" i="1" s="1"/>
  <c r="I32" i="1" s="1"/>
  <c r="D34" i="1"/>
  <c r="E34" i="1" s="1"/>
  <c r="F34" i="1" s="1"/>
  <c r="G34" i="1" s="1"/>
  <c r="I34" i="1" s="1"/>
  <c r="D35" i="1"/>
  <c r="E35" i="1" s="1"/>
  <c r="F35" i="1" s="1"/>
  <c r="G35" i="1" s="1"/>
  <c r="I35" i="1" s="1"/>
  <c r="D36" i="1"/>
  <c r="E36" i="1" s="1"/>
  <c r="F36" i="1" s="1"/>
  <c r="G36" i="1" s="1"/>
  <c r="I36" i="1" s="1"/>
  <c r="D37" i="1"/>
  <c r="E37" i="1" s="1"/>
  <c r="F37" i="1" s="1"/>
  <c r="G37" i="1" s="1"/>
  <c r="I37" i="1" s="1"/>
  <c r="D3" i="1"/>
  <c r="E3" i="1" s="1"/>
  <c r="F3" i="1" s="1"/>
  <c r="G3" i="1" s="1"/>
  <c r="I3" i="1" s="1"/>
  <c r="R10" i="1"/>
  <c r="R11" i="1" s="1"/>
  <c r="K38" i="1" s="1"/>
  <c r="L38" i="1" s="1"/>
  <c r="M38" i="1" s="1"/>
  <c r="N3" i="7" l="1"/>
  <c r="G3" i="7"/>
  <c r="I3" i="7" s="1"/>
  <c r="N8" i="7"/>
  <c r="G8" i="7"/>
  <c r="I8" i="7" s="1"/>
  <c r="N9" i="7"/>
  <c r="G9" i="7"/>
  <c r="I9" i="7" s="1"/>
  <c r="K12" i="7"/>
  <c r="L12" i="7" s="1"/>
  <c r="M12" i="7" s="1"/>
  <c r="O12" i="7" s="1"/>
  <c r="K5" i="7"/>
  <c r="L5" i="7" s="1"/>
  <c r="M5" i="7" s="1"/>
  <c r="O5" i="7" s="1"/>
  <c r="K13" i="7"/>
  <c r="L13" i="7" s="1"/>
  <c r="M13" i="7" s="1"/>
  <c r="O13" i="7" s="1"/>
  <c r="K6" i="7"/>
  <c r="L6" i="7" s="1"/>
  <c r="M6" i="7" s="1"/>
  <c r="O6" i="7" s="1"/>
  <c r="K9" i="7"/>
  <c r="L9" i="7" s="1"/>
  <c r="M9" i="7" s="1"/>
  <c r="O9" i="7" s="1"/>
  <c r="K14" i="7"/>
  <c r="L14" i="7" s="1"/>
  <c r="M14" i="7" s="1"/>
  <c r="O14" i="7" s="1"/>
  <c r="K7" i="7"/>
  <c r="L7" i="7" s="1"/>
  <c r="M7" i="7" s="1"/>
  <c r="O7" i="7" s="1"/>
  <c r="K8" i="7"/>
  <c r="L8" i="7" s="1"/>
  <c r="M8" i="7" s="1"/>
  <c r="O8" i="7" s="1"/>
  <c r="K3" i="7"/>
  <c r="L3" i="7" s="1"/>
  <c r="M3" i="7" s="1"/>
  <c r="O3" i="7" s="1"/>
  <c r="K10" i="7"/>
  <c r="L10" i="7" s="1"/>
  <c r="M10" i="7" s="1"/>
  <c r="O10" i="7" s="1"/>
  <c r="K11" i="7"/>
  <c r="L11" i="7" s="1"/>
  <c r="M11" i="7" s="1"/>
  <c r="O11" i="7" s="1"/>
  <c r="K4" i="7"/>
  <c r="L4" i="7" s="1"/>
  <c r="M4" i="7" s="1"/>
  <c r="O4" i="7" s="1"/>
  <c r="G10" i="7"/>
  <c r="I10" i="7" s="1"/>
  <c r="N10" i="7"/>
  <c r="G11" i="7"/>
  <c r="I11" i="7" s="1"/>
  <c r="N11" i="7"/>
  <c r="N4" i="7"/>
  <c r="G4" i="7"/>
  <c r="I4" i="7" s="1"/>
  <c r="G5" i="7"/>
  <c r="I5" i="7" s="1"/>
  <c r="N5" i="7"/>
  <c r="G12" i="7"/>
  <c r="I12" i="7" s="1"/>
  <c r="N12" i="7"/>
  <c r="N6" i="7"/>
  <c r="G6" i="7"/>
  <c r="I6" i="7" s="1"/>
  <c r="N13" i="7"/>
  <c r="G13" i="7"/>
  <c r="I13" i="7" s="1"/>
  <c r="N7" i="7"/>
  <c r="G7" i="7"/>
  <c r="I7" i="7" s="1"/>
  <c r="N14" i="7"/>
  <c r="G14" i="7"/>
  <c r="I14" i="7" s="1"/>
  <c r="G8" i="6"/>
  <c r="I8" i="6" s="1"/>
  <c r="N8" i="6"/>
  <c r="N9" i="6"/>
  <c r="G9" i="6"/>
  <c r="I9" i="6" s="1"/>
  <c r="G10" i="6"/>
  <c r="I10" i="6" s="1"/>
  <c r="N10" i="6"/>
  <c r="N3" i="6"/>
  <c r="G3" i="6"/>
  <c r="I3" i="6" s="1"/>
  <c r="K11" i="6"/>
  <c r="L11" i="6" s="1"/>
  <c r="M11" i="6" s="1"/>
  <c r="K12" i="6"/>
  <c r="L12" i="6" s="1"/>
  <c r="M12" i="6" s="1"/>
  <c r="K5" i="6"/>
  <c r="L5" i="6" s="1"/>
  <c r="M5" i="6" s="1"/>
  <c r="K13" i="6"/>
  <c r="L13" i="6" s="1"/>
  <c r="M13" i="6" s="1"/>
  <c r="K6" i="6"/>
  <c r="L6" i="6" s="1"/>
  <c r="M6" i="6" s="1"/>
  <c r="K14" i="6"/>
  <c r="L14" i="6" s="1"/>
  <c r="M14" i="6" s="1"/>
  <c r="K7" i="6"/>
  <c r="L7" i="6" s="1"/>
  <c r="M7" i="6" s="1"/>
  <c r="K8" i="6"/>
  <c r="L8" i="6" s="1"/>
  <c r="M8" i="6" s="1"/>
  <c r="K9" i="6"/>
  <c r="L9" i="6" s="1"/>
  <c r="M9" i="6" s="1"/>
  <c r="K3" i="6"/>
  <c r="L3" i="6" s="1"/>
  <c r="M3" i="6" s="1"/>
  <c r="Q3" i="6" s="1"/>
  <c r="K10" i="6"/>
  <c r="L10" i="6" s="1"/>
  <c r="M10" i="6" s="1"/>
  <c r="K4" i="6"/>
  <c r="L4" i="6" s="1"/>
  <c r="M4" i="6" s="1"/>
  <c r="G4" i="6"/>
  <c r="I4" i="6" s="1"/>
  <c r="N4" i="6"/>
  <c r="G11" i="6"/>
  <c r="I11" i="6" s="1"/>
  <c r="N11" i="6"/>
  <c r="G5" i="6"/>
  <c r="I5" i="6" s="1"/>
  <c r="N5" i="6"/>
  <c r="G12" i="6"/>
  <c r="I12" i="6" s="1"/>
  <c r="N12" i="6"/>
  <c r="N7" i="6"/>
  <c r="G7" i="6"/>
  <c r="I7" i="6" s="1"/>
  <c r="N14" i="6"/>
  <c r="G14" i="6"/>
  <c r="I14" i="6" s="1"/>
  <c r="G6" i="6"/>
  <c r="I6" i="6" s="1"/>
  <c r="G13" i="6"/>
  <c r="I13" i="6" s="1"/>
  <c r="N41" i="4"/>
  <c r="G41" i="4"/>
  <c r="I41" i="4" s="1"/>
  <c r="N17" i="4"/>
  <c r="G17" i="4"/>
  <c r="I17" i="4" s="1"/>
  <c r="N35" i="4"/>
  <c r="G35" i="4"/>
  <c r="I35" i="4" s="1"/>
  <c r="G29" i="4"/>
  <c r="I29" i="4" s="1"/>
  <c r="N29" i="4"/>
  <c r="N47" i="4"/>
  <c r="G47" i="4"/>
  <c r="I47" i="4" s="1"/>
  <c r="G23" i="4"/>
  <c r="I23" i="4" s="1"/>
  <c r="K48" i="4"/>
  <c r="L48" i="4" s="1"/>
  <c r="M48" i="4" s="1"/>
  <c r="O48" i="4" s="1"/>
  <c r="K12" i="4"/>
  <c r="L12" i="4" s="1"/>
  <c r="M12" i="4" s="1"/>
  <c r="O12" i="4" s="1"/>
  <c r="K5" i="4"/>
  <c r="L5" i="4" s="1"/>
  <c r="M5" i="4" s="1"/>
  <c r="O5" i="4" s="1"/>
  <c r="K34" i="4"/>
  <c r="L34" i="4" s="1"/>
  <c r="M34" i="4" s="1"/>
  <c r="O34" i="4" s="1"/>
  <c r="K4" i="4"/>
  <c r="L4" i="4" s="1"/>
  <c r="M4" i="4" s="1"/>
  <c r="O4" i="4" s="1"/>
  <c r="K36" i="4"/>
  <c r="L36" i="4" s="1"/>
  <c r="M36" i="4" s="1"/>
  <c r="O36" i="4" s="1"/>
  <c r="K30" i="4"/>
  <c r="L30" i="4" s="1"/>
  <c r="M30" i="4" s="1"/>
  <c r="O30" i="4" s="1"/>
  <c r="K11" i="4"/>
  <c r="L11" i="4" s="1"/>
  <c r="M11" i="4" s="1"/>
  <c r="O11" i="4" s="1"/>
  <c r="K49" i="4"/>
  <c r="L49" i="4" s="1"/>
  <c r="M49" i="4" s="1"/>
  <c r="O49" i="4" s="1"/>
  <c r="K43" i="4"/>
  <c r="L43" i="4" s="1"/>
  <c r="M43" i="4" s="1"/>
  <c r="O43" i="4" s="1"/>
  <c r="K37" i="4"/>
  <c r="L37" i="4" s="1"/>
  <c r="M37" i="4" s="1"/>
  <c r="O37" i="4" s="1"/>
  <c r="K31" i="4"/>
  <c r="L31" i="4" s="1"/>
  <c r="M31" i="4" s="1"/>
  <c r="O31" i="4" s="1"/>
  <c r="K25" i="4"/>
  <c r="L25" i="4" s="1"/>
  <c r="M25" i="4" s="1"/>
  <c r="O25" i="4" s="1"/>
  <c r="K19" i="4"/>
  <c r="L19" i="4" s="1"/>
  <c r="M19" i="4" s="1"/>
  <c r="O19" i="4" s="1"/>
  <c r="K10" i="4"/>
  <c r="L10" i="4" s="1"/>
  <c r="M10" i="4" s="1"/>
  <c r="O10" i="4" s="1"/>
  <c r="K13" i="4"/>
  <c r="L13" i="4" s="1"/>
  <c r="M13" i="4" s="1"/>
  <c r="O13" i="4" s="1"/>
  <c r="K6" i="4"/>
  <c r="L6" i="4" s="1"/>
  <c r="M6" i="4" s="1"/>
  <c r="O6" i="4" s="1"/>
  <c r="K42" i="4"/>
  <c r="L42" i="4" s="1"/>
  <c r="M42" i="4" s="1"/>
  <c r="O42" i="4" s="1"/>
  <c r="K50" i="4"/>
  <c r="L50" i="4" s="1"/>
  <c r="M50" i="4" s="1"/>
  <c r="O50" i="4" s="1"/>
  <c r="K44" i="4"/>
  <c r="L44" i="4" s="1"/>
  <c r="M44" i="4" s="1"/>
  <c r="O44" i="4" s="1"/>
  <c r="K38" i="4"/>
  <c r="L38" i="4" s="1"/>
  <c r="M38" i="4" s="1"/>
  <c r="O38" i="4" s="1"/>
  <c r="K32" i="4"/>
  <c r="L32" i="4" s="1"/>
  <c r="M32" i="4" s="1"/>
  <c r="O32" i="4" s="1"/>
  <c r="K26" i="4"/>
  <c r="L26" i="4" s="1"/>
  <c r="M26" i="4" s="1"/>
  <c r="O26" i="4" s="1"/>
  <c r="K20" i="4"/>
  <c r="L20" i="4" s="1"/>
  <c r="M20" i="4" s="1"/>
  <c r="O20" i="4" s="1"/>
  <c r="K14" i="4"/>
  <c r="L14" i="4" s="1"/>
  <c r="M14" i="4" s="1"/>
  <c r="O14" i="4" s="1"/>
  <c r="K40" i="4"/>
  <c r="L40" i="4" s="1"/>
  <c r="M40" i="4" s="1"/>
  <c r="O40" i="4" s="1"/>
  <c r="K7" i="4"/>
  <c r="L7" i="4" s="1"/>
  <c r="M7" i="4" s="1"/>
  <c r="O7" i="4" s="1"/>
  <c r="K8" i="4"/>
  <c r="L8" i="4" s="1"/>
  <c r="M8" i="4" s="1"/>
  <c r="O8" i="4" s="1"/>
  <c r="K46" i="4"/>
  <c r="L46" i="4" s="1"/>
  <c r="M46" i="4" s="1"/>
  <c r="O46" i="4" s="1"/>
  <c r="K28" i="4"/>
  <c r="L28" i="4" s="1"/>
  <c r="M28" i="4" s="1"/>
  <c r="O28" i="4" s="1"/>
  <c r="K45" i="4"/>
  <c r="L45" i="4" s="1"/>
  <c r="M45" i="4" s="1"/>
  <c r="O45" i="4" s="1"/>
  <c r="K39" i="4"/>
  <c r="L39" i="4" s="1"/>
  <c r="M39" i="4" s="1"/>
  <c r="O39" i="4" s="1"/>
  <c r="K33" i="4"/>
  <c r="L33" i="4" s="1"/>
  <c r="M33" i="4" s="1"/>
  <c r="O33" i="4" s="1"/>
  <c r="K27" i="4"/>
  <c r="L27" i="4" s="1"/>
  <c r="M27" i="4" s="1"/>
  <c r="O27" i="4" s="1"/>
  <c r="K21" i="4"/>
  <c r="L21" i="4" s="1"/>
  <c r="M21" i="4" s="1"/>
  <c r="O21" i="4" s="1"/>
  <c r="K15" i="4"/>
  <c r="L15" i="4" s="1"/>
  <c r="M15" i="4" s="1"/>
  <c r="O15" i="4" s="1"/>
  <c r="K22" i="4"/>
  <c r="L22" i="4" s="1"/>
  <c r="M22" i="4" s="1"/>
  <c r="O22" i="4" s="1"/>
  <c r="K16" i="4"/>
  <c r="L16" i="4" s="1"/>
  <c r="M16" i="4" s="1"/>
  <c r="O16" i="4" s="1"/>
  <c r="K24" i="4"/>
  <c r="L24" i="4" s="1"/>
  <c r="M24" i="4" s="1"/>
  <c r="O24" i="4" s="1"/>
  <c r="K18" i="4"/>
  <c r="L18" i="4" s="1"/>
  <c r="M18" i="4" s="1"/>
  <c r="O18" i="4" s="1"/>
  <c r="K9" i="4"/>
  <c r="L9" i="4" s="1"/>
  <c r="M9" i="4" s="1"/>
  <c r="O9" i="4" s="1"/>
  <c r="K3" i="4"/>
  <c r="L3" i="4" s="1"/>
  <c r="M3" i="4" s="1"/>
  <c r="O3" i="4" s="1"/>
  <c r="K47" i="4"/>
  <c r="L47" i="4" s="1"/>
  <c r="M47" i="4" s="1"/>
  <c r="O47" i="4" s="1"/>
  <c r="K41" i="4"/>
  <c r="L41" i="4" s="1"/>
  <c r="M41" i="4" s="1"/>
  <c r="O41" i="4" s="1"/>
  <c r="K35" i="4"/>
  <c r="L35" i="4" s="1"/>
  <c r="M35" i="4" s="1"/>
  <c r="O35" i="4" s="1"/>
  <c r="K29" i="4"/>
  <c r="L29" i="4" s="1"/>
  <c r="M29" i="4" s="1"/>
  <c r="O29" i="4" s="1"/>
  <c r="K23" i="4"/>
  <c r="L23" i="4" s="1"/>
  <c r="M23" i="4" s="1"/>
  <c r="O23" i="4" s="1"/>
  <c r="K17" i="4"/>
  <c r="L17" i="4" s="1"/>
  <c r="M17" i="4" s="1"/>
  <c r="O17" i="4" s="1"/>
  <c r="N40" i="4"/>
  <c r="G40" i="4"/>
  <c r="I40" i="4" s="1"/>
  <c r="N46" i="4"/>
  <c r="G46" i="4"/>
  <c r="I46" i="4" s="1"/>
  <c r="G11" i="4"/>
  <c r="I11" i="4" s="1"/>
  <c r="N11" i="4"/>
  <c r="G18" i="4"/>
  <c r="I18" i="4" s="1"/>
  <c r="N18" i="4"/>
  <c r="G5" i="4"/>
  <c r="I5" i="4" s="1"/>
  <c r="N5" i="4"/>
  <c r="N13" i="4"/>
  <c r="G13" i="4"/>
  <c r="I13" i="4" s="1"/>
  <c r="G19" i="4"/>
  <c r="I19" i="4" s="1"/>
  <c r="N19" i="4"/>
  <c r="G24" i="4"/>
  <c r="I24" i="4" s="1"/>
  <c r="N24" i="4"/>
  <c r="N15" i="4"/>
  <c r="G15" i="4"/>
  <c r="I15" i="4" s="1"/>
  <c r="N21" i="4"/>
  <c r="G21" i="4"/>
  <c r="I21" i="4" s="1"/>
  <c r="N26" i="4"/>
  <c r="G26" i="4"/>
  <c r="I26" i="4" s="1"/>
  <c r="G42" i="4"/>
  <c r="I42" i="4" s="1"/>
  <c r="N42" i="4"/>
  <c r="G4" i="4"/>
  <c r="I4" i="4" s="1"/>
  <c r="N4" i="4"/>
  <c r="N6" i="4"/>
  <c r="G6" i="4"/>
  <c r="I6" i="4" s="1"/>
  <c r="G25" i="4"/>
  <c r="I25" i="4" s="1"/>
  <c r="N25" i="4"/>
  <c r="G30" i="4"/>
  <c r="I30" i="4" s="1"/>
  <c r="N30" i="4"/>
  <c r="N7" i="4"/>
  <c r="G7" i="4"/>
  <c r="I7" i="4" s="1"/>
  <c r="N20" i="4"/>
  <c r="G20" i="4"/>
  <c r="I20" i="4" s="1"/>
  <c r="G36" i="4"/>
  <c r="I36" i="4" s="1"/>
  <c r="N36" i="4"/>
  <c r="G37" i="4"/>
  <c r="I37" i="4" s="1"/>
  <c r="N37" i="4"/>
  <c r="N16" i="4"/>
  <c r="G16" i="4"/>
  <c r="I16" i="4" s="1"/>
  <c r="G27" i="4"/>
  <c r="I27" i="4" s="1"/>
  <c r="N27" i="4"/>
  <c r="N32" i="4"/>
  <c r="G32" i="4"/>
  <c r="I32" i="4" s="1"/>
  <c r="G43" i="4"/>
  <c r="I43" i="4" s="1"/>
  <c r="N43" i="4"/>
  <c r="G48" i="4"/>
  <c r="I48" i="4" s="1"/>
  <c r="N48" i="4"/>
  <c r="G12" i="4"/>
  <c r="I12" i="4" s="1"/>
  <c r="N12" i="4"/>
  <c r="N14" i="4"/>
  <c r="G14" i="4"/>
  <c r="I14" i="4" s="1"/>
  <c r="G31" i="4"/>
  <c r="I31" i="4" s="1"/>
  <c r="N31" i="4"/>
  <c r="N8" i="4"/>
  <c r="G8" i="4"/>
  <c r="I8" i="4" s="1"/>
  <c r="N22" i="4"/>
  <c r="G22" i="4"/>
  <c r="I22" i="4" s="1"/>
  <c r="G33" i="4"/>
  <c r="I33" i="4" s="1"/>
  <c r="N33" i="4"/>
  <c r="N38" i="4"/>
  <c r="G38" i="4"/>
  <c r="I38" i="4" s="1"/>
  <c r="G49" i="4"/>
  <c r="I49" i="4" s="1"/>
  <c r="N49" i="4"/>
  <c r="N28" i="4"/>
  <c r="G28" i="4"/>
  <c r="I28" i="4" s="1"/>
  <c r="N39" i="4"/>
  <c r="G39" i="4"/>
  <c r="I39" i="4" s="1"/>
  <c r="N44" i="4"/>
  <c r="G44" i="4"/>
  <c r="I44" i="4" s="1"/>
  <c r="G10" i="4"/>
  <c r="I10" i="4" s="1"/>
  <c r="N10" i="4"/>
  <c r="N34" i="4"/>
  <c r="G34" i="4"/>
  <c r="I34" i="4" s="1"/>
  <c r="N45" i="4"/>
  <c r="G45" i="4"/>
  <c r="I45" i="4" s="1"/>
  <c r="N50" i="4"/>
  <c r="G50" i="4"/>
  <c r="I50" i="4" s="1"/>
  <c r="G9" i="4"/>
  <c r="I9" i="4" s="1"/>
  <c r="N3" i="4"/>
  <c r="O51" i="3"/>
  <c r="O51" i="2"/>
  <c r="K24" i="1"/>
  <c r="L24" i="1" s="1"/>
  <c r="M24" i="1" s="1"/>
  <c r="K11" i="1"/>
  <c r="L11" i="1" s="1"/>
  <c r="M11" i="1" s="1"/>
  <c r="K47" i="1"/>
  <c r="L47" i="1" s="1"/>
  <c r="M47" i="1" s="1"/>
  <c r="K37" i="1"/>
  <c r="L37" i="1" s="1"/>
  <c r="M37" i="1" s="1"/>
  <c r="K50" i="3"/>
  <c r="L50" i="3" s="1"/>
  <c r="M50" i="3" s="1"/>
  <c r="K3" i="3"/>
  <c r="L3" i="3" s="1"/>
  <c r="M3" i="3" s="1"/>
  <c r="K9" i="3"/>
  <c r="L9" i="3" s="1"/>
  <c r="M9" i="3" s="1"/>
  <c r="K7" i="3"/>
  <c r="L7" i="3" s="1"/>
  <c r="M7" i="3" s="1"/>
  <c r="K5" i="3"/>
  <c r="L5" i="3" s="1"/>
  <c r="M5" i="3" s="1"/>
  <c r="K11" i="3"/>
  <c r="L11" i="3" s="1"/>
  <c r="M11" i="3" s="1"/>
  <c r="K13" i="3"/>
  <c r="L13" i="3" s="1"/>
  <c r="M13" i="3" s="1"/>
  <c r="K15" i="3"/>
  <c r="L15" i="3" s="1"/>
  <c r="M15" i="3" s="1"/>
  <c r="K17" i="3"/>
  <c r="L17" i="3" s="1"/>
  <c r="M17" i="3" s="1"/>
  <c r="K19" i="3"/>
  <c r="L19" i="3" s="1"/>
  <c r="M19" i="3" s="1"/>
  <c r="K21" i="3"/>
  <c r="L21" i="3" s="1"/>
  <c r="M21" i="3" s="1"/>
  <c r="K23" i="3"/>
  <c r="L23" i="3" s="1"/>
  <c r="M23" i="3" s="1"/>
  <c r="K25" i="3"/>
  <c r="L25" i="3" s="1"/>
  <c r="M25" i="3" s="1"/>
  <c r="K27" i="3"/>
  <c r="L27" i="3" s="1"/>
  <c r="M27" i="3" s="1"/>
  <c r="K29" i="3"/>
  <c r="L29" i="3" s="1"/>
  <c r="M29" i="3" s="1"/>
  <c r="K31" i="3"/>
  <c r="L31" i="3" s="1"/>
  <c r="M31" i="3" s="1"/>
  <c r="K33" i="3"/>
  <c r="L33" i="3" s="1"/>
  <c r="M33" i="3" s="1"/>
  <c r="K35" i="3"/>
  <c r="L35" i="3" s="1"/>
  <c r="M35" i="3" s="1"/>
  <c r="K37" i="3"/>
  <c r="L37" i="3" s="1"/>
  <c r="M37" i="3" s="1"/>
  <c r="K39" i="3"/>
  <c r="L39" i="3" s="1"/>
  <c r="M39" i="3" s="1"/>
  <c r="K41" i="3"/>
  <c r="L41" i="3" s="1"/>
  <c r="M41" i="3" s="1"/>
  <c r="K43" i="3"/>
  <c r="L43" i="3" s="1"/>
  <c r="M43" i="3" s="1"/>
  <c r="K45" i="3"/>
  <c r="L45" i="3" s="1"/>
  <c r="M45" i="3" s="1"/>
  <c r="K47" i="3"/>
  <c r="L47" i="3" s="1"/>
  <c r="M47" i="3" s="1"/>
  <c r="K49" i="3"/>
  <c r="L49" i="3" s="1"/>
  <c r="M49" i="3" s="1"/>
  <c r="K4" i="3"/>
  <c r="L4" i="3" s="1"/>
  <c r="M4" i="3" s="1"/>
  <c r="K6" i="3"/>
  <c r="L6" i="3" s="1"/>
  <c r="M6" i="3" s="1"/>
  <c r="K8" i="3"/>
  <c r="L8" i="3" s="1"/>
  <c r="M8" i="3" s="1"/>
  <c r="K10" i="3"/>
  <c r="L10" i="3" s="1"/>
  <c r="M10" i="3" s="1"/>
  <c r="K12" i="3"/>
  <c r="L12" i="3" s="1"/>
  <c r="M12" i="3" s="1"/>
  <c r="K14" i="3"/>
  <c r="L14" i="3" s="1"/>
  <c r="M14" i="3" s="1"/>
  <c r="K16" i="3"/>
  <c r="L16" i="3" s="1"/>
  <c r="M16" i="3" s="1"/>
  <c r="K18" i="3"/>
  <c r="L18" i="3" s="1"/>
  <c r="M18" i="3" s="1"/>
  <c r="K20" i="3"/>
  <c r="L20" i="3" s="1"/>
  <c r="M20" i="3" s="1"/>
  <c r="K22" i="3"/>
  <c r="L22" i="3" s="1"/>
  <c r="M22" i="3" s="1"/>
  <c r="K24" i="3"/>
  <c r="L24" i="3" s="1"/>
  <c r="M24" i="3" s="1"/>
  <c r="K26" i="3"/>
  <c r="L26" i="3" s="1"/>
  <c r="M26" i="3" s="1"/>
  <c r="K28" i="3"/>
  <c r="L28" i="3" s="1"/>
  <c r="M28" i="3" s="1"/>
  <c r="K30" i="3"/>
  <c r="L30" i="3" s="1"/>
  <c r="M30" i="3" s="1"/>
  <c r="K32" i="3"/>
  <c r="L32" i="3" s="1"/>
  <c r="M32" i="3" s="1"/>
  <c r="K34" i="3"/>
  <c r="L34" i="3" s="1"/>
  <c r="M34" i="3" s="1"/>
  <c r="K36" i="3"/>
  <c r="L36" i="3" s="1"/>
  <c r="M36" i="3" s="1"/>
  <c r="K38" i="3"/>
  <c r="L38" i="3" s="1"/>
  <c r="M38" i="3" s="1"/>
  <c r="K40" i="3"/>
  <c r="L40" i="3" s="1"/>
  <c r="M40" i="3" s="1"/>
  <c r="K42" i="3"/>
  <c r="L42" i="3" s="1"/>
  <c r="M42" i="3" s="1"/>
  <c r="K44" i="3"/>
  <c r="L44" i="3" s="1"/>
  <c r="M44" i="3" s="1"/>
  <c r="K46" i="3"/>
  <c r="L46" i="3" s="1"/>
  <c r="M46" i="3" s="1"/>
  <c r="K48" i="3"/>
  <c r="L48" i="3" s="1"/>
  <c r="M48" i="3" s="1"/>
  <c r="K45" i="2"/>
  <c r="L45" i="2" s="1"/>
  <c r="M45" i="2" s="1"/>
  <c r="K33" i="2"/>
  <c r="L33" i="2" s="1"/>
  <c r="M33" i="2" s="1"/>
  <c r="K28" i="2"/>
  <c r="L28" i="2" s="1"/>
  <c r="M28" i="2" s="1"/>
  <c r="K16" i="2"/>
  <c r="L16" i="2" s="1"/>
  <c r="M16" i="2" s="1"/>
  <c r="K11" i="2"/>
  <c r="L11" i="2" s="1"/>
  <c r="M11" i="2" s="1"/>
  <c r="K6" i="2"/>
  <c r="L6" i="2" s="1"/>
  <c r="M6" i="2" s="1"/>
  <c r="K26" i="2"/>
  <c r="L26" i="2" s="1"/>
  <c r="M26" i="2" s="1"/>
  <c r="K14" i="2"/>
  <c r="L14" i="2" s="1"/>
  <c r="M14" i="2" s="1"/>
  <c r="K4" i="2"/>
  <c r="L4" i="2" s="1"/>
  <c r="M4" i="2" s="1"/>
  <c r="K31" i="2"/>
  <c r="L31" i="2" s="1"/>
  <c r="M31" i="2" s="1"/>
  <c r="K23" i="2"/>
  <c r="L23" i="2" s="1"/>
  <c r="M23" i="2" s="1"/>
  <c r="K50" i="2"/>
  <c r="L50" i="2" s="1"/>
  <c r="M50" i="2" s="1"/>
  <c r="K38" i="2"/>
  <c r="L38" i="2" s="1"/>
  <c r="M38" i="2" s="1"/>
  <c r="K21" i="2"/>
  <c r="L21" i="2" s="1"/>
  <c r="M21" i="2" s="1"/>
  <c r="K9" i="2"/>
  <c r="L9" i="2" s="1"/>
  <c r="M9" i="2" s="1"/>
  <c r="K24" i="2"/>
  <c r="L24" i="2" s="1"/>
  <c r="M24" i="2" s="1"/>
  <c r="K10" i="2"/>
  <c r="L10" i="2" s="1"/>
  <c r="M10" i="2" s="1"/>
  <c r="K3" i="2"/>
  <c r="L3" i="2" s="1"/>
  <c r="M3" i="2" s="1"/>
  <c r="K43" i="2"/>
  <c r="L43" i="2" s="1"/>
  <c r="M43" i="2" s="1"/>
  <c r="K25" i="2"/>
  <c r="L25" i="2" s="1"/>
  <c r="M25" i="2" s="1"/>
  <c r="K48" i="2"/>
  <c r="L48" i="2" s="1"/>
  <c r="M48" i="2" s="1"/>
  <c r="K36" i="2"/>
  <c r="L36" i="2" s="1"/>
  <c r="M36" i="2" s="1"/>
  <c r="K19" i="2"/>
  <c r="L19" i="2" s="1"/>
  <c r="M19" i="2" s="1"/>
  <c r="K12" i="2"/>
  <c r="L12" i="2" s="1"/>
  <c r="M12" i="2" s="1"/>
  <c r="K13" i="2"/>
  <c r="L13" i="2" s="1"/>
  <c r="M13" i="2" s="1"/>
  <c r="K41" i="2"/>
  <c r="L41" i="2" s="1"/>
  <c r="M41" i="2" s="1"/>
  <c r="K40" i="2"/>
  <c r="L40" i="2" s="1"/>
  <c r="M40" i="2" s="1"/>
  <c r="K46" i="2"/>
  <c r="L46" i="2" s="1"/>
  <c r="M46" i="2" s="1"/>
  <c r="K34" i="2"/>
  <c r="L34" i="2" s="1"/>
  <c r="M34" i="2" s="1"/>
  <c r="K29" i="2"/>
  <c r="L29" i="2" s="1"/>
  <c r="M29" i="2" s="1"/>
  <c r="K17" i="2"/>
  <c r="L17" i="2" s="1"/>
  <c r="M17" i="2" s="1"/>
  <c r="K7" i="2"/>
  <c r="L7" i="2" s="1"/>
  <c r="M7" i="2" s="1"/>
  <c r="K39" i="2"/>
  <c r="L39" i="2" s="1"/>
  <c r="M39" i="2" s="1"/>
  <c r="K22" i="2"/>
  <c r="L22" i="2" s="1"/>
  <c r="M22" i="2" s="1"/>
  <c r="K44" i="2"/>
  <c r="L44" i="2" s="1"/>
  <c r="M44" i="2" s="1"/>
  <c r="K27" i="2"/>
  <c r="L27" i="2" s="1"/>
  <c r="M27" i="2" s="1"/>
  <c r="K15" i="2"/>
  <c r="L15" i="2" s="1"/>
  <c r="M15" i="2" s="1"/>
  <c r="K5" i="2"/>
  <c r="L5" i="2" s="1"/>
  <c r="M5" i="2" s="1"/>
  <c r="K49" i="2"/>
  <c r="L49" i="2" s="1"/>
  <c r="M49" i="2" s="1"/>
  <c r="K37" i="2"/>
  <c r="L37" i="2" s="1"/>
  <c r="M37" i="2" s="1"/>
  <c r="K32" i="2"/>
  <c r="L32" i="2" s="1"/>
  <c r="M32" i="2" s="1"/>
  <c r="K20" i="2"/>
  <c r="L20" i="2" s="1"/>
  <c r="M20" i="2" s="1"/>
  <c r="K42" i="2"/>
  <c r="L42" i="2" s="1"/>
  <c r="M42" i="2" s="1"/>
  <c r="K47" i="2"/>
  <c r="L47" i="2" s="1"/>
  <c r="M47" i="2" s="1"/>
  <c r="K35" i="2"/>
  <c r="L35" i="2" s="1"/>
  <c r="M35" i="2" s="1"/>
  <c r="K30" i="2"/>
  <c r="L30" i="2" s="1"/>
  <c r="M30" i="2" s="1"/>
  <c r="K18" i="2"/>
  <c r="L18" i="2" s="1"/>
  <c r="M18" i="2" s="1"/>
  <c r="K8" i="2"/>
  <c r="L8" i="2" s="1"/>
  <c r="M8" i="2" s="1"/>
  <c r="K23" i="1"/>
  <c r="L23" i="1" s="1"/>
  <c r="M23" i="1" s="1"/>
  <c r="K12" i="1"/>
  <c r="L12" i="1" s="1"/>
  <c r="M12" i="1" s="1"/>
  <c r="K34" i="1"/>
  <c r="L34" i="1" s="1"/>
  <c r="M34" i="1" s="1"/>
  <c r="K22" i="1"/>
  <c r="L22" i="1" s="1"/>
  <c r="M22" i="1" s="1"/>
  <c r="K10" i="1"/>
  <c r="L10" i="1" s="1"/>
  <c r="M10" i="1" s="1"/>
  <c r="K45" i="1"/>
  <c r="L45" i="1" s="1"/>
  <c r="M45" i="1" s="1"/>
  <c r="K33" i="1"/>
  <c r="L33" i="1" s="1"/>
  <c r="M33" i="1" s="1"/>
  <c r="K35" i="1"/>
  <c r="L35" i="1" s="1"/>
  <c r="M35" i="1" s="1"/>
  <c r="K20" i="1"/>
  <c r="L20" i="1" s="1"/>
  <c r="M20" i="1" s="1"/>
  <c r="K43" i="1"/>
  <c r="L43" i="1" s="1"/>
  <c r="M43" i="1" s="1"/>
  <c r="K31" i="1"/>
  <c r="L31" i="1" s="1"/>
  <c r="M31" i="1" s="1"/>
  <c r="K18" i="1"/>
  <c r="L18" i="1" s="1"/>
  <c r="M18" i="1" s="1"/>
  <c r="K17" i="1"/>
  <c r="L17" i="1" s="1"/>
  <c r="M17" i="1" s="1"/>
  <c r="K50" i="1"/>
  <c r="L50" i="1" s="1"/>
  <c r="M50" i="1" s="1"/>
  <c r="K28" i="1"/>
  <c r="L28" i="1" s="1"/>
  <c r="M28" i="1" s="1"/>
  <c r="K40" i="1"/>
  <c r="L40" i="1" s="1"/>
  <c r="M40" i="1" s="1"/>
  <c r="K26" i="1"/>
  <c r="L26" i="1" s="1"/>
  <c r="M26" i="1" s="1"/>
  <c r="K14" i="1"/>
  <c r="L14" i="1" s="1"/>
  <c r="M14" i="1" s="1"/>
  <c r="K49" i="1"/>
  <c r="L49" i="1" s="1"/>
  <c r="M49" i="1" s="1"/>
  <c r="K46" i="1"/>
  <c r="L46" i="1" s="1"/>
  <c r="M46" i="1" s="1"/>
  <c r="K36" i="1"/>
  <c r="L36" i="1" s="1"/>
  <c r="M36" i="1" s="1"/>
  <c r="K21" i="1"/>
  <c r="L21" i="1" s="1"/>
  <c r="M21" i="1" s="1"/>
  <c r="K9" i="1"/>
  <c r="L9" i="1" s="1"/>
  <c r="M9" i="1" s="1"/>
  <c r="K44" i="1"/>
  <c r="L44" i="1" s="1"/>
  <c r="M44" i="1" s="1"/>
  <c r="K32" i="1"/>
  <c r="L32" i="1" s="1"/>
  <c r="M32" i="1" s="1"/>
  <c r="K8" i="1"/>
  <c r="L8" i="1" s="1"/>
  <c r="M8" i="1" s="1"/>
  <c r="K19" i="1"/>
  <c r="L19" i="1" s="1"/>
  <c r="M19" i="1" s="1"/>
  <c r="K7" i="1"/>
  <c r="L7" i="1" s="1"/>
  <c r="M7" i="1" s="1"/>
  <c r="K42" i="1"/>
  <c r="L42" i="1" s="1"/>
  <c r="M42" i="1" s="1"/>
  <c r="K30" i="1"/>
  <c r="L30" i="1" s="1"/>
  <c r="M30" i="1" s="1"/>
  <c r="K6" i="1"/>
  <c r="L6" i="1" s="1"/>
  <c r="M6" i="1" s="1"/>
  <c r="K41" i="1"/>
  <c r="L41" i="1" s="1"/>
  <c r="M41" i="1" s="1"/>
  <c r="K29" i="1"/>
  <c r="L29" i="1" s="1"/>
  <c r="M29" i="1" s="1"/>
  <c r="K5" i="1"/>
  <c r="L5" i="1" s="1"/>
  <c r="M5" i="1" s="1"/>
  <c r="K16" i="1"/>
  <c r="L16" i="1" s="1"/>
  <c r="M16" i="1" s="1"/>
  <c r="K4" i="1"/>
  <c r="L4" i="1" s="1"/>
  <c r="M4" i="1" s="1"/>
  <c r="K27" i="1"/>
  <c r="L27" i="1" s="1"/>
  <c r="M27" i="1" s="1"/>
  <c r="K15" i="1"/>
  <c r="L15" i="1" s="1"/>
  <c r="M15" i="1" s="1"/>
  <c r="K39" i="1"/>
  <c r="L39" i="1" s="1"/>
  <c r="M39" i="1" s="1"/>
  <c r="K25" i="1"/>
  <c r="L25" i="1" s="1"/>
  <c r="M25" i="1" s="1"/>
  <c r="K13" i="1"/>
  <c r="L13" i="1" s="1"/>
  <c r="M13" i="1" s="1"/>
  <c r="K48" i="1"/>
  <c r="L48" i="1" s="1"/>
  <c r="M48" i="1" s="1"/>
  <c r="K3" i="1"/>
  <c r="L3" i="1" s="1"/>
  <c r="M3" i="1" s="1"/>
  <c r="O5" i="6" l="1"/>
  <c r="Q5" i="6"/>
  <c r="O12" i="6"/>
  <c r="Q12" i="6"/>
  <c r="O10" i="6"/>
  <c r="Q10" i="6"/>
  <c r="O11" i="6"/>
  <c r="Q11" i="6"/>
  <c r="O3" i="6"/>
  <c r="O9" i="6"/>
  <c r="Q9" i="6"/>
  <c r="O8" i="6"/>
  <c r="Q8" i="6"/>
  <c r="O7" i="6"/>
  <c r="Q7" i="6"/>
  <c r="O4" i="6"/>
  <c r="Q4" i="6"/>
  <c r="O14" i="6"/>
  <c r="Q14" i="6"/>
  <c r="O6" i="6"/>
  <c r="Q6" i="6"/>
  <c r="O13" i="6"/>
  <c r="Q13" i="6"/>
  <c r="O15" i="7"/>
  <c r="O51" i="4"/>
  <c r="O51" i="1"/>
  <c r="O15" i="6" l="1"/>
  <c r="Q15" i="6"/>
</calcChain>
</file>

<file path=xl/sharedStrings.xml><?xml version="1.0" encoding="utf-8"?>
<sst xmlns="http://schemas.openxmlformats.org/spreadsheetml/2006/main" count="248" uniqueCount="39">
  <si>
    <t>V pot. (V)</t>
  </si>
  <si>
    <t>Pot. diodo (mW)</t>
  </si>
  <si>
    <t>Pot. Beam (mW)</t>
  </si>
  <si>
    <t>Pot. Beam (dBm)</t>
  </si>
  <si>
    <t>Pot. medida SA (dBm)</t>
  </si>
  <si>
    <t>Relación mV/mW diodo</t>
  </si>
  <si>
    <t>Distancia guía ondas/corneta</t>
  </si>
  <si>
    <t>Free path loss</t>
  </si>
  <si>
    <t>Ganancia Corneta (Rx)</t>
  </si>
  <si>
    <t>Ganancia Guía de Ondas</t>
  </si>
  <si>
    <t>Atenuación real del atenuador de 20dBm</t>
  </si>
  <si>
    <t>Pérdidas por inserción ac. Direccional</t>
  </si>
  <si>
    <t>Frecuencia</t>
  </si>
  <si>
    <t>mV/mW</t>
  </si>
  <si>
    <t>m</t>
  </si>
  <si>
    <t>dBm</t>
  </si>
  <si>
    <t>Free path loss (incl. Rx Gain)</t>
  </si>
  <si>
    <t>Pot. Waveguide (dBm)</t>
  </si>
  <si>
    <t>Pot. Multiplier (dBm)</t>
  </si>
  <si>
    <t>Hz</t>
  </si>
  <si>
    <t>Vel. Luz</t>
  </si>
  <si>
    <t>m/s</t>
  </si>
  <si>
    <t>Valon Power</t>
  </si>
  <si>
    <t>V.diodo (mV)</t>
  </si>
  <si>
    <t>V. diodo (V)</t>
  </si>
  <si>
    <t>Pot. Beam ajustada (dBm)</t>
  </si>
  <si>
    <t>Factor de compresión (dBm)</t>
  </si>
  <si>
    <t>Pot. Multiplier (mW)</t>
  </si>
  <si>
    <t>Pot. Diode (fit)</t>
  </si>
  <si>
    <t>a</t>
  </si>
  <si>
    <t>b</t>
  </si>
  <si>
    <t>min Xi^2 = (Ps - (a*Pd+b))^2/Ps</t>
  </si>
  <si>
    <t>a&gt;0</t>
  </si>
  <si>
    <t>Xi^2 function</t>
  </si>
  <si>
    <t>c</t>
  </si>
  <si>
    <t xml:space="preserve">Otro ajuste </t>
  </si>
  <si>
    <t>Pot. Diode (fit 2)</t>
  </si>
  <si>
    <t>Pd2=a0+a1*Pd+a2*Pd^2+…</t>
  </si>
  <si>
    <t>min Xi^2 = (Ps - Pd2)^2/Ps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</si>
</sst>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/>
    <xf numFmtId="164" fontId="0" fillId="0" borderId="0" xfId="0" applyNumberFormat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-0,5'!$B$3:$B$50</c:f>
              <c:numCache>
                <c:formatCode>General</c:formatCode>
                <c:ptCount val="48"/>
                <c:pt idx="0">
                  <c:v>3.6600000000000001E-2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0.30299999999999999</c:v>
                </c:pt>
                <c:pt idx="4">
                  <c:v>0.40300000000000002</c:v>
                </c:pt>
                <c:pt idx="5">
                  <c:v>0.501</c:v>
                </c:pt>
                <c:pt idx="6">
                  <c:v>0.60199999999999998</c:v>
                </c:pt>
                <c:pt idx="7">
                  <c:v>0.70099999999999996</c:v>
                </c:pt>
                <c:pt idx="8">
                  <c:v>0.80400000000000005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1.21</c:v>
                </c:pt>
                <c:pt idx="13">
                  <c:v>1.3049999999999999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1.81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3.09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3.5950000000000002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4.01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4.6100000000000003</c:v>
                </c:pt>
                <c:pt idx="47">
                  <c:v>4.6900000000000004</c:v>
                </c:pt>
              </c:numCache>
            </c:numRef>
          </c:xVal>
          <c:yVal>
            <c:numRef>
              <c:f>'ValonPWR -0,5'!$I$3:$I$50</c:f>
              <c:numCache>
                <c:formatCode>General</c:formatCode>
                <c:ptCount val="48"/>
                <c:pt idx="0">
                  <c:v>-12.552725051033061</c:v>
                </c:pt>
                <c:pt idx="1">
                  <c:v>-10.511525224473813</c:v>
                </c:pt>
                <c:pt idx="2">
                  <c:v>-4.7712125471966242</c:v>
                </c:pt>
                <c:pt idx="3">
                  <c:v>-2.9148467775775084</c:v>
                </c:pt>
                <c:pt idx="4">
                  <c:v>-2.9049906434072712E-2</c:v>
                </c:pt>
                <c:pt idx="5">
                  <c:v>0.50078864343317697</c:v>
                </c:pt>
                <c:pt idx="6">
                  <c:v>1.5970084286751187</c:v>
                </c:pt>
                <c:pt idx="7">
                  <c:v>2.6324143477458142</c:v>
                </c:pt>
                <c:pt idx="8">
                  <c:v>3.9406235360883581</c:v>
                </c:pt>
                <c:pt idx="9">
                  <c:v>4.2233444761718708</c:v>
                </c:pt>
                <c:pt idx="10">
                  <c:v>4.9291552190289432</c:v>
                </c:pt>
                <c:pt idx="11">
                  <c:v>5.603052432209612</c:v>
                </c:pt>
                <c:pt idx="12">
                  <c:v>6.3346845557958655</c:v>
                </c:pt>
                <c:pt idx="13">
                  <c:v>6.9019608002851376</c:v>
                </c:pt>
                <c:pt idx="14">
                  <c:v>7.3683898268364354</c:v>
                </c:pt>
                <c:pt idx="15">
                  <c:v>7.8453804904504434</c:v>
                </c:pt>
                <c:pt idx="16">
                  <c:v>8.2751286521314409</c:v>
                </c:pt>
                <c:pt idx="17">
                  <c:v>8.6923171973097624</c:v>
                </c:pt>
                <c:pt idx="18">
                  <c:v>9.0429468813031413</c:v>
                </c:pt>
                <c:pt idx="19">
                  <c:v>9.3951925261861842</c:v>
                </c:pt>
                <c:pt idx="20">
                  <c:v>9.695194513893755</c:v>
                </c:pt>
                <c:pt idx="21">
                  <c:v>9.9903382722797947</c:v>
                </c:pt>
                <c:pt idx="22">
                  <c:v>10.298345244635058</c:v>
                </c:pt>
                <c:pt idx="23">
                  <c:v>10.585947152658473</c:v>
                </c:pt>
                <c:pt idx="24">
                  <c:v>10.871501757189002</c:v>
                </c:pt>
                <c:pt idx="25">
                  <c:v>11.102154797875937</c:v>
                </c:pt>
                <c:pt idx="26">
                  <c:v>11.321173212354234</c:v>
                </c:pt>
                <c:pt idx="27">
                  <c:v>11.597008428675117</c:v>
                </c:pt>
                <c:pt idx="28">
                  <c:v>11.760912590556813</c:v>
                </c:pt>
                <c:pt idx="29">
                  <c:v>11.949766032160552</c:v>
                </c:pt>
                <c:pt idx="30">
                  <c:v>12.160192059556325</c:v>
                </c:pt>
                <c:pt idx="31">
                  <c:v>12.388820889151368</c:v>
                </c:pt>
                <c:pt idx="32">
                  <c:v>12.552725051033061</c:v>
                </c:pt>
                <c:pt idx="33">
                  <c:v>12.684739617082585</c:v>
                </c:pt>
                <c:pt idx="34">
                  <c:v>12.838035936894705</c:v>
                </c:pt>
                <c:pt idx="35">
                  <c:v>12.961774928695691</c:v>
                </c:pt>
                <c:pt idx="36">
                  <c:v>13.034360654298595</c:v>
                </c:pt>
                <c:pt idx="37">
                  <c:v>13.129292189636889</c:v>
                </c:pt>
                <c:pt idx="38">
                  <c:v>13.199153398243551</c:v>
                </c:pt>
                <c:pt idx="39">
                  <c:v>13.267908578084027</c:v>
                </c:pt>
                <c:pt idx="40">
                  <c:v>13.313147995684488</c:v>
                </c:pt>
                <c:pt idx="41">
                  <c:v>13.357921019231931</c:v>
                </c:pt>
                <c:pt idx="42">
                  <c:v>13.402237167222681</c:v>
                </c:pt>
                <c:pt idx="43">
                  <c:v>13.467874862246562</c:v>
                </c:pt>
                <c:pt idx="44">
                  <c:v>13.489535479811641</c:v>
                </c:pt>
                <c:pt idx="45">
                  <c:v>13.532535284738881</c:v>
                </c:pt>
                <c:pt idx="46">
                  <c:v>13.575113516164294</c:v>
                </c:pt>
                <c:pt idx="47">
                  <c:v>13.638208255234368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E-423C-B2C2-D4C316C0A9CC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-0,5'!$B$3:$B$50</c:f>
              <c:numCache>
                <c:formatCode>General</c:formatCode>
                <c:ptCount val="48"/>
                <c:pt idx="0">
                  <c:v>3.6600000000000001E-2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0.30299999999999999</c:v>
                </c:pt>
                <c:pt idx="4">
                  <c:v>0.40300000000000002</c:v>
                </c:pt>
                <c:pt idx="5">
                  <c:v>0.501</c:v>
                </c:pt>
                <c:pt idx="6">
                  <c:v>0.60199999999999998</c:v>
                </c:pt>
                <c:pt idx="7">
                  <c:v>0.70099999999999996</c:v>
                </c:pt>
                <c:pt idx="8">
                  <c:v>0.80400000000000005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1.21</c:v>
                </c:pt>
                <c:pt idx="13">
                  <c:v>1.3049999999999999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1.81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3.09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3.5950000000000002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4.01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4.6100000000000003</c:v>
                </c:pt>
                <c:pt idx="47">
                  <c:v>4.6900000000000004</c:v>
                </c:pt>
              </c:numCache>
            </c:numRef>
          </c:xVal>
          <c:yVal>
            <c:numRef>
              <c:f>'ValonPWR -0,5'!$L$3:$L$50</c:f>
              <c:numCache>
                <c:formatCode>General</c:formatCode>
                <c:ptCount val="48"/>
                <c:pt idx="0">
                  <c:v>0.32977765872158216</c:v>
                </c:pt>
                <c:pt idx="1">
                  <c:v>0.42977765872158358</c:v>
                </c:pt>
                <c:pt idx="2">
                  <c:v>2.1297776587215793</c:v>
                </c:pt>
                <c:pt idx="3">
                  <c:v>3.2297776587215807</c:v>
                </c:pt>
                <c:pt idx="4">
                  <c:v>4.3297776587215822</c:v>
                </c:pt>
                <c:pt idx="5">
                  <c:v>5.1297776587215793</c:v>
                </c:pt>
                <c:pt idx="6">
                  <c:v>6.1297776587215793</c:v>
                </c:pt>
                <c:pt idx="7">
                  <c:v>6.8297776587215822</c:v>
                </c:pt>
                <c:pt idx="8">
                  <c:v>7.7297776587215807</c:v>
                </c:pt>
                <c:pt idx="9">
                  <c:v>8.3297776587215822</c:v>
                </c:pt>
                <c:pt idx="10">
                  <c:v>8.9297776587215836</c:v>
                </c:pt>
                <c:pt idx="11">
                  <c:v>9.8297776587215822</c:v>
                </c:pt>
                <c:pt idx="12">
                  <c:v>10.429777658721584</c:v>
                </c:pt>
                <c:pt idx="13">
                  <c:v>11.229777658721581</c:v>
                </c:pt>
                <c:pt idx="14">
                  <c:v>11.529777658721585</c:v>
                </c:pt>
                <c:pt idx="15">
                  <c:v>12.329777658721582</c:v>
                </c:pt>
                <c:pt idx="16">
                  <c:v>12.629777658721579</c:v>
                </c:pt>
                <c:pt idx="17">
                  <c:v>13.129777658721579</c:v>
                </c:pt>
                <c:pt idx="18">
                  <c:v>13.529777658721585</c:v>
                </c:pt>
                <c:pt idx="19">
                  <c:v>14.129777658721579</c:v>
                </c:pt>
                <c:pt idx="20">
                  <c:v>14.529777658721585</c:v>
                </c:pt>
                <c:pt idx="21">
                  <c:v>14.929777658721584</c:v>
                </c:pt>
                <c:pt idx="22">
                  <c:v>15.329777658721582</c:v>
                </c:pt>
                <c:pt idx="23">
                  <c:v>15.629777658721579</c:v>
                </c:pt>
                <c:pt idx="24">
                  <c:v>16.029777658721585</c:v>
                </c:pt>
                <c:pt idx="25">
                  <c:v>16.429777658721584</c:v>
                </c:pt>
                <c:pt idx="26">
                  <c:v>16.729777658721581</c:v>
                </c:pt>
                <c:pt idx="27">
                  <c:v>17.129777658721579</c:v>
                </c:pt>
                <c:pt idx="28">
                  <c:v>17.429777658721584</c:v>
                </c:pt>
                <c:pt idx="29">
                  <c:v>17.729777658721581</c:v>
                </c:pt>
                <c:pt idx="30">
                  <c:v>18.029777658721585</c:v>
                </c:pt>
                <c:pt idx="31">
                  <c:v>18.429777658721584</c:v>
                </c:pt>
                <c:pt idx="32">
                  <c:v>18.629777658721579</c:v>
                </c:pt>
                <c:pt idx="33">
                  <c:v>18.829777658721582</c:v>
                </c:pt>
                <c:pt idx="34">
                  <c:v>19.029777658721585</c:v>
                </c:pt>
                <c:pt idx="35">
                  <c:v>19.279777658721585</c:v>
                </c:pt>
                <c:pt idx="36">
                  <c:v>19.429777658721584</c:v>
                </c:pt>
                <c:pt idx="37">
                  <c:v>19.529777658721585</c:v>
                </c:pt>
                <c:pt idx="38">
                  <c:v>19.629777658721579</c:v>
                </c:pt>
                <c:pt idx="39">
                  <c:v>19.729777658721581</c:v>
                </c:pt>
                <c:pt idx="40">
                  <c:v>19.879777658721579</c:v>
                </c:pt>
                <c:pt idx="41">
                  <c:v>19.929777658721584</c:v>
                </c:pt>
                <c:pt idx="42">
                  <c:v>20.029777658721585</c:v>
                </c:pt>
                <c:pt idx="43">
                  <c:v>20.129777658721579</c:v>
                </c:pt>
                <c:pt idx="44">
                  <c:v>20.179777658721584</c:v>
                </c:pt>
                <c:pt idx="45">
                  <c:v>20.229777658721581</c:v>
                </c:pt>
                <c:pt idx="46">
                  <c:v>20.279777658721585</c:v>
                </c:pt>
                <c:pt idx="47">
                  <c:v>20.229777658721581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BE-423C-B2C2-D4C316C0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43701224846894138"/>
                  <c:y val="-0.23597440944881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6'!$B$3:$B$50</c:f>
              <c:numCache>
                <c:formatCode>General</c:formatCode>
                <c:ptCount val="48"/>
                <c:pt idx="0">
                  <c:v>3.1E-2</c:v>
                </c:pt>
                <c:pt idx="1">
                  <c:v>0.1</c:v>
                </c:pt>
                <c:pt idx="2">
                  <c:v>0.20100000000000001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4.67</c:v>
                </c:pt>
              </c:numCache>
            </c:numRef>
          </c:xVal>
          <c:yVal>
            <c:numRef>
              <c:f>'ValonPWR 6'!$F$3:$F$50</c:f>
              <c:numCache>
                <c:formatCode>General</c:formatCode>
                <c:ptCount val="48"/>
                <c:pt idx="0">
                  <c:v>5.5555555555555552E-2</c:v>
                </c:pt>
                <c:pt idx="1">
                  <c:v>0.64444444444444449</c:v>
                </c:pt>
                <c:pt idx="2">
                  <c:v>0.86444444444444446</c:v>
                </c:pt>
                <c:pt idx="3">
                  <c:v>1.1444444444444444</c:v>
                </c:pt>
                <c:pt idx="4">
                  <c:v>1.5333333333333332</c:v>
                </c:pt>
                <c:pt idx="5">
                  <c:v>1.8555555555555554</c:v>
                </c:pt>
                <c:pt idx="6">
                  <c:v>2.2333333333333334</c:v>
                </c:pt>
                <c:pt idx="7">
                  <c:v>2.6555555555555559</c:v>
                </c:pt>
                <c:pt idx="8">
                  <c:v>3.0333333333333332</c:v>
                </c:pt>
                <c:pt idx="9">
                  <c:v>3.4111111111111114</c:v>
                </c:pt>
                <c:pt idx="10">
                  <c:v>3.9111111111111119</c:v>
                </c:pt>
                <c:pt idx="11">
                  <c:v>4.4222222222222225</c:v>
                </c:pt>
                <c:pt idx="12">
                  <c:v>4.8888888888888893</c:v>
                </c:pt>
                <c:pt idx="13">
                  <c:v>5.4888888888888889</c:v>
                </c:pt>
                <c:pt idx="14">
                  <c:v>6.2333333333333325</c:v>
                </c:pt>
                <c:pt idx="15">
                  <c:v>6.9333333333333327</c:v>
                </c:pt>
                <c:pt idx="16">
                  <c:v>7.6000000000000014</c:v>
                </c:pt>
                <c:pt idx="17">
                  <c:v>8.1111111111111107</c:v>
                </c:pt>
                <c:pt idx="18">
                  <c:v>8.8222222222222211</c:v>
                </c:pt>
                <c:pt idx="19">
                  <c:v>9.4555555555555539</c:v>
                </c:pt>
                <c:pt idx="20">
                  <c:v>9.4222222222222225</c:v>
                </c:pt>
                <c:pt idx="21">
                  <c:v>10.155555555555555</c:v>
                </c:pt>
                <c:pt idx="22">
                  <c:v>10.900000000000002</c:v>
                </c:pt>
                <c:pt idx="23">
                  <c:v>11.555555555555555</c:v>
                </c:pt>
                <c:pt idx="24">
                  <c:v>12.333333333333334</c:v>
                </c:pt>
                <c:pt idx="25">
                  <c:v>13</c:v>
                </c:pt>
                <c:pt idx="26">
                  <c:v>13.666666666666666</c:v>
                </c:pt>
                <c:pt idx="27">
                  <c:v>14.444444444444443</c:v>
                </c:pt>
                <c:pt idx="28">
                  <c:v>15.111111111111111</c:v>
                </c:pt>
                <c:pt idx="29">
                  <c:v>16</c:v>
                </c:pt>
                <c:pt idx="30">
                  <c:v>16.555555555555557</c:v>
                </c:pt>
                <c:pt idx="31">
                  <c:v>17.333333333333336</c:v>
                </c:pt>
                <c:pt idx="32">
                  <c:v>17.888888888888886</c:v>
                </c:pt>
                <c:pt idx="33">
                  <c:v>18.555555555555557</c:v>
                </c:pt>
                <c:pt idx="34">
                  <c:v>19.222222222222221</c:v>
                </c:pt>
                <c:pt idx="35">
                  <c:v>19.666666666666664</c:v>
                </c:pt>
                <c:pt idx="36">
                  <c:v>20.111111111111111</c:v>
                </c:pt>
                <c:pt idx="37">
                  <c:v>20.555555555555554</c:v>
                </c:pt>
                <c:pt idx="38">
                  <c:v>20.888888888888889</c:v>
                </c:pt>
                <c:pt idx="39">
                  <c:v>21.222222222222221</c:v>
                </c:pt>
                <c:pt idx="40">
                  <c:v>21.666666666666668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22.555555555555557</c:v>
                </c:pt>
                <c:pt idx="44">
                  <c:v>22.777777777777779</c:v>
                </c:pt>
                <c:pt idx="45">
                  <c:v>22.888888888888889</c:v>
                </c:pt>
                <c:pt idx="46">
                  <c:v>23</c:v>
                </c:pt>
                <c:pt idx="47">
                  <c:v>23.111111111111111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D-45AC-A31A-4A0A79FD7172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43902602799650042"/>
                  <c:y val="-2.98833479148439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6'!$B$3:$B$50</c:f>
              <c:numCache>
                <c:formatCode>General</c:formatCode>
                <c:ptCount val="48"/>
                <c:pt idx="0">
                  <c:v>3.1E-2</c:v>
                </c:pt>
                <c:pt idx="1">
                  <c:v>0.1</c:v>
                </c:pt>
                <c:pt idx="2">
                  <c:v>0.20100000000000001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4.67</c:v>
                </c:pt>
              </c:numCache>
            </c:numRef>
          </c:xVal>
          <c:yVal>
            <c:numRef>
              <c:f>'ValonPWR 6'!$M$3:$M$50</c:f>
              <c:numCache>
                <c:formatCode>General</c:formatCode>
                <c:ptCount val="48"/>
                <c:pt idx="0">
                  <c:v>0.8569939694685621</c:v>
                </c:pt>
                <c:pt idx="1">
                  <c:v>1.0303333701736526</c:v>
                </c:pt>
                <c:pt idx="2">
                  <c:v>1.3582439081909514</c:v>
                </c:pt>
                <c:pt idx="3">
                  <c:v>1.7099277714362127</c:v>
                </c:pt>
                <c:pt idx="4">
                  <c:v>2.1526715237936167</c:v>
                </c:pt>
                <c:pt idx="5">
                  <c:v>2.710052884549456</c:v>
                </c:pt>
                <c:pt idx="6">
                  <c:v>3.3340934311112074</c:v>
                </c:pt>
                <c:pt idx="7">
                  <c:v>4.1018310272668197</c:v>
                </c:pt>
                <c:pt idx="8">
                  <c:v>4.9314855608931092</c:v>
                </c:pt>
                <c:pt idx="9">
                  <c:v>5.793990327712903</c:v>
                </c:pt>
                <c:pt idx="10">
                  <c:v>6.6523909776814838</c:v>
                </c:pt>
                <c:pt idx="11">
                  <c:v>7.9979330776362145</c:v>
                </c:pt>
                <c:pt idx="12">
                  <c:v>8.9738285093799348</c:v>
                </c:pt>
                <c:pt idx="13">
                  <c:v>10.303333701736529</c:v>
                </c:pt>
                <c:pt idx="14">
                  <c:v>11.560530554179747</c:v>
                </c:pt>
                <c:pt idx="15">
                  <c:v>13.273265022206846</c:v>
                </c:pt>
                <c:pt idx="16">
                  <c:v>15.239747304334697</c:v>
                </c:pt>
                <c:pt idx="17">
                  <c:v>16.71005063393487</c:v>
                </c:pt>
                <c:pt idx="18">
                  <c:v>18.748985183595153</c:v>
                </c:pt>
                <c:pt idx="19">
                  <c:v>21.036707375427838</c:v>
                </c:pt>
                <c:pt idx="20">
                  <c:v>23.066290955801154</c:v>
                </c:pt>
                <c:pt idx="21">
                  <c:v>25.291685098930735</c:v>
                </c:pt>
                <c:pt idx="22">
                  <c:v>27.731781254697033</c:v>
                </c:pt>
                <c:pt idx="23">
                  <c:v>30.407293485987584</c:v>
                </c:pt>
                <c:pt idx="24">
                  <c:v>33.340934311112086</c:v>
                </c:pt>
                <c:pt idx="25">
                  <c:v>35.725454769015521</c:v>
                </c:pt>
                <c:pt idx="26">
                  <c:v>38.280514473393033</c:v>
                </c:pt>
                <c:pt idx="27">
                  <c:v>41.973749457219064</c:v>
                </c:pt>
                <c:pt idx="28">
                  <c:v>43.951911325390036</c:v>
                </c:pt>
                <c:pt idx="29">
                  <c:v>47.095321487246807</c:v>
                </c:pt>
                <c:pt idx="30">
                  <c:v>50.463546159956465</c:v>
                </c:pt>
                <c:pt idx="31">
                  <c:v>54.072663921142393</c:v>
                </c:pt>
                <c:pt idx="32">
                  <c:v>56.621030060990137</c:v>
                </c:pt>
                <c:pt idx="33">
                  <c:v>59.28949699691087</c:v>
                </c:pt>
                <c:pt idx="34">
                  <c:v>63.529840630017127</c:v>
                </c:pt>
                <c:pt idx="35">
                  <c:v>65.009640717409596</c:v>
                </c:pt>
                <c:pt idx="36">
                  <c:v>68.0734506937318</c:v>
                </c:pt>
                <c:pt idx="37">
                  <c:v>69.659085055265237</c:v>
                </c:pt>
                <c:pt idx="38">
                  <c:v>71.281653585741921</c:v>
                </c:pt>
                <c:pt idx="39">
                  <c:v>72.942016592473934</c:v>
                </c:pt>
                <c:pt idx="40">
                  <c:v>74.641054421905054</c:v>
                </c:pt>
                <c:pt idx="41">
                  <c:v>76.379667926381899</c:v>
                </c:pt>
                <c:pt idx="42">
                  <c:v>78.158778941797664</c:v>
                </c:pt>
                <c:pt idx="43">
                  <c:v>79.97933077636219</c:v>
                </c:pt>
                <c:pt idx="44">
                  <c:v>79.97933077636219</c:v>
                </c:pt>
                <c:pt idx="45">
                  <c:v>81.842288710755724</c:v>
                </c:pt>
                <c:pt idx="46">
                  <c:v>81.842288710755724</c:v>
                </c:pt>
                <c:pt idx="47">
                  <c:v>83.748640509934674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3D-45AC-A31A-4A0A79FD7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6634678477690289"/>
                  <c:y val="-0.298493365412656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6'!$B$3:$B$50</c:f>
              <c:numCache>
                <c:formatCode>General</c:formatCode>
                <c:ptCount val="48"/>
                <c:pt idx="0">
                  <c:v>3.1E-2</c:v>
                </c:pt>
                <c:pt idx="1">
                  <c:v>0.1</c:v>
                </c:pt>
                <c:pt idx="2">
                  <c:v>0.20100000000000001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4.67</c:v>
                </c:pt>
              </c:numCache>
            </c:numRef>
          </c:xVal>
          <c:yVal>
            <c:numRef>
              <c:f>'ValonPWR 6'!$F$3:$F$50</c:f>
              <c:numCache>
                <c:formatCode>General</c:formatCode>
                <c:ptCount val="48"/>
                <c:pt idx="0">
                  <c:v>5.5555555555555552E-2</c:v>
                </c:pt>
                <c:pt idx="1">
                  <c:v>0.64444444444444449</c:v>
                </c:pt>
                <c:pt idx="2">
                  <c:v>0.86444444444444446</c:v>
                </c:pt>
                <c:pt idx="3">
                  <c:v>1.1444444444444444</c:v>
                </c:pt>
                <c:pt idx="4">
                  <c:v>1.5333333333333332</c:v>
                </c:pt>
                <c:pt idx="5">
                  <c:v>1.8555555555555554</c:v>
                </c:pt>
                <c:pt idx="6">
                  <c:v>2.2333333333333334</c:v>
                </c:pt>
                <c:pt idx="7">
                  <c:v>2.6555555555555559</c:v>
                </c:pt>
                <c:pt idx="8">
                  <c:v>3.0333333333333332</c:v>
                </c:pt>
                <c:pt idx="9">
                  <c:v>3.4111111111111114</c:v>
                </c:pt>
                <c:pt idx="10">
                  <c:v>3.9111111111111119</c:v>
                </c:pt>
                <c:pt idx="11">
                  <c:v>4.4222222222222225</c:v>
                </c:pt>
                <c:pt idx="12">
                  <c:v>4.8888888888888893</c:v>
                </c:pt>
                <c:pt idx="13">
                  <c:v>5.4888888888888889</c:v>
                </c:pt>
                <c:pt idx="14">
                  <c:v>6.2333333333333325</c:v>
                </c:pt>
                <c:pt idx="15">
                  <c:v>6.9333333333333327</c:v>
                </c:pt>
                <c:pt idx="16">
                  <c:v>7.6000000000000014</c:v>
                </c:pt>
                <c:pt idx="17">
                  <c:v>8.1111111111111107</c:v>
                </c:pt>
                <c:pt idx="18">
                  <c:v>8.8222222222222211</c:v>
                </c:pt>
                <c:pt idx="19">
                  <c:v>9.4555555555555539</c:v>
                </c:pt>
                <c:pt idx="20">
                  <c:v>9.4222222222222225</c:v>
                </c:pt>
                <c:pt idx="21">
                  <c:v>10.155555555555555</c:v>
                </c:pt>
                <c:pt idx="22">
                  <c:v>10.900000000000002</c:v>
                </c:pt>
                <c:pt idx="23">
                  <c:v>11.555555555555555</c:v>
                </c:pt>
                <c:pt idx="24">
                  <c:v>12.333333333333334</c:v>
                </c:pt>
                <c:pt idx="25">
                  <c:v>13</c:v>
                </c:pt>
                <c:pt idx="26">
                  <c:v>13.666666666666666</c:v>
                </c:pt>
                <c:pt idx="27">
                  <c:v>14.444444444444443</c:v>
                </c:pt>
                <c:pt idx="28">
                  <c:v>15.111111111111111</c:v>
                </c:pt>
                <c:pt idx="29">
                  <c:v>16</c:v>
                </c:pt>
                <c:pt idx="30">
                  <c:v>16.555555555555557</c:v>
                </c:pt>
                <c:pt idx="31">
                  <c:v>17.333333333333336</c:v>
                </c:pt>
                <c:pt idx="32">
                  <c:v>17.888888888888886</c:v>
                </c:pt>
                <c:pt idx="33">
                  <c:v>18.555555555555557</c:v>
                </c:pt>
                <c:pt idx="34">
                  <c:v>19.222222222222221</c:v>
                </c:pt>
                <c:pt idx="35">
                  <c:v>19.666666666666664</c:v>
                </c:pt>
                <c:pt idx="36">
                  <c:v>20.111111111111111</c:v>
                </c:pt>
                <c:pt idx="37">
                  <c:v>20.555555555555554</c:v>
                </c:pt>
                <c:pt idx="38">
                  <c:v>20.888888888888889</c:v>
                </c:pt>
                <c:pt idx="39">
                  <c:v>21.222222222222221</c:v>
                </c:pt>
                <c:pt idx="40">
                  <c:v>21.666666666666668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22.555555555555557</c:v>
                </c:pt>
                <c:pt idx="44">
                  <c:v>22.777777777777779</c:v>
                </c:pt>
                <c:pt idx="45">
                  <c:v>22.888888888888889</c:v>
                </c:pt>
                <c:pt idx="46">
                  <c:v>23</c:v>
                </c:pt>
                <c:pt idx="47">
                  <c:v>23.111111111111111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83-4C5B-B129-74377FEF65B7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67891229221347327"/>
                  <c:y val="-2.80788859725867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6'!$B$3:$B$50</c:f>
              <c:numCache>
                <c:formatCode>General</c:formatCode>
                <c:ptCount val="48"/>
                <c:pt idx="0">
                  <c:v>3.1E-2</c:v>
                </c:pt>
                <c:pt idx="1">
                  <c:v>0.1</c:v>
                </c:pt>
                <c:pt idx="2">
                  <c:v>0.20100000000000001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4.67</c:v>
                </c:pt>
              </c:numCache>
            </c:numRef>
          </c:xVal>
          <c:yVal>
            <c:numRef>
              <c:f>'ValonPWR 6'!$M$3:$M$50</c:f>
              <c:numCache>
                <c:formatCode>General</c:formatCode>
                <c:ptCount val="48"/>
                <c:pt idx="0">
                  <c:v>0.8569939694685621</c:v>
                </c:pt>
                <c:pt idx="1">
                  <c:v>1.0303333701736526</c:v>
                </c:pt>
                <c:pt idx="2">
                  <c:v>1.3582439081909514</c:v>
                </c:pt>
                <c:pt idx="3">
                  <c:v>1.7099277714362127</c:v>
                </c:pt>
                <c:pt idx="4">
                  <c:v>2.1526715237936167</c:v>
                </c:pt>
                <c:pt idx="5">
                  <c:v>2.710052884549456</c:v>
                </c:pt>
                <c:pt idx="6">
                  <c:v>3.3340934311112074</c:v>
                </c:pt>
                <c:pt idx="7">
                  <c:v>4.1018310272668197</c:v>
                </c:pt>
                <c:pt idx="8">
                  <c:v>4.9314855608931092</c:v>
                </c:pt>
                <c:pt idx="9">
                  <c:v>5.793990327712903</c:v>
                </c:pt>
                <c:pt idx="10">
                  <c:v>6.6523909776814838</c:v>
                </c:pt>
                <c:pt idx="11">
                  <c:v>7.9979330776362145</c:v>
                </c:pt>
                <c:pt idx="12">
                  <c:v>8.9738285093799348</c:v>
                </c:pt>
                <c:pt idx="13">
                  <c:v>10.303333701736529</c:v>
                </c:pt>
                <c:pt idx="14">
                  <c:v>11.560530554179747</c:v>
                </c:pt>
                <c:pt idx="15">
                  <c:v>13.273265022206846</c:v>
                </c:pt>
                <c:pt idx="16">
                  <c:v>15.239747304334697</c:v>
                </c:pt>
                <c:pt idx="17">
                  <c:v>16.71005063393487</c:v>
                </c:pt>
                <c:pt idx="18">
                  <c:v>18.748985183595153</c:v>
                </c:pt>
                <c:pt idx="19">
                  <c:v>21.036707375427838</c:v>
                </c:pt>
                <c:pt idx="20">
                  <c:v>23.066290955801154</c:v>
                </c:pt>
                <c:pt idx="21">
                  <c:v>25.291685098930735</c:v>
                </c:pt>
                <c:pt idx="22">
                  <c:v>27.731781254697033</c:v>
                </c:pt>
                <c:pt idx="23">
                  <c:v>30.407293485987584</c:v>
                </c:pt>
                <c:pt idx="24">
                  <c:v>33.340934311112086</c:v>
                </c:pt>
                <c:pt idx="25">
                  <c:v>35.725454769015521</c:v>
                </c:pt>
                <c:pt idx="26">
                  <c:v>38.280514473393033</c:v>
                </c:pt>
                <c:pt idx="27">
                  <c:v>41.973749457219064</c:v>
                </c:pt>
                <c:pt idx="28">
                  <c:v>43.951911325390036</c:v>
                </c:pt>
                <c:pt idx="29">
                  <c:v>47.095321487246807</c:v>
                </c:pt>
                <c:pt idx="30">
                  <c:v>50.463546159956465</c:v>
                </c:pt>
                <c:pt idx="31">
                  <c:v>54.072663921142393</c:v>
                </c:pt>
                <c:pt idx="32">
                  <c:v>56.621030060990137</c:v>
                </c:pt>
                <c:pt idx="33">
                  <c:v>59.28949699691087</c:v>
                </c:pt>
                <c:pt idx="34">
                  <c:v>63.529840630017127</c:v>
                </c:pt>
                <c:pt idx="35">
                  <c:v>65.009640717409596</c:v>
                </c:pt>
                <c:pt idx="36">
                  <c:v>68.0734506937318</c:v>
                </c:pt>
                <c:pt idx="37">
                  <c:v>69.659085055265237</c:v>
                </c:pt>
                <c:pt idx="38">
                  <c:v>71.281653585741921</c:v>
                </c:pt>
                <c:pt idx="39">
                  <c:v>72.942016592473934</c:v>
                </c:pt>
                <c:pt idx="40">
                  <c:v>74.641054421905054</c:v>
                </c:pt>
                <c:pt idx="41">
                  <c:v>76.379667926381899</c:v>
                </c:pt>
                <c:pt idx="42">
                  <c:v>78.158778941797664</c:v>
                </c:pt>
                <c:pt idx="43">
                  <c:v>79.97933077636219</c:v>
                </c:pt>
                <c:pt idx="44">
                  <c:v>79.97933077636219</c:v>
                </c:pt>
                <c:pt idx="45">
                  <c:v>81.842288710755724</c:v>
                </c:pt>
                <c:pt idx="46">
                  <c:v>81.842288710755724</c:v>
                </c:pt>
                <c:pt idx="47">
                  <c:v>83.748640509934674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83-4C5B-B129-74377FEF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6'!$B$3:$B$50</c:f>
              <c:numCache>
                <c:formatCode>General</c:formatCode>
                <c:ptCount val="48"/>
                <c:pt idx="0">
                  <c:v>3.1E-2</c:v>
                </c:pt>
                <c:pt idx="1">
                  <c:v>0.1</c:v>
                </c:pt>
                <c:pt idx="2">
                  <c:v>0.20100000000000001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4.67</c:v>
                </c:pt>
              </c:numCache>
            </c:numRef>
          </c:xVal>
          <c:yVal>
            <c:numRef>
              <c:f>'ValonPWR 6'!$M$3:$M$50</c:f>
              <c:numCache>
                <c:formatCode>General</c:formatCode>
                <c:ptCount val="48"/>
                <c:pt idx="0">
                  <c:v>0.8569939694685621</c:v>
                </c:pt>
                <c:pt idx="1">
                  <c:v>1.0303333701736526</c:v>
                </c:pt>
                <c:pt idx="2">
                  <c:v>1.3582439081909514</c:v>
                </c:pt>
                <c:pt idx="3">
                  <c:v>1.7099277714362127</c:v>
                </c:pt>
                <c:pt idx="4">
                  <c:v>2.1526715237936167</c:v>
                </c:pt>
                <c:pt idx="5">
                  <c:v>2.710052884549456</c:v>
                </c:pt>
                <c:pt idx="6">
                  <c:v>3.3340934311112074</c:v>
                </c:pt>
                <c:pt idx="7">
                  <c:v>4.1018310272668197</c:v>
                </c:pt>
                <c:pt idx="8">
                  <c:v>4.9314855608931092</c:v>
                </c:pt>
                <c:pt idx="9">
                  <c:v>5.793990327712903</c:v>
                </c:pt>
                <c:pt idx="10">
                  <c:v>6.6523909776814838</c:v>
                </c:pt>
                <c:pt idx="11">
                  <c:v>7.9979330776362145</c:v>
                </c:pt>
                <c:pt idx="12">
                  <c:v>8.9738285093799348</c:v>
                </c:pt>
                <c:pt idx="13">
                  <c:v>10.303333701736529</c:v>
                </c:pt>
                <c:pt idx="14">
                  <c:v>11.560530554179747</c:v>
                </c:pt>
                <c:pt idx="15">
                  <c:v>13.273265022206846</c:v>
                </c:pt>
                <c:pt idx="16">
                  <c:v>15.239747304334697</c:v>
                </c:pt>
                <c:pt idx="17">
                  <c:v>16.71005063393487</c:v>
                </c:pt>
                <c:pt idx="18">
                  <c:v>18.748985183595153</c:v>
                </c:pt>
                <c:pt idx="19">
                  <c:v>21.036707375427838</c:v>
                </c:pt>
                <c:pt idx="20">
                  <c:v>23.066290955801154</c:v>
                </c:pt>
                <c:pt idx="21">
                  <c:v>25.291685098930735</c:v>
                </c:pt>
                <c:pt idx="22">
                  <c:v>27.731781254697033</c:v>
                </c:pt>
                <c:pt idx="23">
                  <c:v>30.407293485987584</c:v>
                </c:pt>
                <c:pt idx="24">
                  <c:v>33.340934311112086</c:v>
                </c:pt>
                <c:pt idx="25">
                  <c:v>35.725454769015521</c:v>
                </c:pt>
                <c:pt idx="26">
                  <c:v>38.280514473393033</c:v>
                </c:pt>
                <c:pt idx="27">
                  <c:v>41.973749457219064</c:v>
                </c:pt>
                <c:pt idx="28">
                  <c:v>43.951911325390036</c:v>
                </c:pt>
                <c:pt idx="29">
                  <c:v>47.095321487246807</c:v>
                </c:pt>
                <c:pt idx="30">
                  <c:v>50.463546159956465</c:v>
                </c:pt>
                <c:pt idx="31">
                  <c:v>54.072663921142393</c:v>
                </c:pt>
                <c:pt idx="32">
                  <c:v>56.621030060990137</c:v>
                </c:pt>
                <c:pt idx="33">
                  <c:v>59.28949699691087</c:v>
                </c:pt>
                <c:pt idx="34">
                  <c:v>63.529840630017127</c:v>
                </c:pt>
                <c:pt idx="35">
                  <c:v>65.009640717409596</c:v>
                </c:pt>
                <c:pt idx="36">
                  <c:v>68.0734506937318</c:v>
                </c:pt>
                <c:pt idx="37">
                  <c:v>69.659085055265237</c:v>
                </c:pt>
                <c:pt idx="38">
                  <c:v>71.281653585741921</c:v>
                </c:pt>
                <c:pt idx="39">
                  <c:v>72.942016592473934</c:v>
                </c:pt>
                <c:pt idx="40">
                  <c:v>74.641054421905054</c:v>
                </c:pt>
                <c:pt idx="41">
                  <c:v>76.379667926381899</c:v>
                </c:pt>
                <c:pt idx="42">
                  <c:v>78.158778941797664</c:v>
                </c:pt>
                <c:pt idx="43">
                  <c:v>79.97933077636219</c:v>
                </c:pt>
                <c:pt idx="44">
                  <c:v>79.97933077636219</c:v>
                </c:pt>
                <c:pt idx="45">
                  <c:v>81.842288710755724</c:v>
                </c:pt>
                <c:pt idx="46">
                  <c:v>81.842288710755724</c:v>
                </c:pt>
                <c:pt idx="47">
                  <c:v>83.748640509934674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D4-4FE6-AACA-1EE55E342F0D}"/>
            </c:ext>
          </c:extLst>
        </c:ser>
        <c:ser>
          <c:idx val="1"/>
          <c:order val="1"/>
          <c:tx>
            <c:strRef>
              <c:f>'ValonPWR 6'!$N$2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3.7698818897637792E-2"/>
                  <c:y val="0.37644211140274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6'!$B$3:$B$50</c:f>
              <c:numCache>
                <c:formatCode>General</c:formatCode>
                <c:ptCount val="48"/>
                <c:pt idx="0">
                  <c:v>3.1E-2</c:v>
                </c:pt>
                <c:pt idx="1">
                  <c:v>0.1</c:v>
                </c:pt>
                <c:pt idx="2">
                  <c:v>0.20100000000000001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4.67</c:v>
                </c:pt>
              </c:numCache>
            </c:numRef>
          </c:xVal>
          <c:yVal>
            <c:numRef>
              <c:f>'ValonPWR 6'!$N$3:$N$50</c:f>
              <c:numCache>
                <c:formatCode>General</c:formatCode>
                <c:ptCount val="48"/>
                <c:pt idx="0">
                  <c:v>0.16123741552935975</c:v>
                </c:pt>
                <c:pt idx="1">
                  <c:v>1.8703540201405733</c:v>
                </c:pt>
                <c:pt idx="2">
                  <c:v>2.5088541856368378</c:v>
                </c:pt>
                <c:pt idx="3">
                  <c:v>3.3214907599048109</c:v>
                </c:pt>
                <c:pt idx="4">
                  <c:v>4.450152668610329</c:v>
                </c:pt>
                <c:pt idx="5">
                  <c:v>5.3853296786806153</c:v>
                </c:pt>
                <c:pt idx="6">
                  <c:v>6.4817441042802626</c:v>
                </c:pt>
                <c:pt idx="7">
                  <c:v>7.7071484623033975</c:v>
                </c:pt>
                <c:pt idx="8">
                  <c:v>8.803562887903043</c:v>
                </c:pt>
                <c:pt idx="9">
                  <c:v>9.8999773135026903</c:v>
                </c:pt>
                <c:pt idx="10">
                  <c:v>11.351114053266929</c:v>
                </c:pt>
                <c:pt idx="11">
                  <c:v>12.834498276137039</c:v>
                </c:pt>
                <c:pt idx="12">
                  <c:v>14.188892566583661</c:v>
                </c:pt>
                <c:pt idx="13">
                  <c:v>15.930256654300745</c:v>
                </c:pt>
                <c:pt idx="14">
                  <c:v>18.090838022394163</c:v>
                </c:pt>
                <c:pt idx="15">
                  <c:v>20.122429458064097</c:v>
                </c:pt>
                <c:pt idx="16">
                  <c:v>22.057278444416418</c:v>
                </c:pt>
                <c:pt idx="17">
                  <c:v>23.540662667286522</c:v>
                </c:pt>
                <c:pt idx="18">
                  <c:v>25.604501586062327</c:v>
                </c:pt>
                <c:pt idx="19">
                  <c:v>27.442608123097028</c:v>
                </c:pt>
                <c:pt idx="20">
                  <c:v>27.345865673779418</c:v>
                </c:pt>
                <c:pt idx="21">
                  <c:v>29.474199558766962</c:v>
                </c:pt>
                <c:pt idx="22">
                  <c:v>31.63478092686039</c:v>
                </c:pt>
                <c:pt idx="23">
                  <c:v>33.537382430106831</c:v>
                </c:pt>
                <c:pt idx="24">
                  <c:v>35.794706247517865</c:v>
                </c:pt>
                <c:pt idx="25">
                  <c:v>37.729555233870187</c:v>
                </c:pt>
                <c:pt idx="26">
                  <c:v>39.664404220222501</c:v>
                </c:pt>
                <c:pt idx="27">
                  <c:v>41.921728037633535</c:v>
                </c:pt>
                <c:pt idx="28">
                  <c:v>43.856577023985857</c:v>
                </c:pt>
                <c:pt idx="29">
                  <c:v>46.436375672455611</c:v>
                </c:pt>
                <c:pt idx="30">
                  <c:v>48.048749827749212</c:v>
                </c:pt>
                <c:pt idx="31">
                  <c:v>50.306073645160254</c:v>
                </c:pt>
                <c:pt idx="32">
                  <c:v>51.918447800453833</c:v>
                </c:pt>
                <c:pt idx="33">
                  <c:v>53.853296786806162</c:v>
                </c:pt>
                <c:pt idx="34">
                  <c:v>55.788145773158476</c:v>
                </c:pt>
                <c:pt idx="35">
                  <c:v>57.07804509739335</c:v>
                </c:pt>
                <c:pt idx="36">
                  <c:v>58.367944421628231</c:v>
                </c:pt>
                <c:pt idx="37">
                  <c:v>59.657843745863104</c:v>
                </c:pt>
                <c:pt idx="38">
                  <c:v>60.625268239039272</c:v>
                </c:pt>
                <c:pt idx="39">
                  <c:v>61.592692732215426</c:v>
                </c:pt>
                <c:pt idx="40">
                  <c:v>62.882592056450314</c:v>
                </c:pt>
                <c:pt idx="41">
                  <c:v>63.850016549626467</c:v>
                </c:pt>
                <c:pt idx="42">
                  <c:v>64.817441042802614</c:v>
                </c:pt>
                <c:pt idx="43">
                  <c:v>65.462390704920068</c:v>
                </c:pt>
                <c:pt idx="44">
                  <c:v>66.107340367037509</c:v>
                </c:pt>
                <c:pt idx="45">
                  <c:v>66.429815198096222</c:v>
                </c:pt>
                <c:pt idx="46">
                  <c:v>66.752290029154935</c:v>
                </c:pt>
                <c:pt idx="47">
                  <c:v>67.074764860213662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D4-4FE6-AACA-1EE55E342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6-2'!$B$3:$B$50</c:f>
              <c:numCache>
                <c:formatCode>General</c:formatCode>
                <c:ptCount val="48"/>
                <c:pt idx="0">
                  <c:v>2.4E-2</c:v>
                </c:pt>
                <c:pt idx="1">
                  <c:v>0.1</c:v>
                </c:pt>
                <c:pt idx="2">
                  <c:v>0.20200000000000001</c:v>
                </c:pt>
                <c:pt idx="3">
                  <c:v>0.3</c:v>
                </c:pt>
                <c:pt idx="4">
                  <c:v>0.4</c:v>
                </c:pt>
                <c:pt idx="5">
                  <c:v>0.505</c:v>
                </c:pt>
                <c:pt idx="6">
                  <c:v>0.6</c:v>
                </c:pt>
                <c:pt idx="7">
                  <c:v>0.70099999999999996</c:v>
                </c:pt>
                <c:pt idx="8">
                  <c:v>0.8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4.66</c:v>
                </c:pt>
              </c:numCache>
            </c:numRef>
          </c:xVal>
          <c:yVal>
            <c:numRef>
              <c:f>'ValonPWR 6-2'!$I$3:$I$50</c:f>
              <c:numCache>
                <c:formatCode>General</c:formatCode>
                <c:ptCount val="48"/>
                <c:pt idx="0">
                  <c:v>-7.7815125038364368</c:v>
                </c:pt>
                <c:pt idx="1">
                  <c:v>-6.7548890848649599</c:v>
                </c:pt>
                <c:pt idx="2">
                  <c:v>-4.3572856956143742</c:v>
                </c:pt>
                <c:pt idx="3">
                  <c:v>-2.2996663983853582</c:v>
                </c:pt>
                <c:pt idx="4">
                  <c:v>-0.79181246047624798</c:v>
                </c:pt>
                <c:pt idx="5">
                  <c:v>0.4575749056067514</c:v>
                </c:pt>
                <c:pt idx="6">
                  <c:v>1.1394335230683679</c:v>
                </c:pt>
                <c:pt idx="7">
                  <c:v>2.1011034634511221</c:v>
                </c:pt>
                <c:pt idx="8">
                  <c:v>3.1759909709717418</c:v>
                </c:pt>
                <c:pt idx="9">
                  <c:v>4.0369233756112886</c:v>
                </c:pt>
                <c:pt idx="10">
                  <c:v>4.5059120718061312</c:v>
                </c:pt>
                <c:pt idx="11">
                  <c:v>5.2432398615451845</c:v>
                </c:pt>
                <c:pt idx="12">
                  <c:v>5.848335893534518</c:v>
                </c:pt>
                <c:pt idx="13">
                  <c:v>6.30088714928206</c:v>
                </c:pt>
                <c:pt idx="14">
                  <c:v>6.8623892753109708</c:v>
                </c:pt>
                <c:pt idx="15">
                  <c:v>7.2699872793626241</c:v>
                </c:pt>
                <c:pt idx="16">
                  <c:v>7.447274948966939</c:v>
                </c:pt>
                <c:pt idx="17">
                  <c:v>7.9394551756687557</c:v>
                </c:pt>
                <c:pt idx="18">
                  <c:v>8.3250891270623626</c:v>
                </c:pt>
                <c:pt idx="19">
                  <c:v>8.7183229326150151</c:v>
                </c:pt>
                <c:pt idx="20">
                  <c:v>9.0006353236175567</c:v>
                </c:pt>
                <c:pt idx="21">
                  <c:v>9.2485337006074779</c:v>
                </c:pt>
                <c:pt idx="22">
                  <c:v>9.563818954498764</c:v>
                </c:pt>
                <c:pt idx="23">
                  <c:v>9.8677173426624485</c:v>
                </c:pt>
                <c:pt idx="24">
                  <c:v>10.137732045543169</c:v>
                </c:pt>
                <c:pt idx="25">
                  <c:v>10.400746432303119</c:v>
                </c:pt>
                <c:pt idx="26">
                  <c:v>10.627908298594555</c:v>
                </c:pt>
                <c:pt idx="27">
                  <c:v>10.871501757189002</c:v>
                </c:pt>
                <c:pt idx="28">
                  <c:v>11.102154797875937</c:v>
                </c:pt>
                <c:pt idx="29">
                  <c:v>11.285428608771253</c:v>
                </c:pt>
                <c:pt idx="30">
                  <c:v>11.49561211516632</c:v>
                </c:pt>
                <c:pt idx="31">
                  <c:v>11.663314217665251</c:v>
                </c:pt>
                <c:pt idx="32">
                  <c:v>11.856365769619115</c:v>
                </c:pt>
                <c:pt idx="33">
                  <c:v>12.041199826559248</c:v>
                </c:pt>
                <c:pt idx="34">
                  <c:v>12.160192059556325</c:v>
                </c:pt>
                <c:pt idx="35">
                  <c:v>12.304489213782739</c:v>
                </c:pt>
                <c:pt idx="36">
                  <c:v>12.388820889151368</c:v>
                </c:pt>
                <c:pt idx="37">
                  <c:v>12.525833665925248</c:v>
                </c:pt>
                <c:pt idx="38">
                  <c:v>12.606013386083729</c:v>
                </c:pt>
                <c:pt idx="39">
                  <c:v>12.684739617082585</c:v>
                </c:pt>
                <c:pt idx="40">
                  <c:v>12.762064119389491</c:v>
                </c:pt>
                <c:pt idx="41">
                  <c:v>12.838035936894705</c:v>
                </c:pt>
                <c:pt idx="42">
                  <c:v>12.887955392469696</c:v>
                </c:pt>
                <c:pt idx="43">
                  <c:v>12.937307569224817</c:v>
                </c:pt>
                <c:pt idx="44">
                  <c:v>12.961774928695691</c:v>
                </c:pt>
                <c:pt idx="45">
                  <c:v>12.986105215405683</c:v>
                </c:pt>
                <c:pt idx="46">
                  <c:v>13.034360654298595</c:v>
                </c:pt>
                <c:pt idx="47">
                  <c:v>13.058288785457499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E-4E4E-BFF6-36E08B62256C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6-2'!$B$3:$B$50</c:f>
              <c:numCache>
                <c:formatCode>General</c:formatCode>
                <c:ptCount val="48"/>
                <c:pt idx="0">
                  <c:v>2.4E-2</c:v>
                </c:pt>
                <c:pt idx="1">
                  <c:v>0.1</c:v>
                </c:pt>
                <c:pt idx="2">
                  <c:v>0.20200000000000001</c:v>
                </c:pt>
                <c:pt idx="3">
                  <c:v>0.3</c:v>
                </c:pt>
                <c:pt idx="4">
                  <c:v>0.4</c:v>
                </c:pt>
                <c:pt idx="5">
                  <c:v>0.505</c:v>
                </c:pt>
                <c:pt idx="6">
                  <c:v>0.6</c:v>
                </c:pt>
                <c:pt idx="7">
                  <c:v>0.70099999999999996</c:v>
                </c:pt>
                <c:pt idx="8">
                  <c:v>0.8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4.66</c:v>
                </c:pt>
              </c:numCache>
            </c:numRef>
          </c:xVal>
          <c:yVal>
            <c:numRef>
              <c:f>'ValonPWR 6-2'!$L$3:$L$50</c:f>
              <c:numCache>
                <c:formatCode>General</c:formatCode>
                <c:ptCount val="48"/>
                <c:pt idx="0">
                  <c:v>2.029777658721585</c:v>
                </c:pt>
                <c:pt idx="1">
                  <c:v>2.4297776587215836</c:v>
                </c:pt>
                <c:pt idx="2">
                  <c:v>3.4297776587215836</c:v>
                </c:pt>
                <c:pt idx="3">
                  <c:v>4.4297776587215836</c:v>
                </c:pt>
                <c:pt idx="4">
                  <c:v>5.8297776587215822</c:v>
                </c:pt>
                <c:pt idx="5">
                  <c:v>7.029777658721585</c:v>
                </c:pt>
                <c:pt idx="6">
                  <c:v>7.6297776587215793</c:v>
                </c:pt>
                <c:pt idx="7">
                  <c:v>8.529777658721585</c:v>
                </c:pt>
                <c:pt idx="8">
                  <c:v>9.2297776587215807</c:v>
                </c:pt>
                <c:pt idx="9">
                  <c:v>10.129777658721579</c:v>
                </c:pt>
                <c:pt idx="10">
                  <c:v>10.729777658721581</c:v>
                </c:pt>
                <c:pt idx="11">
                  <c:v>11.429777658721584</c:v>
                </c:pt>
                <c:pt idx="12">
                  <c:v>12.029777658721585</c:v>
                </c:pt>
                <c:pt idx="13">
                  <c:v>12.729777658721581</c:v>
                </c:pt>
                <c:pt idx="14">
                  <c:v>13.229777658721581</c:v>
                </c:pt>
                <c:pt idx="15">
                  <c:v>13.729777658721581</c:v>
                </c:pt>
                <c:pt idx="16">
                  <c:v>14.229777658721581</c:v>
                </c:pt>
                <c:pt idx="17">
                  <c:v>14.729777658721581</c:v>
                </c:pt>
                <c:pt idx="18">
                  <c:v>15.229777658721581</c:v>
                </c:pt>
                <c:pt idx="19">
                  <c:v>15.729777658721581</c:v>
                </c:pt>
                <c:pt idx="20">
                  <c:v>16.129777658721579</c:v>
                </c:pt>
                <c:pt idx="21">
                  <c:v>16.529777658721585</c:v>
                </c:pt>
                <c:pt idx="22">
                  <c:v>16.929777658721584</c:v>
                </c:pt>
                <c:pt idx="23">
                  <c:v>17.329777658721582</c:v>
                </c:pt>
                <c:pt idx="24">
                  <c:v>17.729777658721581</c:v>
                </c:pt>
                <c:pt idx="25">
                  <c:v>18.029777658721585</c:v>
                </c:pt>
                <c:pt idx="26">
                  <c:v>18.329777658721582</c:v>
                </c:pt>
                <c:pt idx="27">
                  <c:v>18.629777658721579</c:v>
                </c:pt>
                <c:pt idx="28">
                  <c:v>19.029777658721585</c:v>
                </c:pt>
                <c:pt idx="29">
                  <c:v>19.329777658721582</c:v>
                </c:pt>
                <c:pt idx="30">
                  <c:v>19.629777658721579</c:v>
                </c:pt>
                <c:pt idx="31">
                  <c:v>19.829777658721582</c:v>
                </c:pt>
                <c:pt idx="32">
                  <c:v>20.029777658721585</c:v>
                </c:pt>
                <c:pt idx="33">
                  <c:v>20.329777658721582</c:v>
                </c:pt>
                <c:pt idx="34">
                  <c:v>20.529777658721585</c:v>
                </c:pt>
                <c:pt idx="35">
                  <c:v>20.729777658721581</c:v>
                </c:pt>
                <c:pt idx="36">
                  <c:v>20.929777658721584</c:v>
                </c:pt>
                <c:pt idx="37">
                  <c:v>21.129777658721579</c:v>
                </c:pt>
                <c:pt idx="38">
                  <c:v>21.229777658721581</c:v>
                </c:pt>
                <c:pt idx="39">
                  <c:v>21.329777658721582</c:v>
                </c:pt>
                <c:pt idx="40">
                  <c:v>21.529777658721585</c:v>
                </c:pt>
                <c:pt idx="41">
                  <c:v>21.629777658721579</c:v>
                </c:pt>
                <c:pt idx="42">
                  <c:v>21.729777658721581</c:v>
                </c:pt>
                <c:pt idx="43">
                  <c:v>21.829777658721582</c:v>
                </c:pt>
                <c:pt idx="44">
                  <c:v>21.829777658721582</c:v>
                </c:pt>
                <c:pt idx="45">
                  <c:v>21.829777658721582</c:v>
                </c:pt>
                <c:pt idx="46">
                  <c:v>21.929777658721584</c:v>
                </c:pt>
                <c:pt idx="47">
                  <c:v>21.929777658721584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EE-4E4E-BFF6-36E08B622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43701224846894138"/>
                  <c:y val="-0.23597440944881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6-2'!$B$3:$B$50</c:f>
              <c:numCache>
                <c:formatCode>General</c:formatCode>
                <c:ptCount val="48"/>
                <c:pt idx="0">
                  <c:v>2.4E-2</c:v>
                </c:pt>
                <c:pt idx="1">
                  <c:v>0.1</c:v>
                </c:pt>
                <c:pt idx="2">
                  <c:v>0.20200000000000001</c:v>
                </c:pt>
                <c:pt idx="3">
                  <c:v>0.3</c:v>
                </c:pt>
                <c:pt idx="4">
                  <c:v>0.4</c:v>
                </c:pt>
                <c:pt idx="5">
                  <c:v>0.505</c:v>
                </c:pt>
                <c:pt idx="6">
                  <c:v>0.6</c:v>
                </c:pt>
                <c:pt idx="7">
                  <c:v>0.70099999999999996</c:v>
                </c:pt>
                <c:pt idx="8">
                  <c:v>0.8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4.66</c:v>
                </c:pt>
              </c:numCache>
            </c:numRef>
          </c:xVal>
          <c:yVal>
            <c:numRef>
              <c:f>'ValonPWR 6-2'!$F$3:$F$50</c:f>
              <c:numCache>
                <c:formatCode>General</c:formatCode>
                <c:ptCount val="48"/>
                <c:pt idx="0">
                  <c:v>0.16666666666666669</c:v>
                </c:pt>
                <c:pt idx="1">
                  <c:v>0.21111111111111108</c:v>
                </c:pt>
                <c:pt idx="2">
                  <c:v>0.36666666666666664</c:v>
                </c:pt>
                <c:pt idx="3">
                  <c:v>0.58888888888888891</c:v>
                </c:pt>
                <c:pt idx="4">
                  <c:v>0.83333333333333337</c:v>
                </c:pt>
                <c:pt idx="5">
                  <c:v>1.1111111111111112</c:v>
                </c:pt>
                <c:pt idx="6">
                  <c:v>1.3</c:v>
                </c:pt>
                <c:pt idx="7">
                  <c:v>1.6222222222222222</c:v>
                </c:pt>
                <c:pt idx="8">
                  <c:v>2.0777777777777779</c:v>
                </c:pt>
                <c:pt idx="9">
                  <c:v>2.5333333333333332</c:v>
                </c:pt>
                <c:pt idx="10">
                  <c:v>2.822222222222222</c:v>
                </c:pt>
                <c:pt idx="11">
                  <c:v>3.3444444444444441</c:v>
                </c:pt>
                <c:pt idx="12">
                  <c:v>3.844444444444445</c:v>
                </c:pt>
                <c:pt idx="13">
                  <c:v>4.2666666666666666</c:v>
                </c:pt>
                <c:pt idx="14">
                  <c:v>4.8555555555555561</c:v>
                </c:pt>
                <c:pt idx="15">
                  <c:v>5.3333333333333339</c:v>
                </c:pt>
                <c:pt idx="16">
                  <c:v>5.5555555555555554</c:v>
                </c:pt>
                <c:pt idx="17">
                  <c:v>6.2222222222222223</c:v>
                </c:pt>
                <c:pt idx="18">
                  <c:v>6.7999999999999989</c:v>
                </c:pt>
                <c:pt idx="19">
                  <c:v>7.4444444444444438</c:v>
                </c:pt>
                <c:pt idx="20">
                  <c:v>7.9444444444444446</c:v>
                </c:pt>
                <c:pt idx="21">
                  <c:v>8.4111111111111114</c:v>
                </c:pt>
                <c:pt idx="22">
                  <c:v>9.0444444444444461</c:v>
                </c:pt>
                <c:pt idx="23">
                  <c:v>9.7000000000000011</c:v>
                </c:pt>
                <c:pt idx="24">
                  <c:v>10.322222222222221</c:v>
                </c:pt>
                <c:pt idx="25">
                  <c:v>10.966666666666667</c:v>
                </c:pt>
                <c:pt idx="26">
                  <c:v>11.555555555555555</c:v>
                </c:pt>
                <c:pt idx="27">
                  <c:v>12.222222222222221</c:v>
                </c:pt>
                <c:pt idx="28">
                  <c:v>12.888888888888889</c:v>
                </c:pt>
                <c:pt idx="29">
                  <c:v>13.444444444444445</c:v>
                </c:pt>
                <c:pt idx="30">
                  <c:v>14.111111111111111</c:v>
                </c:pt>
                <c:pt idx="31">
                  <c:v>14.666666666666666</c:v>
                </c:pt>
                <c:pt idx="32">
                  <c:v>15.333333333333332</c:v>
                </c:pt>
                <c:pt idx="33">
                  <c:v>16</c:v>
                </c:pt>
                <c:pt idx="34">
                  <c:v>16.444444444444446</c:v>
                </c:pt>
                <c:pt idx="35">
                  <c:v>17</c:v>
                </c:pt>
                <c:pt idx="36">
                  <c:v>17.333333333333336</c:v>
                </c:pt>
                <c:pt idx="37">
                  <c:v>17.888888888888886</c:v>
                </c:pt>
                <c:pt idx="38">
                  <c:v>18.222222222222221</c:v>
                </c:pt>
                <c:pt idx="39">
                  <c:v>18.555555555555557</c:v>
                </c:pt>
                <c:pt idx="40">
                  <c:v>18.888888888888889</c:v>
                </c:pt>
                <c:pt idx="41">
                  <c:v>19.222222222222221</c:v>
                </c:pt>
                <c:pt idx="42">
                  <c:v>19.444444444444446</c:v>
                </c:pt>
                <c:pt idx="43">
                  <c:v>19.666666666666664</c:v>
                </c:pt>
                <c:pt idx="44">
                  <c:v>19.777777777777779</c:v>
                </c:pt>
                <c:pt idx="45">
                  <c:v>19.888888888888889</c:v>
                </c:pt>
                <c:pt idx="46">
                  <c:v>20.111111111111111</c:v>
                </c:pt>
                <c:pt idx="47">
                  <c:v>20.222222222222221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17-41FE-9F72-5EF51C8B8A1E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43902602799650042"/>
                  <c:y val="-2.98833479148439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6-2'!$B$3:$B$50</c:f>
              <c:numCache>
                <c:formatCode>General</c:formatCode>
                <c:ptCount val="48"/>
                <c:pt idx="0">
                  <c:v>2.4E-2</c:v>
                </c:pt>
                <c:pt idx="1">
                  <c:v>0.1</c:v>
                </c:pt>
                <c:pt idx="2">
                  <c:v>0.20200000000000001</c:v>
                </c:pt>
                <c:pt idx="3">
                  <c:v>0.3</c:v>
                </c:pt>
                <c:pt idx="4">
                  <c:v>0.4</c:v>
                </c:pt>
                <c:pt idx="5">
                  <c:v>0.505</c:v>
                </c:pt>
                <c:pt idx="6">
                  <c:v>0.6</c:v>
                </c:pt>
                <c:pt idx="7">
                  <c:v>0.70099999999999996</c:v>
                </c:pt>
                <c:pt idx="8">
                  <c:v>0.8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4.66</c:v>
                </c:pt>
              </c:numCache>
            </c:numRef>
          </c:xVal>
          <c:yVal>
            <c:numRef>
              <c:f>'ValonPWR 6-2'!$M$3:$M$50</c:f>
              <c:numCache>
                <c:formatCode>General</c:formatCode>
                <c:ptCount val="48"/>
                <c:pt idx="0">
                  <c:v>1.5957974467450606</c:v>
                </c:pt>
                <c:pt idx="1">
                  <c:v>1.7497571058169241</c:v>
                </c:pt>
                <c:pt idx="2">
                  <c:v>2.2028136849803412</c:v>
                </c:pt>
                <c:pt idx="3">
                  <c:v>2.7731781254697032</c:v>
                </c:pt>
                <c:pt idx="4">
                  <c:v>3.8280514473393015</c:v>
                </c:pt>
                <c:pt idx="5">
                  <c:v>5.0463546159956456</c:v>
                </c:pt>
                <c:pt idx="6">
                  <c:v>5.793990327712903</c:v>
                </c:pt>
                <c:pt idx="7">
                  <c:v>7.1281653585741909</c:v>
                </c:pt>
                <c:pt idx="8">
                  <c:v>8.3748640509934624</c:v>
                </c:pt>
                <c:pt idx="9">
                  <c:v>10.303333701736529</c:v>
                </c:pt>
                <c:pt idx="10">
                  <c:v>11.829809903139678</c:v>
                </c:pt>
                <c:pt idx="11">
                  <c:v>13.898814730598248</c:v>
                </c:pt>
                <c:pt idx="12">
                  <c:v>15.957974467450612</c:v>
                </c:pt>
                <c:pt idx="13">
                  <c:v>18.748985183595153</c:v>
                </c:pt>
                <c:pt idx="14">
                  <c:v>21.036707375427838</c:v>
                </c:pt>
                <c:pt idx="15">
                  <c:v>23.603573892980254</c:v>
                </c:pt>
                <c:pt idx="16">
                  <c:v>26.483645495403884</c:v>
                </c:pt>
                <c:pt idx="17">
                  <c:v>29.715138983034233</c:v>
                </c:pt>
                <c:pt idx="18">
                  <c:v>33.340934311112086</c:v>
                </c:pt>
                <c:pt idx="19">
                  <c:v>37.409143580737265</c:v>
                </c:pt>
                <c:pt idx="20">
                  <c:v>41.018310272668209</c:v>
                </c:pt>
                <c:pt idx="21">
                  <c:v>44.975682856616778</c:v>
                </c:pt>
                <c:pt idx="22">
                  <c:v>49.314855608931111</c:v>
                </c:pt>
                <c:pt idx="23">
                  <c:v>54.072663921142393</c:v>
                </c:pt>
                <c:pt idx="24">
                  <c:v>59.28949699691087</c:v>
                </c:pt>
                <c:pt idx="25">
                  <c:v>63.529840630017127</c:v>
                </c:pt>
                <c:pt idx="26">
                  <c:v>68.0734506937318</c:v>
                </c:pt>
                <c:pt idx="27">
                  <c:v>72.942016592473934</c:v>
                </c:pt>
                <c:pt idx="28">
                  <c:v>79.97933077636219</c:v>
                </c:pt>
                <c:pt idx="29">
                  <c:v>85.699396946856226</c:v>
                </c:pt>
                <c:pt idx="30">
                  <c:v>91.828558275777212</c:v>
                </c:pt>
                <c:pt idx="31">
                  <c:v>96.156304896922066</c:v>
                </c:pt>
                <c:pt idx="32">
                  <c:v>100.68801193265368</c:v>
                </c:pt>
                <c:pt idx="33">
                  <c:v>107.88914859183286</c:v>
                </c:pt>
                <c:pt idx="34">
                  <c:v>112.97380751541368</c:v>
                </c:pt>
                <c:pt idx="35">
                  <c:v>118.2980990313968</c:v>
                </c:pt>
                <c:pt idx="36">
                  <c:v>123.87331667592825</c:v>
                </c:pt>
                <c:pt idx="37">
                  <c:v>129.7112862331139</c:v>
                </c:pt>
                <c:pt idx="38">
                  <c:v>132.73265022206849</c:v>
                </c:pt>
                <c:pt idx="39">
                  <c:v>135.82439081909516</c:v>
                </c:pt>
                <c:pt idx="40">
                  <c:v>142.22559714829714</c:v>
                </c:pt>
                <c:pt idx="41">
                  <c:v>145.53845688479794</c:v>
                </c:pt>
                <c:pt idx="42">
                  <c:v>148.92848303756838</c:v>
                </c:pt>
                <c:pt idx="43">
                  <c:v>152.39747304334699</c:v>
                </c:pt>
                <c:pt idx="44">
                  <c:v>152.39747304334699</c:v>
                </c:pt>
                <c:pt idx="45">
                  <c:v>152.39747304334699</c:v>
                </c:pt>
                <c:pt idx="46">
                  <c:v>155.94726620655226</c:v>
                </c:pt>
                <c:pt idx="47">
                  <c:v>155.94726620655226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17-41FE-9F72-5EF51C8B8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6634678477690289"/>
                  <c:y val="-0.298493365412656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6-2'!$B$3:$B$50</c:f>
              <c:numCache>
                <c:formatCode>General</c:formatCode>
                <c:ptCount val="48"/>
                <c:pt idx="0">
                  <c:v>2.4E-2</c:v>
                </c:pt>
                <c:pt idx="1">
                  <c:v>0.1</c:v>
                </c:pt>
                <c:pt idx="2">
                  <c:v>0.20200000000000001</c:v>
                </c:pt>
                <c:pt idx="3">
                  <c:v>0.3</c:v>
                </c:pt>
                <c:pt idx="4">
                  <c:v>0.4</c:v>
                </c:pt>
                <c:pt idx="5">
                  <c:v>0.505</c:v>
                </c:pt>
                <c:pt idx="6">
                  <c:v>0.6</c:v>
                </c:pt>
                <c:pt idx="7">
                  <c:v>0.70099999999999996</c:v>
                </c:pt>
                <c:pt idx="8">
                  <c:v>0.8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4.66</c:v>
                </c:pt>
              </c:numCache>
            </c:numRef>
          </c:xVal>
          <c:yVal>
            <c:numRef>
              <c:f>'ValonPWR 6-2'!$F$3:$F$50</c:f>
              <c:numCache>
                <c:formatCode>General</c:formatCode>
                <c:ptCount val="48"/>
                <c:pt idx="0">
                  <c:v>0.16666666666666669</c:v>
                </c:pt>
                <c:pt idx="1">
                  <c:v>0.21111111111111108</c:v>
                </c:pt>
                <c:pt idx="2">
                  <c:v>0.36666666666666664</c:v>
                </c:pt>
                <c:pt idx="3">
                  <c:v>0.58888888888888891</c:v>
                </c:pt>
                <c:pt idx="4">
                  <c:v>0.83333333333333337</c:v>
                </c:pt>
                <c:pt idx="5">
                  <c:v>1.1111111111111112</c:v>
                </c:pt>
                <c:pt idx="6">
                  <c:v>1.3</c:v>
                </c:pt>
                <c:pt idx="7">
                  <c:v>1.6222222222222222</c:v>
                </c:pt>
                <c:pt idx="8">
                  <c:v>2.0777777777777779</c:v>
                </c:pt>
                <c:pt idx="9">
                  <c:v>2.5333333333333332</c:v>
                </c:pt>
                <c:pt idx="10">
                  <c:v>2.822222222222222</c:v>
                </c:pt>
                <c:pt idx="11">
                  <c:v>3.3444444444444441</c:v>
                </c:pt>
                <c:pt idx="12">
                  <c:v>3.844444444444445</c:v>
                </c:pt>
                <c:pt idx="13">
                  <c:v>4.2666666666666666</c:v>
                </c:pt>
                <c:pt idx="14">
                  <c:v>4.8555555555555561</c:v>
                </c:pt>
                <c:pt idx="15">
                  <c:v>5.3333333333333339</c:v>
                </c:pt>
                <c:pt idx="16">
                  <c:v>5.5555555555555554</c:v>
                </c:pt>
                <c:pt idx="17">
                  <c:v>6.2222222222222223</c:v>
                </c:pt>
                <c:pt idx="18">
                  <c:v>6.7999999999999989</c:v>
                </c:pt>
                <c:pt idx="19">
                  <c:v>7.4444444444444438</c:v>
                </c:pt>
                <c:pt idx="20">
                  <c:v>7.9444444444444446</c:v>
                </c:pt>
                <c:pt idx="21">
                  <c:v>8.4111111111111114</c:v>
                </c:pt>
                <c:pt idx="22">
                  <c:v>9.0444444444444461</c:v>
                </c:pt>
                <c:pt idx="23">
                  <c:v>9.7000000000000011</c:v>
                </c:pt>
                <c:pt idx="24">
                  <c:v>10.322222222222221</c:v>
                </c:pt>
                <c:pt idx="25">
                  <c:v>10.966666666666667</c:v>
                </c:pt>
                <c:pt idx="26">
                  <c:v>11.555555555555555</c:v>
                </c:pt>
                <c:pt idx="27">
                  <c:v>12.222222222222221</c:v>
                </c:pt>
                <c:pt idx="28">
                  <c:v>12.888888888888889</c:v>
                </c:pt>
                <c:pt idx="29">
                  <c:v>13.444444444444445</c:v>
                </c:pt>
                <c:pt idx="30">
                  <c:v>14.111111111111111</c:v>
                </c:pt>
                <c:pt idx="31">
                  <c:v>14.666666666666666</c:v>
                </c:pt>
                <c:pt idx="32">
                  <c:v>15.333333333333332</c:v>
                </c:pt>
                <c:pt idx="33">
                  <c:v>16</c:v>
                </c:pt>
                <c:pt idx="34">
                  <c:v>16.444444444444446</c:v>
                </c:pt>
                <c:pt idx="35">
                  <c:v>17</c:v>
                </c:pt>
                <c:pt idx="36">
                  <c:v>17.333333333333336</c:v>
                </c:pt>
                <c:pt idx="37">
                  <c:v>17.888888888888886</c:v>
                </c:pt>
                <c:pt idx="38">
                  <c:v>18.222222222222221</c:v>
                </c:pt>
                <c:pt idx="39">
                  <c:v>18.555555555555557</c:v>
                </c:pt>
                <c:pt idx="40">
                  <c:v>18.888888888888889</c:v>
                </c:pt>
                <c:pt idx="41">
                  <c:v>19.222222222222221</c:v>
                </c:pt>
                <c:pt idx="42">
                  <c:v>19.444444444444446</c:v>
                </c:pt>
                <c:pt idx="43">
                  <c:v>19.666666666666664</c:v>
                </c:pt>
                <c:pt idx="44">
                  <c:v>19.777777777777779</c:v>
                </c:pt>
                <c:pt idx="45">
                  <c:v>19.888888888888889</c:v>
                </c:pt>
                <c:pt idx="46">
                  <c:v>20.111111111111111</c:v>
                </c:pt>
                <c:pt idx="47">
                  <c:v>20.222222222222221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72-4759-96AD-9CE9900C5889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67891229221347327"/>
                  <c:y val="-2.80788859725867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6-2'!$B$3:$B$50</c:f>
              <c:numCache>
                <c:formatCode>General</c:formatCode>
                <c:ptCount val="48"/>
                <c:pt idx="0">
                  <c:v>2.4E-2</c:v>
                </c:pt>
                <c:pt idx="1">
                  <c:v>0.1</c:v>
                </c:pt>
                <c:pt idx="2">
                  <c:v>0.20200000000000001</c:v>
                </c:pt>
                <c:pt idx="3">
                  <c:v>0.3</c:v>
                </c:pt>
                <c:pt idx="4">
                  <c:v>0.4</c:v>
                </c:pt>
                <c:pt idx="5">
                  <c:v>0.505</c:v>
                </c:pt>
                <c:pt idx="6">
                  <c:v>0.6</c:v>
                </c:pt>
                <c:pt idx="7">
                  <c:v>0.70099999999999996</c:v>
                </c:pt>
                <c:pt idx="8">
                  <c:v>0.8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4.66</c:v>
                </c:pt>
              </c:numCache>
            </c:numRef>
          </c:xVal>
          <c:yVal>
            <c:numRef>
              <c:f>'ValonPWR 6-2'!$M$3:$M$50</c:f>
              <c:numCache>
                <c:formatCode>General</c:formatCode>
                <c:ptCount val="48"/>
                <c:pt idx="0">
                  <c:v>1.5957974467450606</c:v>
                </c:pt>
                <c:pt idx="1">
                  <c:v>1.7497571058169241</c:v>
                </c:pt>
                <c:pt idx="2">
                  <c:v>2.2028136849803412</c:v>
                </c:pt>
                <c:pt idx="3">
                  <c:v>2.7731781254697032</c:v>
                </c:pt>
                <c:pt idx="4">
                  <c:v>3.8280514473393015</c:v>
                </c:pt>
                <c:pt idx="5">
                  <c:v>5.0463546159956456</c:v>
                </c:pt>
                <c:pt idx="6">
                  <c:v>5.793990327712903</c:v>
                </c:pt>
                <c:pt idx="7">
                  <c:v>7.1281653585741909</c:v>
                </c:pt>
                <c:pt idx="8">
                  <c:v>8.3748640509934624</c:v>
                </c:pt>
                <c:pt idx="9">
                  <c:v>10.303333701736529</c:v>
                </c:pt>
                <c:pt idx="10">
                  <c:v>11.829809903139678</c:v>
                </c:pt>
                <c:pt idx="11">
                  <c:v>13.898814730598248</c:v>
                </c:pt>
                <c:pt idx="12">
                  <c:v>15.957974467450612</c:v>
                </c:pt>
                <c:pt idx="13">
                  <c:v>18.748985183595153</c:v>
                </c:pt>
                <c:pt idx="14">
                  <c:v>21.036707375427838</c:v>
                </c:pt>
                <c:pt idx="15">
                  <c:v>23.603573892980254</c:v>
                </c:pt>
                <c:pt idx="16">
                  <c:v>26.483645495403884</c:v>
                </c:pt>
                <c:pt idx="17">
                  <c:v>29.715138983034233</c:v>
                </c:pt>
                <c:pt idx="18">
                  <c:v>33.340934311112086</c:v>
                </c:pt>
                <c:pt idx="19">
                  <c:v>37.409143580737265</c:v>
                </c:pt>
                <c:pt idx="20">
                  <c:v>41.018310272668209</c:v>
                </c:pt>
                <c:pt idx="21">
                  <c:v>44.975682856616778</c:v>
                </c:pt>
                <c:pt idx="22">
                  <c:v>49.314855608931111</c:v>
                </c:pt>
                <c:pt idx="23">
                  <c:v>54.072663921142393</c:v>
                </c:pt>
                <c:pt idx="24">
                  <c:v>59.28949699691087</c:v>
                </c:pt>
                <c:pt idx="25">
                  <c:v>63.529840630017127</c:v>
                </c:pt>
                <c:pt idx="26">
                  <c:v>68.0734506937318</c:v>
                </c:pt>
                <c:pt idx="27">
                  <c:v>72.942016592473934</c:v>
                </c:pt>
                <c:pt idx="28">
                  <c:v>79.97933077636219</c:v>
                </c:pt>
                <c:pt idx="29">
                  <c:v>85.699396946856226</c:v>
                </c:pt>
                <c:pt idx="30">
                  <c:v>91.828558275777212</c:v>
                </c:pt>
                <c:pt idx="31">
                  <c:v>96.156304896922066</c:v>
                </c:pt>
                <c:pt idx="32">
                  <c:v>100.68801193265368</c:v>
                </c:pt>
                <c:pt idx="33">
                  <c:v>107.88914859183286</c:v>
                </c:pt>
                <c:pt idx="34">
                  <c:v>112.97380751541368</c:v>
                </c:pt>
                <c:pt idx="35">
                  <c:v>118.2980990313968</c:v>
                </c:pt>
                <c:pt idx="36">
                  <c:v>123.87331667592825</c:v>
                </c:pt>
                <c:pt idx="37">
                  <c:v>129.7112862331139</c:v>
                </c:pt>
                <c:pt idx="38">
                  <c:v>132.73265022206849</c:v>
                </c:pt>
                <c:pt idx="39">
                  <c:v>135.82439081909516</c:v>
                </c:pt>
                <c:pt idx="40">
                  <c:v>142.22559714829714</c:v>
                </c:pt>
                <c:pt idx="41">
                  <c:v>145.53845688479794</c:v>
                </c:pt>
                <c:pt idx="42">
                  <c:v>148.92848303756838</c:v>
                </c:pt>
                <c:pt idx="43">
                  <c:v>152.39747304334699</c:v>
                </c:pt>
                <c:pt idx="44">
                  <c:v>152.39747304334699</c:v>
                </c:pt>
                <c:pt idx="45">
                  <c:v>152.39747304334699</c:v>
                </c:pt>
                <c:pt idx="46">
                  <c:v>155.94726620655226</c:v>
                </c:pt>
                <c:pt idx="47">
                  <c:v>155.94726620655226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72-4759-96AD-9CE9900C5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6-2'!$M$2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6-2'!$B$3:$B$50</c:f>
              <c:numCache>
                <c:formatCode>General</c:formatCode>
                <c:ptCount val="48"/>
                <c:pt idx="0">
                  <c:v>2.4E-2</c:v>
                </c:pt>
                <c:pt idx="1">
                  <c:v>0.1</c:v>
                </c:pt>
                <c:pt idx="2">
                  <c:v>0.20200000000000001</c:v>
                </c:pt>
                <c:pt idx="3">
                  <c:v>0.3</c:v>
                </c:pt>
                <c:pt idx="4">
                  <c:v>0.4</c:v>
                </c:pt>
                <c:pt idx="5">
                  <c:v>0.505</c:v>
                </c:pt>
                <c:pt idx="6">
                  <c:v>0.6</c:v>
                </c:pt>
                <c:pt idx="7">
                  <c:v>0.70099999999999996</c:v>
                </c:pt>
                <c:pt idx="8">
                  <c:v>0.8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4.66</c:v>
                </c:pt>
              </c:numCache>
            </c:numRef>
          </c:xVal>
          <c:yVal>
            <c:numRef>
              <c:f>'ValonPWR 6-2'!$M$3:$M$50</c:f>
              <c:numCache>
                <c:formatCode>General</c:formatCode>
                <c:ptCount val="48"/>
                <c:pt idx="0">
                  <c:v>1.5957974467450606</c:v>
                </c:pt>
                <c:pt idx="1">
                  <c:v>1.7497571058169241</c:v>
                </c:pt>
                <c:pt idx="2">
                  <c:v>2.2028136849803412</c:v>
                </c:pt>
                <c:pt idx="3">
                  <c:v>2.7731781254697032</c:v>
                </c:pt>
                <c:pt idx="4">
                  <c:v>3.8280514473393015</c:v>
                </c:pt>
                <c:pt idx="5">
                  <c:v>5.0463546159956456</c:v>
                </c:pt>
                <c:pt idx="6">
                  <c:v>5.793990327712903</c:v>
                </c:pt>
                <c:pt idx="7">
                  <c:v>7.1281653585741909</c:v>
                </c:pt>
                <c:pt idx="8">
                  <c:v>8.3748640509934624</c:v>
                </c:pt>
                <c:pt idx="9">
                  <c:v>10.303333701736529</c:v>
                </c:pt>
                <c:pt idx="10">
                  <c:v>11.829809903139678</c:v>
                </c:pt>
                <c:pt idx="11">
                  <c:v>13.898814730598248</c:v>
                </c:pt>
                <c:pt idx="12">
                  <c:v>15.957974467450612</c:v>
                </c:pt>
                <c:pt idx="13">
                  <c:v>18.748985183595153</c:v>
                </c:pt>
                <c:pt idx="14">
                  <c:v>21.036707375427838</c:v>
                </c:pt>
                <c:pt idx="15">
                  <c:v>23.603573892980254</c:v>
                </c:pt>
                <c:pt idx="16">
                  <c:v>26.483645495403884</c:v>
                </c:pt>
                <c:pt idx="17">
                  <c:v>29.715138983034233</c:v>
                </c:pt>
                <c:pt idx="18">
                  <c:v>33.340934311112086</c:v>
                </c:pt>
                <c:pt idx="19">
                  <c:v>37.409143580737265</c:v>
                </c:pt>
                <c:pt idx="20">
                  <c:v>41.018310272668209</c:v>
                </c:pt>
                <c:pt idx="21">
                  <c:v>44.975682856616778</c:v>
                </c:pt>
                <c:pt idx="22">
                  <c:v>49.314855608931111</c:v>
                </c:pt>
                <c:pt idx="23">
                  <c:v>54.072663921142393</c:v>
                </c:pt>
                <c:pt idx="24">
                  <c:v>59.28949699691087</c:v>
                </c:pt>
                <c:pt idx="25">
                  <c:v>63.529840630017127</c:v>
                </c:pt>
                <c:pt idx="26">
                  <c:v>68.0734506937318</c:v>
                </c:pt>
                <c:pt idx="27">
                  <c:v>72.942016592473934</c:v>
                </c:pt>
                <c:pt idx="28">
                  <c:v>79.97933077636219</c:v>
                </c:pt>
                <c:pt idx="29">
                  <c:v>85.699396946856226</c:v>
                </c:pt>
                <c:pt idx="30">
                  <c:v>91.828558275777212</c:v>
                </c:pt>
                <c:pt idx="31">
                  <c:v>96.156304896922066</c:v>
                </c:pt>
                <c:pt idx="32">
                  <c:v>100.68801193265368</c:v>
                </c:pt>
                <c:pt idx="33">
                  <c:v>107.88914859183286</c:v>
                </c:pt>
                <c:pt idx="34">
                  <c:v>112.97380751541368</c:v>
                </c:pt>
                <c:pt idx="35">
                  <c:v>118.2980990313968</c:v>
                </c:pt>
                <c:pt idx="36">
                  <c:v>123.87331667592825</c:v>
                </c:pt>
                <c:pt idx="37">
                  <c:v>129.7112862331139</c:v>
                </c:pt>
                <c:pt idx="38">
                  <c:v>132.73265022206849</c:v>
                </c:pt>
                <c:pt idx="39">
                  <c:v>135.82439081909516</c:v>
                </c:pt>
                <c:pt idx="40">
                  <c:v>142.22559714829714</c:v>
                </c:pt>
                <c:pt idx="41">
                  <c:v>145.53845688479794</c:v>
                </c:pt>
                <c:pt idx="42">
                  <c:v>148.92848303756838</c:v>
                </c:pt>
                <c:pt idx="43">
                  <c:v>152.39747304334699</c:v>
                </c:pt>
                <c:pt idx="44">
                  <c:v>152.39747304334699</c:v>
                </c:pt>
                <c:pt idx="45">
                  <c:v>152.39747304334699</c:v>
                </c:pt>
                <c:pt idx="46">
                  <c:v>155.94726620655226</c:v>
                </c:pt>
                <c:pt idx="47">
                  <c:v>155.94726620655226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A-4809-BB5C-17A7E3767A0F}"/>
            </c:ext>
          </c:extLst>
        </c:ser>
        <c:ser>
          <c:idx val="1"/>
          <c:order val="1"/>
          <c:tx>
            <c:strRef>
              <c:f>'ValonPWR 6-2'!$N$2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3.7698818897637792E-2"/>
                  <c:y val="0.37644211140274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6-2'!$B$3:$B$50</c:f>
              <c:numCache>
                <c:formatCode>General</c:formatCode>
                <c:ptCount val="48"/>
                <c:pt idx="0">
                  <c:v>2.4E-2</c:v>
                </c:pt>
                <c:pt idx="1">
                  <c:v>0.1</c:v>
                </c:pt>
                <c:pt idx="2">
                  <c:v>0.20200000000000001</c:v>
                </c:pt>
                <c:pt idx="3">
                  <c:v>0.3</c:v>
                </c:pt>
                <c:pt idx="4">
                  <c:v>0.4</c:v>
                </c:pt>
                <c:pt idx="5">
                  <c:v>0.505</c:v>
                </c:pt>
                <c:pt idx="6">
                  <c:v>0.6</c:v>
                </c:pt>
                <c:pt idx="7">
                  <c:v>0.70099999999999996</c:v>
                </c:pt>
                <c:pt idx="8">
                  <c:v>0.8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4.66</c:v>
                </c:pt>
              </c:numCache>
            </c:numRef>
          </c:xVal>
          <c:yVal>
            <c:numRef>
              <c:f>'ValonPWR 6-2'!$N$3:$N$50</c:f>
              <c:numCache>
                <c:formatCode>General</c:formatCode>
                <c:ptCount val="48"/>
                <c:pt idx="0">
                  <c:v>1.0716837851418424</c:v>
                </c:pt>
                <c:pt idx="1">
                  <c:v>1.3574661278463334</c:v>
                </c:pt>
                <c:pt idx="2">
                  <c:v>2.3577043273120526</c:v>
                </c:pt>
                <c:pt idx="3">
                  <c:v>3.7866160408345091</c:v>
                </c:pt>
                <c:pt idx="4">
                  <c:v>5.358418925709211</c:v>
                </c:pt>
                <c:pt idx="5">
                  <c:v>7.1445585676122816</c:v>
                </c:pt>
                <c:pt idx="6">
                  <c:v>8.3591335241063689</c:v>
                </c:pt>
                <c:pt idx="7">
                  <c:v>10.43105550871393</c:v>
                </c:pt>
                <c:pt idx="8">
                  <c:v>13.360324521434967</c:v>
                </c:pt>
                <c:pt idx="9">
                  <c:v>16.289593534156001</c:v>
                </c:pt>
                <c:pt idx="10">
                  <c:v>18.147178761735194</c:v>
                </c:pt>
                <c:pt idx="11">
                  <c:v>21.505121288512964</c:v>
                </c:pt>
                <c:pt idx="12">
                  <c:v>24.720172643938497</c:v>
                </c:pt>
                <c:pt idx="13">
                  <c:v>27.43510489963116</c:v>
                </c:pt>
                <c:pt idx="14">
                  <c:v>31.221720940465673</c:v>
                </c:pt>
                <c:pt idx="15">
                  <c:v>34.293881124538956</c:v>
                </c:pt>
                <c:pt idx="16">
                  <c:v>35.722792838061409</c:v>
                </c:pt>
                <c:pt idx="17">
                  <c:v>40.009527978628775</c:v>
                </c:pt>
                <c:pt idx="18">
                  <c:v>43.724698433787154</c:v>
                </c:pt>
                <c:pt idx="19">
                  <c:v>47.86854240300228</c:v>
                </c:pt>
                <c:pt idx="20">
                  <c:v>51.083593758427817</c:v>
                </c:pt>
                <c:pt idx="21">
                  <c:v>54.08430835682497</c:v>
                </c:pt>
                <c:pt idx="22">
                  <c:v>58.15670674036398</c:v>
                </c:pt>
                <c:pt idx="23">
                  <c:v>62.371996295255222</c:v>
                </c:pt>
                <c:pt idx="24">
                  <c:v>66.372949093118081</c:v>
                </c:pt>
                <c:pt idx="25">
                  <c:v>70.516793062333221</c:v>
                </c:pt>
                <c:pt idx="26">
                  <c:v>74.303409103167724</c:v>
                </c:pt>
                <c:pt idx="27">
                  <c:v>78.590144243735097</c:v>
                </c:pt>
                <c:pt idx="28">
                  <c:v>82.87687938430247</c:v>
                </c:pt>
                <c:pt idx="29">
                  <c:v>86.449158668108609</c:v>
                </c:pt>
                <c:pt idx="30">
                  <c:v>90.735893808675968</c:v>
                </c:pt>
                <c:pt idx="31">
                  <c:v>94.308173092482107</c:v>
                </c:pt>
                <c:pt idx="32">
                  <c:v>98.59490823304948</c:v>
                </c:pt>
                <c:pt idx="33">
                  <c:v>102.88164337361685</c:v>
                </c:pt>
                <c:pt idx="34">
                  <c:v>105.73946680066177</c:v>
                </c:pt>
                <c:pt idx="35">
                  <c:v>109.31174608446791</c:v>
                </c:pt>
                <c:pt idx="36">
                  <c:v>111.4551136547516</c:v>
                </c:pt>
                <c:pt idx="37">
                  <c:v>115.02739293855771</c:v>
                </c:pt>
                <c:pt idx="38">
                  <c:v>117.17076050884141</c:v>
                </c:pt>
                <c:pt idx="39">
                  <c:v>119.31412807912511</c:v>
                </c:pt>
                <c:pt idx="40">
                  <c:v>121.45749564940878</c:v>
                </c:pt>
                <c:pt idx="41">
                  <c:v>123.60086321969247</c:v>
                </c:pt>
                <c:pt idx="42">
                  <c:v>125.02977493321494</c:v>
                </c:pt>
                <c:pt idx="43">
                  <c:v>126.45868664673736</c:v>
                </c:pt>
                <c:pt idx="44">
                  <c:v>127.17314250349861</c:v>
                </c:pt>
                <c:pt idx="45">
                  <c:v>127.88759836025984</c:v>
                </c:pt>
                <c:pt idx="46">
                  <c:v>129.3165100737823</c:v>
                </c:pt>
                <c:pt idx="47">
                  <c:v>130.03096593054352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4A-4809-BB5C-17A7E3767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(good)'!$I$3:$I$14</c:f>
              <c:numCache>
                <c:formatCode>General</c:formatCode>
                <c:ptCount val="12"/>
                <c:pt idx="0">
                  <c:v>-5.0708447809710568</c:v>
                </c:pt>
                <c:pt idx="1">
                  <c:v>-1.9457466474969434</c:v>
                </c:pt>
                <c:pt idx="2">
                  <c:v>0.91080469347332582</c:v>
                </c:pt>
                <c:pt idx="3">
                  <c:v>4.5229767099463025</c:v>
                </c:pt>
                <c:pt idx="4">
                  <c:v>7.1693033327575826</c:v>
                </c:pt>
                <c:pt idx="5">
                  <c:v>9.1145355047674563</c:v>
                </c:pt>
                <c:pt idx="6">
                  <c:v>10.585947152658473</c:v>
                </c:pt>
                <c:pt idx="7">
                  <c:v>11.630287862164394</c:v>
                </c:pt>
                <c:pt idx="8">
                  <c:v>12.360891887309666</c:v>
                </c:pt>
                <c:pt idx="9">
                  <c:v>12.838035936894705</c:v>
                </c:pt>
                <c:pt idx="10">
                  <c:v>13.082085802911045</c:v>
                </c:pt>
                <c:pt idx="11">
                  <c:v>13.105753135702116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0-477B-91CE-6C8C968108A6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(good)'!$L$3:$L$14</c:f>
              <c:numCache>
                <c:formatCode>General</c:formatCode>
                <c:ptCount val="12"/>
                <c:pt idx="0">
                  <c:v>-0.67022234127841784</c:v>
                </c:pt>
                <c:pt idx="1">
                  <c:v>2.1297776587215793</c:v>
                </c:pt>
                <c:pt idx="2">
                  <c:v>4.6297776587215793</c:v>
                </c:pt>
                <c:pt idx="3">
                  <c:v>8.529777658721585</c:v>
                </c:pt>
                <c:pt idx="4">
                  <c:v>11.529777658721585</c:v>
                </c:pt>
                <c:pt idx="5">
                  <c:v>14.029777658721585</c:v>
                </c:pt>
                <c:pt idx="6">
                  <c:v>16.029777658721585</c:v>
                </c:pt>
                <c:pt idx="7">
                  <c:v>17.529777658721585</c:v>
                </c:pt>
                <c:pt idx="8">
                  <c:v>18.629777658721579</c:v>
                </c:pt>
                <c:pt idx="9">
                  <c:v>19.429777658721584</c:v>
                </c:pt>
                <c:pt idx="10">
                  <c:v>19.729777658721581</c:v>
                </c:pt>
                <c:pt idx="11">
                  <c:v>19.829777658721582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E0-477B-91CE-6C8C9681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(good)'!$F$3:$F$14</c:f>
              <c:numCache>
                <c:formatCode>General</c:formatCode>
                <c:ptCount val="12"/>
                <c:pt idx="0">
                  <c:v>0.31111111111111112</c:v>
                </c:pt>
                <c:pt idx="1">
                  <c:v>0.63888888888888895</c:v>
                </c:pt>
                <c:pt idx="2">
                  <c:v>1.2333333333333334</c:v>
                </c:pt>
                <c:pt idx="3">
                  <c:v>2.833333333333333</c:v>
                </c:pt>
                <c:pt idx="4">
                  <c:v>5.2111111111111104</c:v>
                </c:pt>
                <c:pt idx="5">
                  <c:v>8.1555555555555568</c:v>
                </c:pt>
                <c:pt idx="6">
                  <c:v>11.444444444444445</c:v>
                </c:pt>
                <c:pt idx="7">
                  <c:v>14.555555555555555</c:v>
                </c:pt>
                <c:pt idx="8">
                  <c:v>17.222222222222221</c:v>
                </c:pt>
                <c:pt idx="9">
                  <c:v>19.222222222222221</c:v>
                </c:pt>
                <c:pt idx="10">
                  <c:v>20.333333333333332</c:v>
                </c:pt>
                <c:pt idx="11">
                  <c:v>20.444444444444446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61-4012-BE68-5032EDD00D2E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0"/>
          </c:trendline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(good)'!$M$3:$M$14</c:f>
              <c:numCache>
                <c:formatCode>General</c:formatCode>
                <c:ptCount val="12"/>
                <c:pt idx="0">
                  <c:v>0.8569939694685621</c:v>
                </c:pt>
                <c:pt idx="1">
                  <c:v>1.6329683443537386</c:v>
                </c:pt>
                <c:pt idx="2">
                  <c:v>2.9038739840096026</c:v>
                </c:pt>
                <c:pt idx="3">
                  <c:v>7.1281653585741909</c:v>
                </c:pt>
                <c:pt idx="4">
                  <c:v>14.222559714829718</c:v>
                </c:pt>
                <c:pt idx="5">
                  <c:v>25.291685098930735</c:v>
                </c:pt>
                <c:pt idx="6">
                  <c:v>40.084619539165502</c:v>
                </c:pt>
                <c:pt idx="7">
                  <c:v>56.621030060990137</c:v>
                </c:pt>
                <c:pt idx="8">
                  <c:v>72.942016592473934</c:v>
                </c:pt>
                <c:pt idx="9">
                  <c:v>87.695592338404708</c:v>
                </c:pt>
                <c:pt idx="10">
                  <c:v>93.967520174847664</c:v>
                </c:pt>
                <c:pt idx="11">
                  <c:v>96.156304896922066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61-4012-BE68-5032EDD0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(good)'!$M$2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(good)'!$M$3:$M$14</c:f>
              <c:numCache>
                <c:formatCode>General</c:formatCode>
                <c:ptCount val="12"/>
                <c:pt idx="0">
                  <c:v>0.8569939694685621</c:v>
                </c:pt>
                <c:pt idx="1">
                  <c:v>1.6329683443537386</c:v>
                </c:pt>
                <c:pt idx="2">
                  <c:v>2.9038739840096026</c:v>
                </c:pt>
                <c:pt idx="3">
                  <c:v>7.1281653585741909</c:v>
                </c:pt>
                <c:pt idx="4">
                  <c:v>14.222559714829718</c:v>
                </c:pt>
                <c:pt idx="5">
                  <c:v>25.291685098930735</c:v>
                </c:pt>
                <c:pt idx="6">
                  <c:v>40.084619539165502</c:v>
                </c:pt>
                <c:pt idx="7">
                  <c:v>56.621030060990137</c:v>
                </c:pt>
                <c:pt idx="8">
                  <c:v>72.942016592473934</c:v>
                </c:pt>
                <c:pt idx="9">
                  <c:v>87.695592338404708</c:v>
                </c:pt>
                <c:pt idx="10">
                  <c:v>93.967520174847664</c:v>
                </c:pt>
                <c:pt idx="11">
                  <c:v>96.156304896922066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B-4D19-9242-2D720661921C}"/>
            </c:ext>
          </c:extLst>
        </c:ser>
        <c:ser>
          <c:idx val="1"/>
          <c:order val="1"/>
          <c:tx>
            <c:strRef>
              <c:f>'ValonPWR 6 (good)'!$N$2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3.938823272090989E-2"/>
                  <c:y val="0.32871135899679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(good)'!$N$3:$N$14</c:f>
              <c:numCache>
                <c:formatCode>General</c:formatCode>
                <c:ptCount val="12"/>
                <c:pt idx="0">
                  <c:v>1.236862506785676</c:v>
                </c:pt>
                <c:pt idx="1">
                  <c:v>2.5399855050062992</c:v>
                </c:pt>
                <c:pt idx="2">
                  <c:v>4.9032763661860734</c:v>
                </c:pt>
                <c:pt idx="3">
                  <c:v>11.264283543940977</c:v>
                </c:pt>
                <c:pt idx="4">
                  <c:v>20.717446988660072</c:v>
                </c:pt>
                <c:pt idx="5">
                  <c:v>32.423467142167368</c:v>
                </c:pt>
                <c:pt idx="6">
                  <c:v>45.498870785330226</c:v>
                </c:pt>
                <c:pt idx="7">
                  <c:v>57.867495853186988</c:v>
                </c:pt>
                <c:pt idx="8">
                  <c:v>68.469174482778485</c:v>
                </c:pt>
                <c:pt idx="9">
                  <c:v>76.420433454972127</c:v>
                </c:pt>
                <c:pt idx="10">
                  <c:v>80.837799550635253</c:v>
                </c:pt>
                <c:pt idx="11">
                  <c:v>81.279536160201573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6B-4D19-9242-2D7206619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Potencia</a:t>
            </a:r>
            <a:r>
              <a:rPr lang="es-CL" baseline="0"/>
              <a:t> (mW)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43221456692913385"/>
                  <c:y val="-0.28786198600174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-0,5'!$B$3:$B$50</c:f>
              <c:numCache>
                <c:formatCode>General</c:formatCode>
                <c:ptCount val="48"/>
                <c:pt idx="0">
                  <c:v>3.6600000000000001E-2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0.30299999999999999</c:v>
                </c:pt>
                <c:pt idx="4">
                  <c:v>0.40300000000000002</c:v>
                </c:pt>
                <c:pt idx="5">
                  <c:v>0.501</c:v>
                </c:pt>
                <c:pt idx="6">
                  <c:v>0.60199999999999998</c:v>
                </c:pt>
                <c:pt idx="7">
                  <c:v>0.70099999999999996</c:v>
                </c:pt>
                <c:pt idx="8">
                  <c:v>0.80400000000000005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1.21</c:v>
                </c:pt>
                <c:pt idx="13">
                  <c:v>1.3049999999999999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1.81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3.09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3.5950000000000002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4.01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4.6100000000000003</c:v>
                </c:pt>
                <c:pt idx="47">
                  <c:v>4.6900000000000004</c:v>
                </c:pt>
              </c:numCache>
            </c:numRef>
          </c:xVal>
          <c:yVal>
            <c:numRef>
              <c:f>'ValonPWR -0,5'!$F$3:$F$50</c:f>
              <c:numCache>
                <c:formatCode>General</c:formatCode>
                <c:ptCount val="48"/>
                <c:pt idx="0">
                  <c:v>5.5555555555555552E-2</c:v>
                </c:pt>
                <c:pt idx="1">
                  <c:v>8.8888888888888892E-2</c:v>
                </c:pt>
                <c:pt idx="2">
                  <c:v>0.33333333333333337</c:v>
                </c:pt>
                <c:pt idx="3">
                  <c:v>0.51111111111111107</c:v>
                </c:pt>
                <c:pt idx="4">
                  <c:v>0.99333333333333318</c:v>
                </c:pt>
                <c:pt idx="5">
                  <c:v>1.1222222222222222</c:v>
                </c:pt>
                <c:pt idx="6">
                  <c:v>1.4444444444444444</c:v>
                </c:pt>
                <c:pt idx="7">
                  <c:v>1.8333333333333333</c:v>
                </c:pt>
                <c:pt idx="8">
                  <c:v>2.4777777777777779</c:v>
                </c:pt>
                <c:pt idx="9">
                  <c:v>2.6444444444444444</c:v>
                </c:pt>
                <c:pt idx="10">
                  <c:v>3.1111111111111112</c:v>
                </c:pt>
                <c:pt idx="11">
                  <c:v>3.6333333333333337</c:v>
                </c:pt>
                <c:pt idx="12">
                  <c:v>4.3</c:v>
                </c:pt>
                <c:pt idx="13">
                  <c:v>4.9000000000000004</c:v>
                </c:pt>
                <c:pt idx="14">
                  <c:v>5.4555555555555548</c:v>
                </c:pt>
                <c:pt idx="15">
                  <c:v>6.0888888888888895</c:v>
                </c:pt>
                <c:pt idx="16">
                  <c:v>6.7222222222222223</c:v>
                </c:pt>
                <c:pt idx="17">
                  <c:v>7.4000000000000012</c:v>
                </c:pt>
                <c:pt idx="18">
                  <c:v>8.0222222222222221</c:v>
                </c:pt>
                <c:pt idx="19">
                  <c:v>8.6999999999999993</c:v>
                </c:pt>
                <c:pt idx="20">
                  <c:v>9.3222222222222229</c:v>
                </c:pt>
                <c:pt idx="21">
                  <c:v>9.9777777777777779</c:v>
                </c:pt>
                <c:pt idx="22">
                  <c:v>10.711111111111112</c:v>
                </c:pt>
                <c:pt idx="23">
                  <c:v>11.444444444444445</c:v>
                </c:pt>
                <c:pt idx="24">
                  <c:v>12.222222222222221</c:v>
                </c:pt>
                <c:pt idx="25">
                  <c:v>12.888888888888889</c:v>
                </c:pt>
                <c:pt idx="26">
                  <c:v>13.555555555555557</c:v>
                </c:pt>
                <c:pt idx="27">
                  <c:v>14.444444444444443</c:v>
                </c:pt>
                <c:pt idx="28">
                  <c:v>15</c:v>
                </c:pt>
                <c:pt idx="29">
                  <c:v>15.666666666666668</c:v>
                </c:pt>
                <c:pt idx="30">
                  <c:v>16.444444444444446</c:v>
                </c:pt>
                <c:pt idx="31">
                  <c:v>17.333333333333336</c:v>
                </c:pt>
                <c:pt idx="32">
                  <c:v>18</c:v>
                </c:pt>
                <c:pt idx="33">
                  <c:v>18.555555555555557</c:v>
                </c:pt>
                <c:pt idx="34">
                  <c:v>19.222222222222221</c:v>
                </c:pt>
                <c:pt idx="35">
                  <c:v>19.777777777777779</c:v>
                </c:pt>
                <c:pt idx="36">
                  <c:v>20.111111111111111</c:v>
                </c:pt>
                <c:pt idx="37">
                  <c:v>20.555555555555554</c:v>
                </c:pt>
                <c:pt idx="38">
                  <c:v>20.888888888888889</c:v>
                </c:pt>
                <c:pt idx="39">
                  <c:v>21.222222222222221</c:v>
                </c:pt>
                <c:pt idx="40">
                  <c:v>21.444444444444443</c:v>
                </c:pt>
                <c:pt idx="41">
                  <c:v>21.666666666666668</c:v>
                </c:pt>
                <c:pt idx="42">
                  <c:v>21.888888888888889</c:v>
                </c:pt>
                <c:pt idx="43">
                  <c:v>22.222222222222221</c:v>
                </c:pt>
                <c:pt idx="44">
                  <c:v>22.333333333333332</c:v>
                </c:pt>
                <c:pt idx="45">
                  <c:v>22.555555555555557</c:v>
                </c:pt>
                <c:pt idx="46">
                  <c:v>22.777777777777779</c:v>
                </c:pt>
                <c:pt idx="47">
                  <c:v>23.111111111111111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09-434A-87DC-B070AE7E9913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4370061242344707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-0,5'!$B$3:$B$50</c:f>
              <c:numCache>
                <c:formatCode>General</c:formatCode>
                <c:ptCount val="48"/>
                <c:pt idx="0">
                  <c:v>3.6600000000000001E-2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0.30299999999999999</c:v>
                </c:pt>
                <c:pt idx="4">
                  <c:v>0.40300000000000002</c:v>
                </c:pt>
                <c:pt idx="5">
                  <c:v>0.501</c:v>
                </c:pt>
                <c:pt idx="6">
                  <c:v>0.60199999999999998</c:v>
                </c:pt>
                <c:pt idx="7">
                  <c:v>0.70099999999999996</c:v>
                </c:pt>
                <c:pt idx="8">
                  <c:v>0.80400000000000005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1.21</c:v>
                </c:pt>
                <c:pt idx="13">
                  <c:v>1.3049999999999999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1.81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3.09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3.5950000000000002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4.01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4.6100000000000003</c:v>
                </c:pt>
                <c:pt idx="47">
                  <c:v>4.6900000000000004</c:v>
                </c:pt>
              </c:numCache>
            </c:numRef>
          </c:xVal>
          <c:yVal>
            <c:numRef>
              <c:f>'ValonPWR -0,5'!$M$3:$M$50</c:f>
              <c:numCache>
                <c:formatCode>General</c:formatCode>
                <c:ptCount val="48"/>
                <c:pt idx="0">
                  <c:v>1.0788914859183276</c:v>
                </c:pt>
                <c:pt idx="1">
                  <c:v>1.1040220969715948</c:v>
                </c:pt>
                <c:pt idx="2">
                  <c:v>1.6329683443537386</c:v>
                </c:pt>
                <c:pt idx="3">
                  <c:v>2.1036707375427839</c:v>
                </c:pt>
                <c:pt idx="4">
                  <c:v>2.710052884549456</c:v>
                </c:pt>
                <c:pt idx="5">
                  <c:v>3.2582001990261387</c:v>
                </c:pt>
                <c:pt idx="6">
                  <c:v>4.1018310272668197</c:v>
                </c:pt>
                <c:pt idx="7">
                  <c:v>4.8192312447108883</c:v>
                </c:pt>
                <c:pt idx="8">
                  <c:v>5.9289496996910858</c:v>
                </c:pt>
                <c:pt idx="9">
                  <c:v>6.8073450693731781</c:v>
                </c:pt>
                <c:pt idx="10">
                  <c:v>7.8158778941797653</c:v>
                </c:pt>
                <c:pt idx="11">
                  <c:v>9.6156304896922045</c:v>
                </c:pt>
                <c:pt idx="12">
                  <c:v>11.040220969715953</c:v>
                </c:pt>
                <c:pt idx="13">
                  <c:v>13.273265022206846</c:v>
                </c:pt>
                <c:pt idx="14">
                  <c:v>14.222559714829718</c:v>
                </c:pt>
                <c:pt idx="15">
                  <c:v>17.099277714362131</c:v>
                </c:pt>
                <c:pt idx="16">
                  <c:v>18.322206176558183</c:v>
                </c:pt>
                <c:pt idx="17">
                  <c:v>20.557853453623707</c:v>
                </c:pt>
                <c:pt idx="18">
                  <c:v>22.541238071405292</c:v>
                </c:pt>
                <c:pt idx="19">
                  <c:v>25.880804124707357</c:v>
                </c:pt>
                <c:pt idx="20">
                  <c:v>28.377737421394276</c:v>
                </c:pt>
                <c:pt idx="21">
                  <c:v>31.115570338435329</c:v>
                </c:pt>
                <c:pt idx="22">
                  <c:v>34.117544436653951</c:v>
                </c:pt>
                <c:pt idx="23">
                  <c:v>36.557607511176592</c:v>
                </c:pt>
                <c:pt idx="24">
                  <c:v>40.084619539165502</c:v>
                </c:pt>
                <c:pt idx="25">
                  <c:v>43.951911325390036</c:v>
                </c:pt>
                <c:pt idx="26">
                  <c:v>47.095321487246807</c:v>
                </c:pt>
                <c:pt idx="27">
                  <c:v>51.638993151119742</c:v>
                </c:pt>
                <c:pt idx="28">
                  <c:v>55.332178064457374</c:v>
                </c:pt>
                <c:pt idx="29">
                  <c:v>59.28949699691087</c:v>
                </c:pt>
                <c:pt idx="30">
                  <c:v>63.529840630017127</c:v>
                </c:pt>
                <c:pt idx="31">
                  <c:v>69.659085055265237</c:v>
                </c:pt>
                <c:pt idx="32">
                  <c:v>72.942016592473934</c:v>
                </c:pt>
                <c:pt idx="33">
                  <c:v>76.379667926381899</c:v>
                </c:pt>
                <c:pt idx="34">
                  <c:v>79.97933077636219</c:v>
                </c:pt>
                <c:pt idx="35">
                  <c:v>84.718404062048222</c:v>
                </c:pt>
                <c:pt idx="36">
                  <c:v>87.695592338404708</c:v>
                </c:pt>
                <c:pt idx="37">
                  <c:v>89.73828509379932</c:v>
                </c:pt>
                <c:pt idx="38">
                  <c:v>91.828558275777212</c:v>
                </c:pt>
                <c:pt idx="39">
                  <c:v>93.967520174847664</c:v>
                </c:pt>
                <c:pt idx="40">
                  <c:v>97.269742431276754</c:v>
                </c:pt>
                <c:pt idx="41">
                  <c:v>98.396072964631912</c:v>
                </c:pt>
                <c:pt idx="42">
                  <c:v>100.68801193265368</c:v>
                </c:pt>
                <c:pt idx="43">
                  <c:v>103.03333701736527</c:v>
                </c:pt>
                <c:pt idx="44">
                  <c:v>104.22640683060264</c:v>
                </c:pt>
                <c:pt idx="45">
                  <c:v>105.43329174117117</c:v>
                </c:pt>
                <c:pt idx="46">
                  <c:v>106.6541517203587</c:v>
                </c:pt>
                <c:pt idx="47">
                  <c:v>105.43329174117117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09-434A-87DC-B070AE7E9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653519"/>
        <c:axId val="1558651439"/>
      </c:scatterChart>
      <c:valAx>
        <c:axId val="155865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8651439"/>
        <c:crosses val="autoZero"/>
        <c:crossBetween val="midCat"/>
      </c:valAx>
      <c:valAx>
        <c:axId val="15586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865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 fit Pearson cuadrático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6 (good)'!$M$2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(good)'!$M$3:$M$14</c:f>
              <c:numCache>
                <c:formatCode>General</c:formatCode>
                <c:ptCount val="12"/>
                <c:pt idx="0">
                  <c:v>0.8569939694685621</c:v>
                </c:pt>
                <c:pt idx="1">
                  <c:v>1.6329683443537386</c:v>
                </c:pt>
                <c:pt idx="2">
                  <c:v>2.9038739840096026</c:v>
                </c:pt>
                <c:pt idx="3">
                  <c:v>7.1281653585741909</c:v>
                </c:pt>
                <c:pt idx="4">
                  <c:v>14.222559714829718</c:v>
                </c:pt>
                <c:pt idx="5">
                  <c:v>25.291685098930735</c:v>
                </c:pt>
                <c:pt idx="6">
                  <c:v>40.084619539165502</c:v>
                </c:pt>
                <c:pt idx="7">
                  <c:v>56.621030060990137</c:v>
                </c:pt>
                <c:pt idx="8">
                  <c:v>72.942016592473934</c:v>
                </c:pt>
                <c:pt idx="9">
                  <c:v>87.695592338404708</c:v>
                </c:pt>
                <c:pt idx="10">
                  <c:v>93.967520174847664</c:v>
                </c:pt>
                <c:pt idx="11">
                  <c:v>96.156304896922066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F2-487B-8C82-102C5B5942BE}"/>
            </c:ext>
          </c:extLst>
        </c:ser>
        <c:ser>
          <c:idx val="1"/>
          <c:order val="1"/>
          <c:tx>
            <c:strRef>
              <c:f>'ValonPWR 6 (good)'!$P$2</c:f>
              <c:strCache>
                <c:ptCount val="1"/>
                <c:pt idx="0">
                  <c:v>Pot. Diode (fit 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3.938823272090989E-2"/>
                  <c:y val="0.32871135899679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6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6 (good)'!$P$3:$P$14</c:f>
              <c:numCache>
                <c:formatCode>General</c:formatCode>
                <c:ptCount val="12"/>
                <c:pt idx="0">
                  <c:v>0.88688403720318165</c:v>
                </c:pt>
                <c:pt idx="1">
                  <c:v>1.5859644036122029</c:v>
                </c:pt>
                <c:pt idx="2">
                  <c:v>2.9248794592614624</c:v>
                </c:pt>
                <c:pt idx="3">
                  <c:v>6.9840057880927517</c:v>
                </c:pt>
                <c:pt idx="4">
                  <c:v>14.242858277444181</c:v>
                </c:pt>
                <c:pt idx="5">
                  <c:v>25.263823125200012</c:v>
                </c:pt>
                <c:pt idx="6">
                  <c:v>40.232549662013263</c:v>
                </c:pt>
                <c:pt idx="7">
                  <c:v>56.974209975234054</c:v>
                </c:pt>
                <c:pt idx="8">
                  <c:v>73.322222606014634</c:v>
                </c:pt>
                <c:pt idx="9">
                  <c:v>86.793569952419844</c:v>
                </c:pt>
                <c:pt idx="10">
                  <c:v>94.725925097948547</c:v>
                </c:pt>
                <c:pt idx="11">
                  <c:v>95.536771348753447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F2-487B-8C82-102C5B594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0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0 (good)'!$I$3:$I$14</c:f>
              <c:numCache>
                <c:formatCode>General</c:formatCode>
                <c:ptCount val="12"/>
                <c:pt idx="0">
                  <c:v>0.18885344160373813</c:v>
                </c:pt>
                <c:pt idx="1">
                  <c:v>1.1021547978759363</c:v>
                </c:pt>
                <c:pt idx="2">
                  <c:v>2.6324143477458142</c:v>
                </c:pt>
                <c:pt idx="3">
                  <c:v>5.5090746888058106</c:v>
                </c:pt>
                <c:pt idx="4">
                  <c:v>7.659167939666319</c:v>
                </c:pt>
                <c:pt idx="5">
                  <c:v>9.4557799298777141</c:v>
                </c:pt>
                <c:pt idx="6">
                  <c:v>10.791812460476249</c:v>
                </c:pt>
                <c:pt idx="7">
                  <c:v>11.82478057717082</c:v>
                </c:pt>
                <c:pt idx="8">
                  <c:v>12.416571429699088</c:v>
                </c:pt>
                <c:pt idx="9">
                  <c:v>12.91270158374825</c:v>
                </c:pt>
                <c:pt idx="10">
                  <c:v>13.175990970971741</c:v>
                </c:pt>
                <c:pt idx="11">
                  <c:v>13.313147995684488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40-4CAB-BBB7-74BF019BC10A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0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0 (good)'!$L$3:$L$14</c:f>
              <c:numCache>
                <c:formatCode>General</c:formatCode>
                <c:ptCount val="12"/>
                <c:pt idx="0">
                  <c:v>-1.5702223412784235</c:v>
                </c:pt>
                <c:pt idx="1">
                  <c:v>1.529777658721585</c:v>
                </c:pt>
                <c:pt idx="2">
                  <c:v>4.3297776587215822</c:v>
                </c:pt>
                <c:pt idx="3">
                  <c:v>8.1297776587215793</c:v>
                </c:pt>
                <c:pt idx="4">
                  <c:v>11.229777658721581</c:v>
                </c:pt>
                <c:pt idx="5">
                  <c:v>13.629777658721579</c:v>
                </c:pt>
                <c:pt idx="6">
                  <c:v>15.629777658721579</c:v>
                </c:pt>
                <c:pt idx="7">
                  <c:v>17.229777658721581</c:v>
                </c:pt>
                <c:pt idx="8">
                  <c:v>18.229777658721581</c:v>
                </c:pt>
                <c:pt idx="9">
                  <c:v>19.129777658721579</c:v>
                </c:pt>
                <c:pt idx="10">
                  <c:v>19.529777658721585</c:v>
                </c:pt>
                <c:pt idx="11">
                  <c:v>19.629777658721579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40-4CAB-BBB7-74BF019BC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43701224846894138"/>
                  <c:y val="-0.23597440944881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0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0 (good)'!$F$3:$F$14</c:f>
              <c:numCache>
                <c:formatCode>General</c:formatCode>
                <c:ptCount val="12"/>
                <c:pt idx="0">
                  <c:v>1.0444444444444445</c:v>
                </c:pt>
                <c:pt idx="1">
                  <c:v>1.288888888888889</c:v>
                </c:pt>
                <c:pt idx="2">
                  <c:v>1.8333333333333333</c:v>
                </c:pt>
                <c:pt idx="3">
                  <c:v>3.5555555555555554</c:v>
                </c:pt>
                <c:pt idx="4">
                  <c:v>5.833333333333333</c:v>
                </c:pt>
                <c:pt idx="5">
                  <c:v>8.8222222222222211</c:v>
                </c:pt>
                <c:pt idx="6">
                  <c:v>12</c:v>
                </c:pt>
                <c:pt idx="7">
                  <c:v>15.222222222222223</c:v>
                </c:pt>
                <c:pt idx="8">
                  <c:v>17.444444444444446</c:v>
                </c:pt>
                <c:pt idx="9">
                  <c:v>19.555555555555557</c:v>
                </c:pt>
                <c:pt idx="10">
                  <c:v>20.777777777777779</c:v>
                </c:pt>
                <c:pt idx="11">
                  <c:v>21.444444444444443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DD-4432-AA8B-34B1F8FFAE98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43902602799650042"/>
                  <c:y val="-2.98833479148439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0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0 (good)'!$M$3:$M$14</c:f>
              <c:numCache>
                <c:formatCode>General</c:formatCode>
                <c:ptCount val="12"/>
                <c:pt idx="0">
                  <c:v>0.69659085055265069</c:v>
                </c:pt>
                <c:pt idx="1">
                  <c:v>1.4222559714829712</c:v>
                </c:pt>
                <c:pt idx="2">
                  <c:v>2.710052884549456</c:v>
                </c:pt>
                <c:pt idx="3">
                  <c:v>6.5009640717409596</c:v>
                </c:pt>
                <c:pt idx="4">
                  <c:v>13.273265022206846</c:v>
                </c:pt>
                <c:pt idx="5">
                  <c:v>23.066290955801154</c:v>
                </c:pt>
                <c:pt idx="6">
                  <c:v>36.557607511176592</c:v>
                </c:pt>
                <c:pt idx="7">
                  <c:v>52.841819819974702</c:v>
                </c:pt>
                <c:pt idx="8">
                  <c:v>66.523909776814804</c:v>
                </c:pt>
                <c:pt idx="9">
                  <c:v>81.842288710755724</c:v>
                </c:pt>
                <c:pt idx="10">
                  <c:v>89.73828509379932</c:v>
                </c:pt>
                <c:pt idx="11">
                  <c:v>91.828558275777212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DD-4432-AA8B-34B1F8FFA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6634678477690289"/>
                  <c:y val="-0.298493365412656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0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0 (good)'!$F$3:$F$14</c:f>
              <c:numCache>
                <c:formatCode>General</c:formatCode>
                <c:ptCount val="12"/>
                <c:pt idx="0">
                  <c:v>1.0444444444444445</c:v>
                </c:pt>
                <c:pt idx="1">
                  <c:v>1.288888888888889</c:v>
                </c:pt>
                <c:pt idx="2">
                  <c:v>1.8333333333333333</c:v>
                </c:pt>
                <c:pt idx="3">
                  <c:v>3.5555555555555554</c:v>
                </c:pt>
                <c:pt idx="4">
                  <c:v>5.833333333333333</c:v>
                </c:pt>
                <c:pt idx="5">
                  <c:v>8.8222222222222211</c:v>
                </c:pt>
                <c:pt idx="6">
                  <c:v>12</c:v>
                </c:pt>
                <c:pt idx="7">
                  <c:v>15.222222222222223</c:v>
                </c:pt>
                <c:pt idx="8">
                  <c:v>17.444444444444446</c:v>
                </c:pt>
                <c:pt idx="9">
                  <c:v>19.555555555555557</c:v>
                </c:pt>
                <c:pt idx="10">
                  <c:v>20.777777777777779</c:v>
                </c:pt>
                <c:pt idx="11">
                  <c:v>21.444444444444443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22-47F7-BB00-BD5626191675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67891229221347327"/>
                  <c:y val="-2.80788859725867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0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0 (good)'!$M$3:$M$14</c:f>
              <c:numCache>
                <c:formatCode>General</c:formatCode>
                <c:ptCount val="12"/>
                <c:pt idx="0">
                  <c:v>0.69659085055265069</c:v>
                </c:pt>
                <c:pt idx="1">
                  <c:v>1.4222559714829712</c:v>
                </c:pt>
                <c:pt idx="2">
                  <c:v>2.710052884549456</c:v>
                </c:pt>
                <c:pt idx="3">
                  <c:v>6.5009640717409596</c:v>
                </c:pt>
                <c:pt idx="4">
                  <c:v>13.273265022206846</c:v>
                </c:pt>
                <c:pt idx="5">
                  <c:v>23.066290955801154</c:v>
                </c:pt>
                <c:pt idx="6">
                  <c:v>36.557607511176592</c:v>
                </c:pt>
                <c:pt idx="7">
                  <c:v>52.841819819974702</c:v>
                </c:pt>
                <c:pt idx="8">
                  <c:v>66.523909776814804</c:v>
                </c:pt>
                <c:pt idx="9">
                  <c:v>81.842288710755724</c:v>
                </c:pt>
                <c:pt idx="10">
                  <c:v>89.73828509379932</c:v>
                </c:pt>
                <c:pt idx="11">
                  <c:v>91.828558275777212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22-47F7-BB00-BD5626191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285999"/>
        <c:axId val="1471295151"/>
      </c:scatterChart>
      <c:valAx>
        <c:axId val="14712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95151"/>
        <c:crosses val="autoZero"/>
        <c:crossBetween val="midCat"/>
      </c:valAx>
      <c:valAx>
        <c:axId val="14712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12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0 (good)'!$M$2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0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0 (good)'!$M$3:$M$14</c:f>
              <c:numCache>
                <c:formatCode>General</c:formatCode>
                <c:ptCount val="12"/>
                <c:pt idx="0">
                  <c:v>0.69659085055265069</c:v>
                </c:pt>
                <c:pt idx="1">
                  <c:v>1.4222559714829712</c:v>
                </c:pt>
                <c:pt idx="2">
                  <c:v>2.710052884549456</c:v>
                </c:pt>
                <c:pt idx="3">
                  <c:v>6.5009640717409596</c:v>
                </c:pt>
                <c:pt idx="4">
                  <c:v>13.273265022206846</c:v>
                </c:pt>
                <c:pt idx="5">
                  <c:v>23.066290955801154</c:v>
                </c:pt>
                <c:pt idx="6">
                  <c:v>36.557607511176592</c:v>
                </c:pt>
                <c:pt idx="7">
                  <c:v>52.841819819974702</c:v>
                </c:pt>
                <c:pt idx="8">
                  <c:v>66.523909776814804</c:v>
                </c:pt>
                <c:pt idx="9">
                  <c:v>81.842288710755724</c:v>
                </c:pt>
                <c:pt idx="10">
                  <c:v>89.73828509379932</c:v>
                </c:pt>
                <c:pt idx="11">
                  <c:v>91.828558275777212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2-49EA-8736-C2440653F475}"/>
            </c:ext>
          </c:extLst>
        </c:ser>
        <c:ser>
          <c:idx val="1"/>
          <c:order val="1"/>
          <c:tx>
            <c:strRef>
              <c:f>'ValonPWR 0 (good)'!$N$2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3.938823272090989E-2"/>
                  <c:y val="0.32871135899679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0 (good)'!$B$3:$B$14</c:f>
              <c:numCache>
                <c:formatCode>General</c:formatCode>
                <c:ptCount val="12"/>
                <c:pt idx="0">
                  <c:v>0.02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4.6399999999999997</c:v>
                </c:pt>
              </c:numCache>
            </c:numRef>
          </c:xVal>
          <c:yVal>
            <c:numRef>
              <c:f>'ValonPWR 0 (good)'!$N$3:$N$14</c:f>
              <c:numCache>
                <c:formatCode>General</c:formatCode>
                <c:ptCount val="12"/>
                <c:pt idx="0">
                  <c:v>3.4282603649761576</c:v>
                </c:pt>
                <c:pt idx="1">
                  <c:v>4.2306191738003651</c:v>
                </c:pt>
                <c:pt idx="2">
                  <c:v>6.0176910661815528</c:v>
                </c:pt>
                <c:pt idx="3">
                  <c:v>11.670673582897557</c:v>
                </c:pt>
                <c:pt idx="4">
                  <c:v>19.147198846941304</c:v>
                </c:pt>
                <c:pt idx="5">
                  <c:v>28.957858827564561</c:v>
                </c:pt>
                <c:pt idx="6">
                  <c:v>39.388523342279257</c:v>
                </c:pt>
                <c:pt idx="7">
                  <c:v>49.965071276780172</c:v>
                </c:pt>
                <c:pt idx="8">
                  <c:v>57.25924226609115</c:v>
                </c:pt>
                <c:pt idx="9">
                  <c:v>64.188704705936573</c:v>
                </c:pt>
                <c:pt idx="10">
                  <c:v>68.200498750057605</c:v>
                </c:pt>
                <c:pt idx="11">
                  <c:v>70.388750046850888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72-49EA-8736-C2440653F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611984"/>
        <c:axId val="571624880"/>
      </c:scatterChart>
      <c:valAx>
        <c:axId val="571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24880"/>
        <c:crosses val="autoZero"/>
        <c:crossBetween val="midCat"/>
      </c:valAx>
      <c:valAx>
        <c:axId val="5716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161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Potencia</a:t>
            </a:r>
            <a:r>
              <a:rPr lang="es-CL" baseline="0"/>
              <a:t> (mW)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65672834645669287"/>
                  <c:y val="-0.29978783902012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-0,5'!$B$3:$B$50</c:f>
              <c:numCache>
                <c:formatCode>General</c:formatCode>
                <c:ptCount val="48"/>
                <c:pt idx="0">
                  <c:v>3.6600000000000001E-2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0.30299999999999999</c:v>
                </c:pt>
                <c:pt idx="4">
                  <c:v>0.40300000000000002</c:v>
                </c:pt>
                <c:pt idx="5">
                  <c:v>0.501</c:v>
                </c:pt>
                <c:pt idx="6">
                  <c:v>0.60199999999999998</c:v>
                </c:pt>
                <c:pt idx="7">
                  <c:v>0.70099999999999996</c:v>
                </c:pt>
                <c:pt idx="8">
                  <c:v>0.80400000000000005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1.21</c:v>
                </c:pt>
                <c:pt idx="13">
                  <c:v>1.3049999999999999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1.81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3.09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3.5950000000000002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4.01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4.6100000000000003</c:v>
                </c:pt>
                <c:pt idx="47">
                  <c:v>4.6900000000000004</c:v>
                </c:pt>
              </c:numCache>
            </c:numRef>
          </c:xVal>
          <c:yVal>
            <c:numRef>
              <c:f>'ValonPWR -0,5'!$F$3:$F$50</c:f>
              <c:numCache>
                <c:formatCode>General</c:formatCode>
                <c:ptCount val="48"/>
                <c:pt idx="0">
                  <c:v>5.5555555555555552E-2</c:v>
                </c:pt>
                <c:pt idx="1">
                  <c:v>8.8888888888888892E-2</c:v>
                </c:pt>
                <c:pt idx="2">
                  <c:v>0.33333333333333337</c:v>
                </c:pt>
                <c:pt idx="3">
                  <c:v>0.51111111111111107</c:v>
                </c:pt>
                <c:pt idx="4">
                  <c:v>0.99333333333333318</c:v>
                </c:pt>
                <c:pt idx="5">
                  <c:v>1.1222222222222222</c:v>
                </c:pt>
                <c:pt idx="6">
                  <c:v>1.4444444444444444</c:v>
                </c:pt>
                <c:pt idx="7">
                  <c:v>1.8333333333333333</c:v>
                </c:pt>
                <c:pt idx="8">
                  <c:v>2.4777777777777779</c:v>
                </c:pt>
                <c:pt idx="9">
                  <c:v>2.6444444444444444</c:v>
                </c:pt>
                <c:pt idx="10">
                  <c:v>3.1111111111111112</c:v>
                </c:pt>
                <c:pt idx="11">
                  <c:v>3.6333333333333337</c:v>
                </c:pt>
                <c:pt idx="12">
                  <c:v>4.3</c:v>
                </c:pt>
                <c:pt idx="13">
                  <c:v>4.9000000000000004</c:v>
                </c:pt>
                <c:pt idx="14">
                  <c:v>5.4555555555555548</c:v>
                </c:pt>
                <c:pt idx="15">
                  <c:v>6.0888888888888895</c:v>
                </c:pt>
                <c:pt idx="16">
                  <c:v>6.7222222222222223</c:v>
                </c:pt>
                <c:pt idx="17">
                  <c:v>7.4000000000000012</c:v>
                </c:pt>
                <c:pt idx="18">
                  <c:v>8.0222222222222221</c:v>
                </c:pt>
                <c:pt idx="19">
                  <c:v>8.6999999999999993</c:v>
                </c:pt>
                <c:pt idx="20">
                  <c:v>9.3222222222222229</c:v>
                </c:pt>
                <c:pt idx="21">
                  <c:v>9.9777777777777779</c:v>
                </c:pt>
                <c:pt idx="22">
                  <c:v>10.711111111111112</c:v>
                </c:pt>
                <c:pt idx="23">
                  <c:v>11.444444444444445</c:v>
                </c:pt>
                <c:pt idx="24">
                  <c:v>12.222222222222221</c:v>
                </c:pt>
                <c:pt idx="25">
                  <c:v>12.888888888888889</c:v>
                </c:pt>
                <c:pt idx="26">
                  <c:v>13.555555555555557</c:v>
                </c:pt>
                <c:pt idx="27">
                  <c:v>14.444444444444443</c:v>
                </c:pt>
                <c:pt idx="28">
                  <c:v>15</c:v>
                </c:pt>
                <c:pt idx="29">
                  <c:v>15.666666666666668</c:v>
                </c:pt>
                <c:pt idx="30">
                  <c:v>16.444444444444446</c:v>
                </c:pt>
                <c:pt idx="31">
                  <c:v>17.333333333333336</c:v>
                </c:pt>
                <c:pt idx="32">
                  <c:v>18</c:v>
                </c:pt>
                <c:pt idx="33">
                  <c:v>18.555555555555557</c:v>
                </c:pt>
                <c:pt idx="34">
                  <c:v>19.222222222222221</c:v>
                </c:pt>
                <c:pt idx="35">
                  <c:v>19.777777777777779</c:v>
                </c:pt>
                <c:pt idx="36">
                  <c:v>20.111111111111111</c:v>
                </c:pt>
                <c:pt idx="37">
                  <c:v>20.555555555555554</c:v>
                </c:pt>
                <c:pt idx="38">
                  <c:v>20.888888888888889</c:v>
                </c:pt>
                <c:pt idx="39">
                  <c:v>21.222222222222221</c:v>
                </c:pt>
                <c:pt idx="40">
                  <c:v>21.444444444444443</c:v>
                </c:pt>
                <c:pt idx="41">
                  <c:v>21.666666666666668</c:v>
                </c:pt>
                <c:pt idx="42">
                  <c:v>21.888888888888889</c:v>
                </c:pt>
                <c:pt idx="43">
                  <c:v>22.222222222222221</c:v>
                </c:pt>
                <c:pt idx="44">
                  <c:v>22.333333333333332</c:v>
                </c:pt>
                <c:pt idx="45">
                  <c:v>22.555555555555557</c:v>
                </c:pt>
                <c:pt idx="46">
                  <c:v>22.777777777777779</c:v>
                </c:pt>
                <c:pt idx="47">
                  <c:v>23.111111111111111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D1-4B80-9C9B-462DAE985A2E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65672834645669287"/>
                  <c:y val="-4.1755249343832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-0,5'!$B$3:$B$50</c:f>
              <c:numCache>
                <c:formatCode>General</c:formatCode>
                <c:ptCount val="48"/>
                <c:pt idx="0">
                  <c:v>3.6600000000000001E-2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0.30299999999999999</c:v>
                </c:pt>
                <c:pt idx="4">
                  <c:v>0.40300000000000002</c:v>
                </c:pt>
                <c:pt idx="5">
                  <c:v>0.501</c:v>
                </c:pt>
                <c:pt idx="6">
                  <c:v>0.60199999999999998</c:v>
                </c:pt>
                <c:pt idx="7">
                  <c:v>0.70099999999999996</c:v>
                </c:pt>
                <c:pt idx="8">
                  <c:v>0.80400000000000005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1.21</c:v>
                </c:pt>
                <c:pt idx="13">
                  <c:v>1.3049999999999999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1.81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3.09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3.5950000000000002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4.01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4.6100000000000003</c:v>
                </c:pt>
                <c:pt idx="47">
                  <c:v>4.6900000000000004</c:v>
                </c:pt>
              </c:numCache>
            </c:numRef>
          </c:xVal>
          <c:yVal>
            <c:numRef>
              <c:f>'ValonPWR -0,5'!$M$3:$M$50</c:f>
              <c:numCache>
                <c:formatCode>General</c:formatCode>
                <c:ptCount val="48"/>
                <c:pt idx="0">
                  <c:v>1.0788914859183276</c:v>
                </c:pt>
                <c:pt idx="1">
                  <c:v>1.1040220969715948</c:v>
                </c:pt>
                <c:pt idx="2">
                  <c:v>1.6329683443537386</c:v>
                </c:pt>
                <c:pt idx="3">
                  <c:v>2.1036707375427839</c:v>
                </c:pt>
                <c:pt idx="4">
                  <c:v>2.710052884549456</c:v>
                </c:pt>
                <c:pt idx="5">
                  <c:v>3.2582001990261387</c:v>
                </c:pt>
                <c:pt idx="6">
                  <c:v>4.1018310272668197</c:v>
                </c:pt>
                <c:pt idx="7">
                  <c:v>4.8192312447108883</c:v>
                </c:pt>
                <c:pt idx="8">
                  <c:v>5.9289496996910858</c:v>
                </c:pt>
                <c:pt idx="9">
                  <c:v>6.8073450693731781</c:v>
                </c:pt>
                <c:pt idx="10">
                  <c:v>7.8158778941797653</c:v>
                </c:pt>
                <c:pt idx="11">
                  <c:v>9.6156304896922045</c:v>
                </c:pt>
                <c:pt idx="12">
                  <c:v>11.040220969715953</c:v>
                </c:pt>
                <c:pt idx="13">
                  <c:v>13.273265022206846</c:v>
                </c:pt>
                <c:pt idx="14">
                  <c:v>14.222559714829718</c:v>
                </c:pt>
                <c:pt idx="15">
                  <c:v>17.099277714362131</c:v>
                </c:pt>
                <c:pt idx="16">
                  <c:v>18.322206176558183</c:v>
                </c:pt>
                <c:pt idx="17">
                  <c:v>20.557853453623707</c:v>
                </c:pt>
                <c:pt idx="18">
                  <c:v>22.541238071405292</c:v>
                </c:pt>
                <c:pt idx="19">
                  <c:v>25.880804124707357</c:v>
                </c:pt>
                <c:pt idx="20">
                  <c:v>28.377737421394276</c:v>
                </c:pt>
                <c:pt idx="21">
                  <c:v>31.115570338435329</c:v>
                </c:pt>
                <c:pt idx="22">
                  <c:v>34.117544436653951</c:v>
                </c:pt>
                <c:pt idx="23">
                  <c:v>36.557607511176592</c:v>
                </c:pt>
                <c:pt idx="24">
                  <c:v>40.084619539165502</c:v>
                </c:pt>
                <c:pt idx="25">
                  <c:v>43.951911325390036</c:v>
                </c:pt>
                <c:pt idx="26">
                  <c:v>47.095321487246807</c:v>
                </c:pt>
                <c:pt idx="27">
                  <c:v>51.638993151119742</c:v>
                </c:pt>
                <c:pt idx="28">
                  <c:v>55.332178064457374</c:v>
                </c:pt>
                <c:pt idx="29">
                  <c:v>59.28949699691087</c:v>
                </c:pt>
                <c:pt idx="30">
                  <c:v>63.529840630017127</c:v>
                </c:pt>
                <c:pt idx="31">
                  <c:v>69.659085055265237</c:v>
                </c:pt>
                <c:pt idx="32">
                  <c:v>72.942016592473934</c:v>
                </c:pt>
                <c:pt idx="33">
                  <c:v>76.379667926381899</c:v>
                </c:pt>
                <c:pt idx="34">
                  <c:v>79.97933077636219</c:v>
                </c:pt>
                <c:pt idx="35">
                  <c:v>84.718404062048222</c:v>
                </c:pt>
                <c:pt idx="36">
                  <c:v>87.695592338404708</c:v>
                </c:pt>
                <c:pt idx="37">
                  <c:v>89.73828509379932</c:v>
                </c:pt>
                <c:pt idx="38">
                  <c:v>91.828558275777212</c:v>
                </c:pt>
                <c:pt idx="39">
                  <c:v>93.967520174847664</c:v>
                </c:pt>
                <c:pt idx="40">
                  <c:v>97.269742431276754</c:v>
                </c:pt>
                <c:pt idx="41">
                  <c:v>98.396072964631912</c:v>
                </c:pt>
                <c:pt idx="42">
                  <c:v>100.68801193265368</c:v>
                </c:pt>
                <c:pt idx="43">
                  <c:v>103.03333701736527</c:v>
                </c:pt>
                <c:pt idx="44">
                  <c:v>104.22640683060264</c:v>
                </c:pt>
                <c:pt idx="45">
                  <c:v>105.43329174117117</c:v>
                </c:pt>
                <c:pt idx="46">
                  <c:v>106.6541517203587</c:v>
                </c:pt>
                <c:pt idx="47">
                  <c:v>105.43329174117117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D1-4B80-9C9B-462DAE985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653519"/>
        <c:axId val="1558651439"/>
      </c:scatterChart>
      <c:valAx>
        <c:axId val="155865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8651439"/>
        <c:crosses val="autoZero"/>
        <c:crossBetween val="midCat"/>
      </c:valAx>
      <c:valAx>
        <c:axId val="15586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865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'ValonPWR -0,5'!$M$2</c:f>
              <c:strCache>
                <c:ptCount val="1"/>
                <c:pt idx="0">
                  <c:v>Pot. Multiplier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-0,5'!$B$3:$B$50</c:f>
              <c:numCache>
                <c:formatCode>General</c:formatCode>
                <c:ptCount val="48"/>
                <c:pt idx="0">
                  <c:v>3.6600000000000001E-2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0.30299999999999999</c:v>
                </c:pt>
                <c:pt idx="4">
                  <c:v>0.40300000000000002</c:v>
                </c:pt>
                <c:pt idx="5">
                  <c:v>0.501</c:v>
                </c:pt>
                <c:pt idx="6">
                  <c:v>0.60199999999999998</c:v>
                </c:pt>
                <c:pt idx="7">
                  <c:v>0.70099999999999996</c:v>
                </c:pt>
                <c:pt idx="8">
                  <c:v>0.80400000000000005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1.21</c:v>
                </c:pt>
                <c:pt idx="13">
                  <c:v>1.3049999999999999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1.81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3.09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3.5950000000000002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4.01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4.6100000000000003</c:v>
                </c:pt>
                <c:pt idx="47">
                  <c:v>4.6900000000000004</c:v>
                </c:pt>
              </c:numCache>
            </c:numRef>
          </c:xVal>
          <c:yVal>
            <c:numRef>
              <c:f>'ValonPWR -0,5'!$M$3:$M$50</c:f>
              <c:numCache>
                <c:formatCode>General</c:formatCode>
                <c:ptCount val="48"/>
                <c:pt idx="0">
                  <c:v>1.0788914859183276</c:v>
                </c:pt>
                <c:pt idx="1">
                  <c:v>1.1040220969715948</c:v>
                </c:pt>
                <c:pt idx="2">
                  <c:v>1.6329683443537386</c:v>
                </c:pt>
                <c:pt idx="3">
                  <c:v>2.1036707375427839</c:v>
                </c:pt>
                <c:pt idx="4">
                  <c:v>2.710052884549456</c:v>
                </c:pt>
                <c:pt idx="5">
                  <c:v>3.2582001990261387</c:v>
                </c:pt>
                <c:pt idx="6">
                  <c:v>4.1018310272668197</c:v>
                </c:pt>
                <c:pt idx="7">
                  <c:v>4.8192312447108883</c:v>
                </c:pt>
                <c:pt idx="8">
                  <c:v>5.9289496996910858</c:v>
                </c:pt>
                <c:pt idx="9">
                  <c:v>6.8073450693731781</c:v>
                </c:pt>
                <c:pt idx="10">
                  <c:v>7.8158778941797653</c:v>
                </c:pt>
                <c:pt idx="11">
                  <c:v>9.6156304896922045</c:v>
                </c:pt>
                <c:pt idx="12">
                  <c:v>11.040220969715953</c:v>
                </c:pt>
                <c:pt idx="13">
                  <c:v>13.273265022206846</c:v>
                </c:pt>
                <c:pt idx="14">
                  <c:v>14.222559714829718</c:v>
                </c:pt>
                <c:pt idx="15">
                  <c:v>17.099277714362131</c:v>
                </c:pt>
                <c:pt idx="16">
                  <c:v>18.322206176558183</c:v>
                </c:pt>
                <c:pt idx="17">
                  <c:v>20.557853453623707</c:v>
                </c:pt>
                <c:pt idx="18">
                  <c:v>22.541238071405292</c:v>
                </c:pt>
                <c:pt idx="19">
                  <c:v>25.880804124707357</c:v>
                </c:pt>
                <c:pt idx="20">
                  <c:v>28.377737421394276</c:v>
                </c:pt>
                <c:pt idx="21">
                  <c:v>31.115570338435329</c:v>
                </c:pt>
                <c:pt idx="22">
                  <c:v>34.117544436653951</c:v>
                </c:pt>
                <c:pt idx="23">
                  <c:v>36.557607511176592</c:v>
                </c:pt>
                <c:pt idx="24">
                  <c:v>40.084619539165502</c:v>
                </c:pt>
                <c:pt idx="25">
                  <c:v>43.951911325390036</c:v>
                </c:pt>
                <c:pt idx="26">
                  <c:v>47.095321487246807</c:v>
                </c:pt>
                <c:pt idx="27">
                  <c:v>51.638993151119742</c:v>
                </c:pt>
                <c:pt idx="28">
                  <c:v>55.332178064457374</c:v>
                </c:pt>
                <c:pt idx="29">
                  <c:v>59.28949699691087</c:v>
                </c:pt>
                <c:pt idx="30">
                  <c:v>63.529840630017127</c:v>
                </c:pt>
                <c:pt idx="31">
                  <c:v>69.659085055265237</c:v>
                </c:pt>
                <c:pt idx="32">
                  <c:v>72.942016592473934</c:v>
                </c:pt>
                <c:pt idx="33">
                  <c:v>76.379667926381899</c:v>
                </c:pt>
                <c:pt idx="34">
                  <c:v>79.97933077636219</c:v>
                </c:pt>
                <c:pt idx="35">
                  <c:v>84.718404062048222</c:v>
                </c:pt>
                <c:pt idx="36">
                  <c:v>87.695592338404708</c:v>
                </c:pt>
                <c:pt idx="37">
                  <c:v>89.73828509379932</c:v>
                </c:pt>
                <c:pt idx="38">
                  <c:v>91.828558275777212</c:v>
                </c:pt>
                <c:pt idx="39">
                  <c:v>93.967520174847664</c:v>
                </c:pt>
                <c:pt idx="40">
                  <c:v>97.269742431276754</c:v>
                </c:pt>
                <c:pt idx="41">
                  <c:v>98.396072964631912</c:v>
                </c:pt>
                <c:pt idx="42">
                  <c:v>100.68801193265368</c:v>
                </c:pt>
                <c:pt idx="43">
                  <c:v>103.03333701736527</c:v>
                </c:pt>
                <c:pt idx="44">
                  <c:v>104.22640683060264</c:v>
                </c:pt>
                <c:pt idx="45">
                  <c:v>105.43329174117117</c:v>
                </c:pt>
                <c:pt idx="46">
                  <c:v>106.6541517203587</c:v>
                </c:pt>
                <c:pt idx="47">
                  <c:v>105.43329174117117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62-4D39-BB57-6F392AE67725}"/>
            </c:ext>
          </c:extLst>
        </c:ser>
        <c:ser>
          <c:idx val="1"/>
          <c:order val="1"/>
          <c:tx>
            <c:strRef>
              <c:f>'ValonPWR -0,5'!$N$2</c:f>
              <c:strCache>
                <c:ptCount val="1"/>
                <c:pt idx="0">
                  <c:v>Pot. Diode (fit)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4.443832020997375E-2"/>
                  <c:y val="0.352470107903178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-0,5'!$B$3:$B$50</c:f>
              <c:numCache>
                <c:formatCode>General</c:formatCode>
                <c:ptCount val="48"/>
                <c:pt idx="0">
                  <c:v>3.6600000000000001E-2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0.30299999999999999</c:v>
                </c:pt>
                <c:pt idx="4">
                  <c:v>0.40300000000000002</c:v>
                </c:pt>
                <c:pt idx="5">
                  <c:v>0.501</c:v>
                </c:pt>
                <c:pt idx="6">
                  <c:v>0.60199999999999998</c:v>
                </c:pt>
                <c:pt idx="7">
                  <c:v>0.70099999999999996</c:v>
                </c:pt>
                <c:pt idx="8">
                  <c:v>0.80400000000000005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1.21</c:v>
                </c:pt>
                <c:pt idx="13">
                  <c:v>1.3049999999999999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1.81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3.09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3.5950000000000002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4.01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4.6100000000000003</c:v>
                </c:pt>
                <c:pt idx="47">
                  <c:v>4.6900000000000004</c:v>
                </c:pt>
              </c:numCache>
            </c:numRef>
          </c:xVal>
          <c:yVal>
            <c:numRef>
              <c:f>'ValonPWR -0,5'!$N$3:$N$50</c:f>
              <c:numCache>
                <c:formatCode>General</c:formatCode>
                <c:ptCount val="48"/>
                <c:pt idx="0">
                  <c:v>0.21423661806013758</c:v>
                </c:pt>
                <c:pt idx="1">
                  <c:v>0.34277858889622015</c:v>
                </c:pt>
                <c:pt idx="2">
                  <c:v>1.2854197083608256</c:v>
                </c:pt>
                <c:pt idx="3">
                  <c:v>1.9709768861532655</c:v>
                </c:pt>
                <c:pt idx="4">
                  <c:v>3.8305507309152595</c:v>
                </c:pt>
                <c:pt idx="5">
                  <c:v>4.3275796848147792</c:v>
                </c:pt>
                <c:pt idx="6">
                  <c:v>5.5701520695635773</c:v>
                </c:pt>
                <c:pt idx="7">
                  <c:v>7.0698083959845404</c:v>
                </c:pt>
                <c:pt idx="8">
                  <c:v>9.5549531654821358</c:v>
                </c:pt>
                <c:pt idx="9">
                  <c:v>10.197663019662549</c:v>
                </c:pt>
                <c:pt idx="10">
                  <c:v>11.997250611367704</c:v>
                </c:pt>
                <c:pt idx="11">
                  <c:v>14.011074821132999</c:v>
                </c:pt>
                <c:pt idx="12">
                  <c:v>16.581914237854647</c:v>
                </c:pt>
                <c:pt idx="13">
                  <c:v>18.895669712904137</c:v>
                </c:pt>
                <c:pt idx="14">
                  <c:v>21.038035893505509</c:v>
                </c:pt>
                <c:pt idx="15">
                  <c:v>23.48033333939108</c:v>
                </c:pt>
                <c:pt idx="16">
                  <c:v>25.922630785276649</c:v>
                </c:pt>
                <c:pt idx="17">
                  <c:v>28.536317525610329</c:v>
                </c:pt>
                <c:pt idx="18">
                  <c:v>30.935767647883868</c:v>
                </c:pt>
                <c:pt idx="19">
                  <c:v>33.549454388217541</c:v>
                </c:pt>
                <c:pt idx="20">
                  <c:v>35.94890451049109</c:v>
                </c:pt>
                <c:pt idx="21">
                  <c:v>38.476896603600707</c:v>
                </c:pt>
                <c:pt idx="22">
                  <c:v>41.304819961994532</c:v>
                </c:pt>
                <c:pt idx="23">
                  <c:v>44.132743320388343</c:v>
                </c:pt>
                <c:pt idx="24">
                  <c:v>47.132055973230266</c:v>
                </c:pt>
                <c:pt idx="25">
                  <c:v>49.702895389951919</c:v>
                </c:pt>
                <c:pt idx="26">
                  <c:v>52.273734806673573</c:v>
                </c:pt>
                <c:pt idx="27">
                  <c:v>55.701520695635764</c:v>
                </c:pt>
                <c:pt idx="28">
                  <c:v>57.84388687623715</c:v>
                </c:pt>
                <c:pt idx="29">
                  <c:v>60.414726292958804</c:v>
                </c:pt>
                <c:pt idx="30">
                  <c:v>63.414038945800733</c:v>
                </c:pt>
                <c:pt idx="31">
                  <c:v>66.841824834762932</c:v>
                </c:pt>
                <c:pt idx="32">
                  <c:v>69.412664251484571</c:v>
                </c:pt>
                <c:pt idx="33">
                  <c:v>71.555030432085957</c:v>
                </c:pt>
                <c:pt idx="34">
                  <c:v>74.125869848807596</c:v>
                </c:pt>
                <c:pt idx="35">
                  <c:v>76.268236029408982</c:v>
                </c:pt>
                <c:pt idx="36">
                  <c:v>77.553655737769802</c:v>
                </c:pt>
                <c:pt idx="37">
                  <c:v>79.267548682250904</c:v>
                </c:pt>
                <c:pt idx="38">
                  <c:v>80.552968390611738</c:v>
                </c:pt>
                <c:pt idx="39">
                  <c:v>81.838388098972558</c:v>
                </c:pt>
                <c:pt idx="40">
                  <c:v>82.695334571213095</c:v>
                </c:pt>
                <c:pt idx="41">
                  <c:v>83.552281043453661</c:v>
                </c:pt>
                <c:pt idx="42">
                  <c:v>84.409227515694212</c:v>
                </c:pt>
                <c:pt idx="43">
                  <c:v>85.694647224055032</c:v>
                </c:pt>
                <c:pt idx="44">
                  <c:v>86.123120460175301</c:v>
                </c:pt>
                <c:pt idx="45">
                  <c:v>86.980066932415866</c:v>
                </c:pt>
                <c:pt idx="46">
                  <c:v>87.837013404656417</c:v>
                </c:pt>
                <c:pt idx="47">
                  <c:v>89.122433113017237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62-4D39-BB57-6F392AE67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12784"/>
        <c:axId val="853810288"/>
      </c:scatterChart>
      <c:valAx>
        <c:axId val="85381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3810288"/>
        <c:crosses val="autoZero"/>
        <c:crossBetween val="midCat"/>
      </c:valAx>
      <c:valAx>
        <c:axId val="8538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381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0'!$B$3:$B$50</c:f>
              <c:numCache>
                <c:formatCode>General</c:formatCode>
                <c:ptCount val="48"/>
                <c:pt idx="0">
                  <c:v>2.6499999999999999E-2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0.60199999999999998</c:v>
                </c:pt>
                <c:pt idx="7">
                  <c:v>0.7</c:v>
                </c:pt>
                <c:pt idx="8">
                  <c:v>0.8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2.5099999999999998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4.67</c:v>
                </c:pt>
              </c:numCache>
            </c:numRef>
          </c:xVal>
          <c:yVal>
            <c:numRef>
              <c:f>'ValonPWR 0'!$I$3:$I$50</c:f>
              <c:numCache>
                <c:formatCode>General</c:formatCode>
                <c:ptCount val="48"/>
                <c:pt idx="0">
                  <c:v>-9.1681601149870122</c:v>
                </c:pt>
                <c:pt idx="1">
                  <c:v>-1.61850819941071</c:v>
                </c:pt>
                <c:pt idx="2">
                  <c:v>-0.24823583725032153</c:v>
                </c:pt>
                <c:pt idx="3">
                  <c:v>0.75141268245884762</c:v>
                </c:pt>
                <c:pt idx="4">
                  <c:v>1.4956121151663195</c:v>
                </c:pt>
                <c:pt idx="5">
                  <c:v>2.8630673884327478</c:v>
                </c:pt>
                <c:pt idx="6">
                  <c:v>3.7003994585836781</c:v>
                </c:pt>
                <c:pt idx="7">
                  <c:v>4.2957285654110642</c:v>
                </c:pt>
                <c:pt idx="8">
                  <c:v>4.9136169383427273</c:v>
                </c:pt>
                <c:pt idx="9">
                  <c:v>5.5764085153954941</c:v>
                </c:pt>
                <c:pt idx="10">
                  <c:v>6.0805035501714979</c:v>
                </c:pt>
                <c:pt idx="11">
                  <c:v>6.5106253670178473</c:v>
                </c:pt>
                <c:pt idx="12">
                  <c:v>6.9897000433601884</c:v>
                </c:pt>
                <c:pt idx="13">
                  <c:v>7.499080074004743</c:v>
                </c:pt>
                <c:pt idx="14">
                  <c:v>7.9005047368335131</c:v>
                </c:pt>
                <c:pt idx="15">
                  <c:v>8.2823011472696138</c:v>
                </c:pt>
                <c:pt idx="16">
                  <c:v>8.724800107296673</c:v>
                </c:pt>
                <c:pt idx="17">
                  <c:v>9.0369275528010427</c:v>
                </c:pt>
                <c:pt idx="18">
                  <c:v>9.3505919306698537</c:v>
                </c:pt>
                <c:pt idx="19">
                  <c:v>9.6848294855393515</c:v>
                </c:pt>
                <c:pt idx="20">
                  <c:v>9.9951718229390387</c:v>
                </c:pt>
                <c:pt idx="21">
                  <c:v>10.338703308290269</c:v>
                </c:pt>
                <c:pt idx="22">
                  <c:v>10.627908298594555</c:v>
                </c:pt>
                <c:pt idx="23">
                  <c:v>10.871501757189002</c:v>
                </c:pt>
                <c:pt idx="24">
                  <c:v>11.102154797875937</c:v>
                </c:pt>
                <c:pt idx="25">
                  <c:v>11.35662602000073</c:v>
                </c:pt>
                <c:pt idx="26">
                  <c:v>11.597008428675117</c:v>
                </c:pt>
                <c:pt idx="27">
                  <c:v>11.792963989308927</c:v>
                </c:pt>
                <c:pt idx="28">
                  <c:v>12.010935280257369</c:v>
                </c:pt>
                <c:pt idx="29">
                  <c:v>12.218487496163563</c:v>
                </c:pt>
                <c:pt idx="30">
                  <c:v>12.416571429699088</c:v>
                </c:pt>
                <c:pt idx="31">
                  <c:v>12.552725051033061</c:v>
                </c:pt>
                <c:pt idx="32">
                  <c:v>12.710667722865381</c:v>
                </c:pt>
                <c:pt idx="33">
                  <c:v>12.863067388432746</c:v>
                </c:pt>
                <c:pt idx="34">
                  <c:v>12.986105215405683</c:v>
                </c:pt>
                <c:pt idx="35">
                  <c:v>13.129292189636889</c:v>
                </c:pt>
                <c:pt idx="36">
                  <c:v>13.199153398243551</c:v>
                </c:pt>
                <c:pt idx="37">
                  <c:v>13.267908578084027</c:v>
                </c:pt>
                <c:pt idx="38">
                  <c:v>13.380135619171512</c:v>
                </c:pt>
                <c:pt idx="39">
                  <c:v>13.467874862246562</c:v>
                </c:pt>
                <c:pt idx="40">
                  <c:v>13.51108860007299</c:v>
                </c:pt>
                <c:pt idx="41">
                  <c:v>13.596247109298286</c:v>
                </c:pt>
                <c:pt idx="42">
                  <c:v>13.638208255234368</c:v>
                </c:pt>
                <c:pt idx="43">
                  <c:v>13.679767852945943</c:v>
                </c:pt>
                <c:pt idx="44">
                  <c:v>13.700399458583679</c:v>
                </c:pt>
                <c:pt idx="45">
                  <c:v>13.720933514894265</c:v>
                </c:pt>
                <c:pt idx="46">
                  <c:v>13.761712639098659</c:v>
                </c:pt>
                <c:pt idx="47">
                  <c:v>13.781959504762805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58-4037-A3EA-26346A51D54B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0'!$B$3:$B$50</c:f>
              <c:numCache>
                <c:formatCode>General</c:formatCode>
                <c:ptCount val="48"/>
                <c:pt idx="0">
                  <c:v>2.6499999999999999E-2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0.60199999999999998</c:v>
                </c:pt>
                <c:pt idx="7">
                  <c:v>0.7</c:v>
                </c:pt>
                <c:pt idx="8">
                  <c:v>0.8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2.5099999999999998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4.67</c:v>
                </c:pt>
              </c:numCache>
            </c:numRef>
          </c:xVal>
          <c:yVal>
            <c:numRef>
              <c:f>'ValonPWR 0'!$L$3:$L$50</c:f>
              <c:numCache>
                <c:formatCode>General</c:formatCode>
                <c:ptCount val="48"/>
                <c:pt idx="0">
                  <c:v>-0.67022234127841784</c:v>
                </c:pt>
                <c:pt idx="1">
                  <c:v>0.22977765872158784</c:v>
                </c:pt>
                <c:pt idx="2">
                  <c:v>1.2297776587215807</c:v>
                </c:pt>
                <c:pt idx="3">
                  <c:v>2.3297776587215822</c:v>
                </c:pt>
                <c:pt idx="4">
                  <c:v>3.3297776587215822</c:v>
                </c:pt>
                <c:pt idx="5">
                  <c:v>4.3297776587215822</c:v>
                </c:pt>
                <c:pt idx="6">
                  <c:v>5.2297776587215807</c:v>
                </c:pt>
                <c:pt idx="7">
                  <c:v>6.1297776587215793</c:v>
                </c:pt>
                <c:pt idx="8">
                  <c:v>7.029777658721585</c:v>
                </c:pt>
                <c:pt idx="9">
                  <c:v>7.6297776587215793</c:v>
                </c:pt>
                <c:pt idx="10">
                  <c:v>8.4297776587215836</c:v>
                </c:pt>
                <c:pt idx="11">
                  <c:v>9.1297776587215793</c:v>
                </c:pt>
                <c:pt idx="12">
                  <c:v>9.6297776587215793</c:v>
                </c:pt>
                <c:pt idx="13">
                  <c:v>10.329777658721582</c:v>
                </c:pt>
                <c:pt idx="14">
                  <c:v>11.029777658721585</c:v>
                </c:pt>
                <c:pt idx="15">
                  <c:v>11.529777658721585</c:v>
                </c:pt>
                <c:pt idx="16">
                  <c:v>12.029777658721585</c:v>
                </c:pt>
                <c:pt idx="17">
                  <c:v>12.429777658721584</c:v>
                </c:pt>
                <c:pt idx="18">
                  <c:v>13.029777658721585</c:v>
                </c:pt>
                <c:pt idx="19">
                  <c:v>13.429777658721584</c:v>
                </c:pt>
                <c:pt idx="20">
                  <c:v>13.829777658721582</c:v>
                </c:pt>
                <c:pt idx="21">
                  <c:v>14.229777658721581</c:v>
                </c:pt>
                <c:pt idx="22">
                  <c:v>14.629777658721579</c:v>
                </c:pt>
                <c:pt idx="23">
                  <c:v>14.929777658721584</c:v>
                </c:pt>
                <c:pt idx="24">
                  <c:v>15.429777658721584</c:v>
                </c:pt>
                <c:pt idx="25">
                  <c:v>15.729777658721581</c:v>
                </c:pt>
                <c:pt idx="26">
                  <c:v>16.029777658721585</c:v>
                </c:pt>
                <c:pt idx="27">
                  <c:v>16.429777658721584</c:v>
                </c:pt>
                <c:pt idx="28">
                  <c:v>16.729777658721581</c:v>
                </c:pt>
                <c:pt idx="29">
                  <c:v>17.029777658721585</c:v>
                </c:pt>
                <c:pt idx="30">
                  <c:v>17.329777658721582</c:v>
                </c:pt>
                <c:pt idx="31">
                  <c:v>17.529777658721585</c:v>
                </c:pt>
                <c:pt idx="32">
                  <c:v>17.829777658721582</c:v>
                </c:pt>
                <c:pt idx="33">
                  <c:v>18.029777658721585</c:v>
                </c:pt>
                <c:pt idx="34">
                  <c:v>18.329777658721582</c:v>
                </c:pt>
                <c:pt idx="35">
                  <c:v>18.529777658721585</c:v>
                </c:pt>
                <c:pt idx="36">
                  <c:v>18.729777658721581</c:v>
                </c:pt>
                <c:pt idx="37">
                  <c:v>18.829777658721582</c:v>
                </c:pt>
                <c:pt idx="38">
                  <c:v>18.929777658721584</c:v>
                </c:pt>
                <c:pt idx="39">
                  <c:v>19.029777658721585</c:v>
                </c:pt>
                <c:pt idx="40">
                  <c:v>19.129777658721579</c:v>
                </c:pt>
                <c:pt idx="41">
                  <c:v>19.229777658721581</c:v>
                </c:pt>
                <c:pt idx="42">
                  <c:v>19.329777658721582</c:v>
                </c:pt>
                <c:pt idx="43">
                  <c:v>19.379777658721579</c:v>
                </c:pt>
                <c:pt idx="44">
                  <c:v>19.429777658721584</c:v>
                </c:pt>
                <c:pt idx="45">
                  <c:v>19.429777658721584</c:v>
                </c:pt>
                <c:pt idx="46">
                  <c:v>19.429777658721584</c:v>
                </c:pt>
                <c:pt idx="47">
                  <c:v>19.429777658721584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58-4037-A3EA-26346A51D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Potencia</a:t>
            </a:r>
            <a:r>
              <a:rPr lang="es-CL" baseline="0"/>
              <a:t> (mW) vs Voltaje de atenuación (V)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0.43701224846894138"/>
                  <c:y val="-0.23264289880431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0'!$B$3:$B$50</c:f>
              <c:numCache>
                <c:formatCode>General</c:formatCode>
                <c:ptCount val="48"/>
                <c:pt idx="0">
                  <c:v>2.6499999999999999E-2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0.60199999999999998</c:v>
                </c:pt>
                <c:pt idx="7">
                  <c:v>0.7</c:v>
                </c:pt>
                <c:pt idx="8">
                  <c:v>0.8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2.5099999999999998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4.67</c:v>
                </c:pt>
              </c:numCache>
            </c:numRef>
          </c:xVal>
          <c:yVal>
            <c:numRef>
              <c:f>'ValonPWR 0'!$F$3:$F$50</c:f>
              <c:numCache>
                <c:formatCode>General</c:formatCode>
                <c:ptCount val="48"/>
                <c:pt idx="0">
                  <c:v>0.12111111111111111</c:v>
                </c:pt>
                <c:pt idx="1">
                  <c:v>0.68888888888888888</c:v>
                </c:pt>
                <c:pt idx="2">
                  <c:v>0.94444444444444442</c:v>
                </c:pt>
                <c:pt idx="3">
                  <c:v>1.1888888888888889</c:v>
                </c:pt>
                <c:pt idx="4">
                  <c:v>1.411111111111111</c:v>
                </c:pt>
                <c:pt idx="5">
                  <c:v>1.9333333333333331</c:v>
                </c:pt>
                <c:pt idx="6">
                  <c:v>2.3444444444444446</c:v>
                </c:pt>
                <c:pt idx="7">
                  <c:v>2.6888888888888891</c:v>
                </c:pt>
                <c:pt idx="8">
                  <c:v>3.1000000000000005</c:v>
                </c:pt>
                <c:pt idx="9">
                  <c:v>3.6111111111111107</c:v>
                </c:pt>
                <c:pt idx="10">
                  <c:v>4.0555555555555554</c:v>
                </c:pt>
                <c:pt idx="11">
                  <c:v>4.4777777777777787</c:v>
                </c:pt>
                <c:pt idx="12">
                  <c:v>5</c:v>
                </c:pt>
                <c:pt idx="13">
                  <c:v>5.6222222222222218</c:v>
                </c:pt>
                <c:pt idx="14">
                  <c:v>6.166666666666667</c:v>
                </c:pt>
                <c:pt idx="15">
                  <c:v>6.7333333333333325</c:v>
                </c:pt>
                <c:pt idx="16">
                  <c:v>7.4555555555555566</c:v>
                </c:pt>
                <c:pt idx="17">
                  <c:v>8.0111111111111111</c:v>
                </c:pt>
                <c:pt idx="18">
                  <c:v>8.6111111111111107</c:v>
                </c:pt>
                <c:pt idx="19">
                  <c:v>9.3000000000000007</c:v>
                </c:pt>
                <c:pt idx="20">
                  <c:v>9.9888888888888872</c:v>
                </c:pt>
                <c:pt idx="21">
                  <c:v>10.81111111111111</c:v>
                </c:pt>
                <c:pt idx="22">
                  <c:v>11.555555555555555</c:v>
                </c:pt>
                <c:pt idx="23">
                  <c:v>12.222222222222221</c:v>
                </c:pt>
                <c:pt idx="24">
                  <c:v>12.888888888888889</c:v>
                </c:pt>
                <c:pt idx="25">
                  <c:v>13.666666666666666</c:v>
                </c:pt>
                <c:pt idx="26">
                  <c:v>14.444444444444443</c:v>
                </c:pt>
                <c:pt idx="27">
                  <c:v>15.111111111111111</c:v>
                </c:pt>
                <c:pt idx="28">
                  <c:v>15.888888888888889</c:v>
                </c:pt>
                <c:pt idx="29">
                  <c:v>16.666666666666664</c:v>
                </c:pt>
                <c:pt idx="30">
                  <c:v>17.444444444444446</c:v>
                </c:pt>
                <c:pt idx="31">
                  <c:v>18</c:v>
                </c:pt>
                <c:pt idx="32">
                  <c:v>18.666666666666668</c:v>
                </c:pt>
                <c:pt idx="33">
                  <c:v>19.333333333333332</c:v>
                </c:pt>
                <c:pt idx="34">
                  <c:v>19.888888888888889</c:v>
                </c:pt>
                <c:pt idx="35">
                  <c:v>20.555555555555554</c:v>
                </c:pt>
                <c:pt idx="36">
                  <c:v>20.888888888888889</c:v>
                </c:pt>
                <c:pt idx="37">
                  <c:v>21.222222222222221</c:v>
                </c:pt>
                <c:pt idx="38">
                  <c:v>21.777777777777775</c:v>
                </c:pt>
                <c:pt idx="39">
                  <c:v>22.222222222222221</c:v>
                </c:pt>
                <c:pt idx="40">
                  <c:v>22.444444444444443</c:v>
                </c:pt>
                <c:pt idx="41">
                  <c:v>22.888888888888889</c:v>
                </c:pt>
                <c:pt idx="42">
                  <c:v>23.111111111111111</c:v>
                </c:pt>
                <c:pt idx="43">
                  <c:v>23.333333333333332</c:v>
                </c:pt>
                <c:pt idx="44">
                  <c:v>23.444444444444446</c:v>
                </c:pt>
                <c:pt idx="45">
                  <c:v>23.555555555555554</c:v>
                </c:pt>
                <c:pt idx="46">
                  <c:v>23.777777777777779</c:v>
                </c:pt>
                <c:pt idx="47">
                  <c:v>23.888888888888889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8-4602-8106-8D031D050C2B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1"/>
            <c:dispRSqr val="0"/>
            <c:dispEq val="1"/>
            <c:trendlineLbl>
              <c:layout>
                <c:manualLayout>
                  <c:x val="-0.40816491688538931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0'!$B$3:$B$50</c:f>
              <c:numCache>
                <c:formatCode>General</c:formatCode>
                <c:ptCount val="48"/>
                <c:pt idx="0">
                  <c:v>2.6499999999999999E-2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0.60199999999999998</c:v>
                </c:pt>
                <c:pt idx="7">
                  <c:v>0.7</c:v>
                </c:pt>
                <c:pt idx="8">
                  <c:v>0.8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2.5099999999999998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4.67</c:v>
                </c:pt>
              </c:numCache>
            </c:numRef>
          </c:xVal>
          <c:yVal>
            <c:numRef>
              <c:f>'ValonPWR 0'!$M$3:$M$50</c:f>
              <c:numCache>
                <c:formatCode>General</c:formatCode>
                <c:ptCount val="48"/>
                <c:pt idx="0">
                  <c:v>0.8569939694685621</c:v>
                </c:pt>
                <c:pt idx="1">
                  <c:v>1.0543329174117129</c:v>
                </c:pt>
                <c:pt idx="2">
                  <c:v>1.3273265022206842</c:v>
                </c:pt>
                <c:pt idx="3">
                  <c:v>1.7099277714362127</c:v>
                </c:pt>
                <c:pt idx="4">
                  <c:v>2.1526715237936167</c:v>
                </c:pt>
                <c:pt idx="5">
                  <c:v>2.710052884549456</c:v>
                </c:pt>
                <c:pt idx="6">
                  <c:v>3.3340934311112074</c:v>
                </c:pt>
                <c:pt idx="7">
                  <c:v>4.1018310272668197</c:v>
                </c:pt>
                <c:pt idx="8">
                  <c:v>5.0463546159956456</c:v>
                </c:pt>
                <c:pt idx="9">
                  <c:v>5.793990327712903</c:v>
                </c:pt>
                <c:pt idx="10">
                  <c:v>6.9659085055265191</c:v>
                </c:pt>
                <c:pt idx="11">
                  <c:v>8.1842288710755753</c:v>
                </c:pt>
                <c:pt idx="12">
                  <c:v>9.1828558275777148</c:v>
                </c:pt>
                <c:pt idx="13">
                  <c:v>10.788914859183274</c:v>
                </c:pt>
                <c:pt idx="14">
                  <c:v>12.675869688505196</c:v>
                </c:pt>
                <c:pt idx="15">
                  <c:v>14.222559714829718</c:v>
                </c:pt>
                <c:pt idx="16">
                  <c:v>15.957974467450612</c:v>
                </c:pt>
                <c:pt idx="17">
                  <c:v>17.497571058169246</c:v>
                </c:pt>
                <c:pt idx="18">
                  <c:v>20.089899577836068</c:v>
                </c:pt>
                <c:pt idx="19">
                  <c:v>22.028136849803428</c:v>
                </c:pt>
                <c:pt idx="20">
                  <c:v>24.153371757467674</c:v>
                </c:pt>
                <c:pt idx="21">
                  <c:v>26.483645495403884</c:v>
                </c:pt>
                <c:pt idx="22">
                  <c:v>29.038739840096028</c:v>
                </c:pt>
                <c:pt idx="23">
                  <c:v>31.115570338435329</c:v>
                </c:pt>
                <c:pt idx="24">
                  <c:v>34.912244135855246</c:v>
                </c:pt>
                <c:pt idx="25">
                  <c:v>37.409143580737265</c:v>
                </c:pt>
                <c:pt idx="26">
                  <c:v>40.084619539165502</c:v>
                </c:pt>
                <c:pt idx="27">
                  <c:v>43.951911325390036</c:v>
                </c:pt>
                <c:pt idx="28">
                  <c:v>47.095321487246807</c:v>
                </c:pt>
                <c:pt idx="29">
                  <c:v>50.463546159956465</c:v>
                </c:pt>
                <c:pt idx="30">
                  <c:v>54.072663921142393</c:v>
                </c:pt>
                <c:pt idx="31">
                  <c:v>56.621030060990137</c:v>
                </c:pt>
                <c:pt idx="32">
                  <c:v>60.670526792789708</c:v>
                </c:pt>
                <c:pt idx="33">
                  <c:v>63.529840630017127</c:v>
                </c:pt>
                <c:pt idx="34">
                  <c:v>68.0734506937318</c:v>
                </c:pt>
                <c:pt idx="35">
                  <c:v>71.281653585741921</c:v>
                </c:pt>
                <c:pt idx="36">
                  <c:v>74.641054421905054</c:v>
                </c:pt>
                <c:pt idx="37">
                  <c:v>76.379667926381899</c:v>
                </c:pt>
                <c:pt idx="38">
                  <c:v>78.158778941797664</c:v>
                </c:pt>
                <c:pt idx="39">
                  <c:v>79.97933077636219</c:v>
                </c:pt>
                <c:pt idx="40">
                  <c:v>81.842288710755724</c:v>
                </c:pt>
                <c:pt idx="41">
                  <c:v>83.748640509934674</c:v>
                </c:pt>
                <c:pt idx="42">
                  <c:v>85.699396946856226</c:v>
                </c:pt>
                <c:pt idx="43">
                  <c:v>86.691749193903235</c:v>
                </c:pt>
                <c:pt idx="44">
                  <c:v>87.695592338404708</c:v>
                </c:pt>
                <c:pt idx="45">
                  <c:v>87.695592338404708</c:v>
                </c:pt>
                <c:pt idx="46">
                  <c:v>87.695592338404708</c:v>
                </c:pt>
                <c:pt idx="47">
                  <c:v>87.695592338404708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8-4602-8106-8D031D05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303119"/>
        <c:axId val="1460059391"/>
      </c:scatterChart>
      <c:valAx>
        <c:axId val="146630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0059391"/>
        <c:crosses val="autoZero"/>
        <c:crossBetween val="midCat"/>
      </c:valAx>
      <c:valAx>
        <c:axId val="14600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630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Potencia</a:t>
            </a:r>
            <a:r>
              <a:rPr lang="es-CL" baseline="0"/>
              <a:t> (mW) vs Voltaje de atenuación (V)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65319269466316709"/>
                  <c:y val="-0.24356044036162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0'!$B$3:$B$50</c:f>
              <c:numCache>
                <c:formatCode>General</c:formatCode>
                <c:ptCount val="48"/>
                <c:pt idx="0">
                  <c:v>2.6499999999999999E-2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0.60199999999999998</c:v>
                </c:pt>
                <c:pt idx="7">
                  <c:v>0.7</c:v>
                </c:pt>
                <c:pt idx="8">
                  <c:v>0.8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2.5099999999999998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4.67</c:v>
                </c:pt>
              </c:numCache>
            </c:numRef>
          </c:xVal>
          <c:yVal>
            <c:numRef>
              <c:f>'ValonPWR 0'!$F$3:$F$50</c:f>
              <c:numCache>
                <c:formatCode>General</c:formatCode>
                <c:ptCount val="48"/>
                <c:pt idx="0">
                  <c:v>0.12111111111111111</c:v>
                </c:pt>
                <c:pt idx="1">
                  <c:v>0.68888888888888888</c:v>
                </c:pt>
                <c:pt idx="2">
                  <c:v>0.94444444444444442</c:v>
                </c:pt>
                <c:pt idx="3">
                  <c:v>1.1888888888888889</c:v>
                </c:pt>
                <c:pt idx="4">
                  <c:v>1.411111111111111</c:v>
                </c:pt>
                <c:pt idx="5">
                  <c:v>1.9333333333333331</c:v>
                </c:pt>
                <c:pt idx="6">
                  <c:v>2.3444444444444446</c:v>
                </c:pt>
                <c:pt idx="7">
                  <c:v>2.6888888888888891</c:v>
                </c:pt>
                <c:pt idx="8">
                  <c:v>3.1000000000000005</c:v>
                </c:pt>
                <c:pt idx="9">
                  <c:v>3.6111111111111107</c:v>
                </c:pt>
                <c:pt idx="10">
                  <c:v>4.0555555555555554</c:v>
                </c:pt>
                <c:pt idx="11">
                  <c:v>4.4777777777777787</c:v>
                </c:pt>
                <c:pt idx="12">
                  <c:v>5</c:v>
                </c:pt>
                <c:pt idx="13">
                  <c:v>5.6222222222222218</c:v>
                </c:pt>
                <c:pt idx="14">
                  <c:v>6.166666666666667</c:v>
                </c:pt>
                <c:pt idx="15">
                  <c:v>6.7333333333333325</c:v>
                </c:pt>
                <c:pt idx="16">
                  <c:v>7.4555555555555566</c:v>
                </c:pt>
                <c:pt idx="17">
                  <c:v>8.0111111111111111</c:v>
                </c:pt>
                <c:pt idx="18">
                  <c:v>8.6111111111111107</c:v>
                </c:pt>
                <c:pt idx="19">
                  <c:v>9.3000000000000007</c:v>
                </c:pt>
                <c:pt idx="20">
                  <c:v>9.9888888888888872</c:v>
                </c:pt>
                <c:pt idx="21">
                  <c:v>10.81111111111111</c:v>
                </c:pt>
                <c:pt idx="22">
                  <c:v>11.555555555555555</c:v>
                </c:pt>
                <c:pt idx="23">
                  <c:v>12.222222222222221</c:v>
                </c:pt>
                <c:pt idx="24">
                  <c:v>12.888888888888889</c:v>
                </c:pt>
                <c:pt idx="25">
                  <c:v>13.666666666666666</c:v>
                </c:pt>
                <c:pt idx="26">
                  <c:v>14.444444444444443</c:v>
                </c:pt>
                <c:pt idx="27">
                  <c:v>15.111111111111111</c:v>
                </c:pt>
                <c:pt idx="28">
                  <c:v>15.888888888888889</c:v>
                </c:pt>
                <c:pt idx="29">
                  <c:v>16.666666666666664</c:v>
                </c:pt>
                <c:pt idx="30">
                  <c:v>17.444444444444446</c:v>
                </c:pt>
                <c:pt idx="31">
                  <c:v>18</c:v>
                </c:pt>
                <c:pt idx="32">
                  <c:v>18.666666666666668</c:v>
                </c:pt>
                <c:pt idx="33">
                  <c:v>19.333333333333332</c:v>
                </c:pt>
                <c:pt idx="34">
                  <c:v>19.888888888888889</c:v>
                </c:pt>
                <c:pt idx="35">
                  <c:v>20.555555555555554</c:v>
                </c:pt>
                <c:pt idx="36">
                  <c:v>20.888888888888889</c:v>
                </c:pt>
                <c:pt idx="37">
                  <c:v>21.222222222222221</c:v>
                </c:pt>
                <c:pt idx="38">
                  <c:v>21.777777777777775</c:v>
                </c:pt>
                <c:pt idx="39">
                  <c:v>22.222222222222221</c:v>
                </c:pt>
                <c:pt idx="40">
                  <c:v>22.444444444444443</c:v>
                </c:pt>
                <c:pt idx="41">
                  <c:v>22.888888888888889</c:v>
                </c:pt>
                <c:pt idx="42">
                  <c:v>23.111111111111111</c:v>
                </c:pt>
                <c:pt idx="43">
                  <c:v>23.333333333333332</c:v>
                </c:pt>
                <c:pt idx="44">
                  <c:v>23.444444444444446</c:v>
                </c:pt>
                <c:pt idx="45">
                  <c:v>23.555555555555554</c:v>
                </c:pt>
                <c:pt idx="46">
                  <c:v>23.777777777777779</c:v>
                </c:pt>
                <c:pt idx="47">
                  <c:v>23.888888888888889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1-45D3-BABA-C7B8A7BB4C90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1"/>
            <c:dispRSqr val="0"/>
            <c:dispEq val="1"/>
            <c:trendlineLbl>
              <c:layout>
                <c:manualLayout>
                  <c:x val="-0.63622047244094493"/>
                  <c:y val="-2.2220034995625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0'!$B$3:$B$50</c:f>
              <c:numCache>
                <c:formatCode>General</c:formatCode>
                <c:ptCount val="48"/>
                <c:pt idx="0">
                  <c:v>2.6499999999999999E-2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0.60199999999999998</c:v>
                </c:pt>
                <c:pt idx="7">
                  <c:v>0.7</c:v>
                </c:pt>
                <c:pt idx="8">
                  <c:v>0.8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2.5099999999999998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4.67</c:v>
                </c:pt>
              </c:numCache>
            </c:numRef>
          </c:xVal>
          <c:yVal>
            <c:numRef>
              <c:f>'ValonPWR 0'!$M$3:$M$50</c:f>
              <c:numCache>
                <c:formatCode>General</c:formatCode>
                <c:ptCount val="48"/>
                <c:pt idx="0">
                  <c:v>0.8569939694685621</c:v>
                </c:pt>
                <c:pt idx="1">
                  <c:v>1.0543329174117129</c:v>
                </c:pt>
                <c:pt idx="2">
                  <c:v>1.3273265022206842</c:v>
                </c:pt>
                <c:pt idx="3">
                  <c:v>1.7099277714362127</c:v>
                </c:pt>
                <c:pt idx="4">
                  <c:v>2.1526715237936167</c:v>
                </c:pt>
                <c:pt idx="5">
                  <c:v>2.710052884549456</c:v>
                </c:pt>
                <c:pt idx="6">
                  <c:v>3.3340934311112074</c:v>
                </c:pt>
                <c:pt idx="7">
                  <c:v>4.1018310272668197</c:v>
                </c:pt>
                <c:pt idx="8">
                  <c:v>5.0463546159956456</c:v>
                </c:pt>
                <c:pt idx="9">
                  <c:v>5.793990327712903</c:v>
                </c:pt>
                <c:pt idx="10">
                  <c:v>6.9659085055265191</c:v>
                </c:pt>
                <c:pt idx="11">
                  <c:v>8.1842288710755753</c:v>
                </c:pt>
                <c:pt idx="12">
                  <c:v>9.1828558275777148</c:v>
                </c:pt>
                <c:pt idx="13">
                  <c:v>10.788914859183274</c:v>
                </c:pt>
                <c:pt idx="14">
                  <c:v>12.675869688505196</c:v>
                </c:pt>
                <c:pt idx="15">
                  <c:v>14.222559714829718</c:v>
                </c:pt>
                <c:pt idx="16">
                  <c:v>15.957974467450612</c:v>
                </c:pt>
                <c:pt idx="17">
                  <c:v>17.497571058169246</c:v>
                </c:pt>
                <c:pt idx="18">
                  <c:v>20.089899577836068</c:v>
                </c:pt>
                <c:pt idx="19">
                  <c:v>22.028136849803428</c:v>
                </c:pt>
                <c:pt idx="20">
                  <c:v>24.153371757467674</c:v>
                </c:pt>
                <c:pt idx="21">
                  <c:v>26.483645495403884</c:v>
                </c:pt>
                <c:pt idx="22">
                  <c:v>29.038739840096028</c:v>
                </c:pt>
                <c:pt idx="23">
                  <c:v>31.115570338435329</c:v>
                </c:pt>
                <c:pt idx="24">
                  <c:v>34.912244135855246</c:v>
                </c:pt>
                <c:pt idx="25">
                  <c:v>37.409143580737265</c:v>
                </c:pt>
                <c:pt idx="26">
                  <c:v>40.084619539165502</c:v>
                </c:pt>
                <c:pt idx="27">
                  <c:v>43.951911325390036</c:v>
                </c:pt>
                <c:pt idx="28">
                  <c:v>47.095321487246807</c:v>
                </c:pt>
                <c:pt idx="29">
                  <c:v>50.463546159956465</c:v>
                </c:pt>
                <c:pt idx="30">
                  <c:v>54.072663921142393</c:v>
                </c:pt>
                <c:pt idx="31">
                  <c:v>56.621030060990137</c:v>
                </c:pt>
                <c:pt idx="32">
                  <c:v>60.670526792789708</c:v>
                </c:pt>
                <c:pt idx="33">
                  <c:v>63.529840630017127</c:v>
                </c:pt>
                <c:pt idx="34">
                  <c:v>68.0734506937318</c:v>
                </c:pt>
                <c:pt idx="35">
                  <c:v>71.281653585741921</c:v>
                </c:pt>
                <c:pt idx="36">
                  <c:v>74.641054421905054</c:v>
                </c:pt>
                <c:pt idx="37">
                  <c:v>76.379667926381899</c:v>
                </c:pt>
                <c:pt idx="38">
                  <c:v>78.158778941797664</c:v>
                </c:pt>
                <c:pt idx="39">
                  <c:v>79.97933077636219</c:v>
                </c:pt>
                <c:pt idx="40">
                  <c:v>81.842288710755724</c:v>
                </c:pt>
                <c:pt idx="41">
                  <c:v>83.748640509934674</c:v>
                </c:pt>
                <c:pt idx="42">
                  <c:v>85.699396946856226</c:v>
                </c:pt>
                <c:pt idx="43">
                  <c:v>86.691749193903235</c:v>
                </c:pt>
                <c:pt idx="44">
                  <c:v>87.695592338404708</c:v>
                </c:pt>
                <c:pt idx="45">
                  <c:v>87.695592338404708</c:v>
                </c:pt>
                <c:pt idx="46">
                  <c:v>87.695592338404708</c:v>
                </c:pt>
                <c:pt idx="47">
                  <c:v>87.695592338404708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91-45D3-BABA-C7B8A7BB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303119"/>
        <c:axId val="1460059391"/>
      </c:scatterChart>
      <c:valAx>
        <c:axId val="146630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0059391"/>
        <c:crosses val="autoZero"/>
        <c:crossBetween val="midCat"/>
      </c:valAx>
      <c:valAx>
        <c:axId val="14600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630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baseline="0">
                <a:effectLst/>
              </a:rPr>
              <a:t>Potencia (mW) vs Voltaje de atenuación (V)</a:t>
            </a:r>
            <a:endParaRPr lang="es-C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Spectrum Analyzer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0'!$B$3:$B$50</c:f>
              <c:numCache>
                <c:formatCode>General</c:formatCode>
                <c:ptCount val="48"/>
                <c:pt idx="0">
                  <c:v>2.6499999999999999E-2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0.60199999999999998</c:v>
                </c:pt>
                <c:pt idx="7">
                  <c:v>0.7</c:v>
                </c:pt>
                <c:pt idx="8">
                  <c:v>0.8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2.5099999999999998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4.67</c:v>
                </c:pt>
              </c:numCache>
            </c:numRef>
          </c:xVal>
          <c:yVal>
            <c:numRef>
              <c:f>'ValonPWR 0'!$M$3:$M$50</c:f>
              <c:numCache>
                <c:formatCode>General</c:formatCode>
                <c:ptCount val="48"/>
                <c:pt idx="0">
                  <c:v>0.8569939694685621</c:v>
                </c:pt>
                <c:pt idx="1">
                  <c:v>1.0543329174117129</c:v>
                </c:pt>
                <c:pt idx="2">
                  <c:v>1.3273265022206842</c:v>
                </c:pt>
                <c:pt idx="3">
                  <c:v>1.7099277714362127</c:v>
                </c:pt>
                <c:pt idx="4">
                  <c:v>2.1526715237936167</c:v>
                </c:pt>
                <c:pt idx="5">
                  <c:v>2.710052884549456</c:v>
                </c:pt>
                <c:pt idx="6">
                  <c:v>3.3340934311112074</c:v>
                </c:pt>
                <c:pt idx="7">
                  <c:v>4.1018310272668197</c:v>
                </c:pt>
                <c:pt idx="8">
                  <c:v>5.0463546159956456</c:v>
                </c:pt>
                <c:pt idx="9">
                  <c:v>5.793990327712903</c:v>
                </c:pt>
                <c:pt idx="10">
                  <c:v>6.9659085055265191</c:v>
                </c:pt>
                <c:pt idx="11">
                  <c:v>8.1842288710755753</c:v>
                </c:pt>
                <c:pt idx="12">
                  <c:v>9.1828558275777148</c:v>
                </c:pt>
                <c:pt idx="13">
                  <c:v>10.788914859183274</c:v>
                </c:pt>
                <c:pt idx="14">
                  <c:v>12.675869688505196</c:v>
                </c:pt>
                <c:pt idx="15">
                  <c:v>14.222559714829718</c:v>
                </c:pt>
                <c:pt idx="16">
                  <c:v>15.957974467450612</c:v>
                </c:pt>
                <c:pt idx="17">
                  <c:v>17.497571058169246</c:v>
                </c:pt>
                <c:pt idx="18">
                  <c:v>20.089899577836068</c:v>
                </c:pt>
                <c:pt idx="19">
                  <c:v>22.028136849803428</c:v>
                </c:pt>
                <c:pt idx="20">
                  <c:v>24.153371757467674</c:v>
                </c:pt>
                <c:pt idx="21">
                  <c:v>26.483645495403884</c:v>
                </c:pt>
                <c:pt idx="22">
                  <c:v>29.038739840096028</c:v>
                </c:pt>
                <c:pt idx="23">
                  <c:v>31.115570338435329</c:v>
                </c:pt>
                <c:pt idx="24">
                  <c:v>34.912244135855246</c:v>
                </c:pt>
                <c:pt idx="25">
                  <c:v>37.409143580737265</c:v>
                </c:pt>
                <c:pt idx="26">
                  <c:v>40.084619539165502</c:v>
                </c:pt>
                <c:pt idx="27">
                  <c:v>43.951911325390036</c:v>
                </c:pt>
                <c:pt idx="28">
                  <c:v>47.095321487246807</c:v>
                </c:pt>
                <c:pt idx="29">
                  <c:v>50.463546159956465</c:v>
                </c:pt>
                <c:pt idx="30">
                  <c:v>54.072663921142393</c:v>
                </c:pt>
                <c:pt idx="31">
                  <c:v>56.621030060990137</c:v>
                </c:pt>
                <c:pt idx="32">
                  <c:v>60.670526792789708</c:v>
                </c:pt>
                <c:pt idx="33">
                  <c:v>63.529840630017127</c:v>
                </c:pt>
                <c:pt idx="34">
                  <c:v>68.0734506937318</c:v>
                </c:pt>
                <c:pt idx="35">
                  <c:v>71.281653585741921</c:v>
                </c:pt>
                <c:pt idx="36">
                  <c:v>74.641054421905054</c:v>
                </c:pt>
                <c:pt idx="37">
                  <c:v>76.379667926381899</c:v>
                </c:pt>
                <c:pt idx="38">
                  <c:v>78.158778941797664</c:v>
                </c:pt>
                <c:pt idx="39">
                  <c:v>79.97933077636219</c:v>
                </c:pt>
                <c:pt idx="40">
                  <c:v>81.842288710755724</c:v>
                </c:pt>
                <c:pt idx="41">
                  <c:v>83.748640509934674</c:v>
                </c:pt>
                <c:pt idx="42">
                  <c:v>85.699396946856226</c:v>
                </c:pt>
                <c:pt idx="43">
                  <c:v>86.691749193903235</c:v>
                </c:pt>
                <c:pt idx="44">
                  <c:v>87.695592338404708</c:v>
                </c:pt>
                <c:pt idx="45">
                  <c:v>87.695592338404708</c:v>
                </c:pt>
                <c:pt idx="46">
                  <c:v>87.695592338404708</c:v>
                </c:pt>
                <c:pt idx="47">
                  <c:v>87.695592338404708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38-40F0-8981-CCA98F48B12D}"/>
            </c:ext>
          </c:extLst>
        </c:ser>
        <c:ser>
          <c:idx val="1"/>
          <c:order val="1"/>
          <c:tx>
            <c:v>Diode (fit)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3.408508311461067E-2"/>
                  <c:y val="0.40690762613006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'ValonPWR 0'!$B$3:$B$50</c:f>
              <c:numCache>
                <c:formatCode>General</c:formatCode>
                <c:ptCount val="48"/>
                <c:pt idx="0">
                  <c:v>2.6499999999999999E-2</c:v>
                </c:pt>
                <c:pt idx="1">
                  <c:v>0.10100000000000001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0.60199999999999998</c:v>
                </c:pt>
                <c:pt idx="7">
                  <c:v>0.7</c:v>
                </c:pt>
                <c:pt idx="8">
                  <c:v>0.8</c:v>
                </c:pt>
                <c:pt idx="9">
                  <c:v>0.90200000000000002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2.5099999999999998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4.67</c:v>
                </c:pt>
              </c:numCache>
            </c:numRef>
          </c:xVal>
          <c:yVal>
            <c:numRef>
              <c:f>'ValonPWR 0'!$N$3:$N$50</c:f>
              <c:numCache>
                <c:formatCode>General</c:formatCode>
                <c:ptCount val="48"/>
                <c:pt idx="0">
                  <c:v>0.36272415674217706</c:v>
                </c:pt>
                <c:pt idx="1">
                  <c:v>2.0632016255059611</c:v>
                </c:pt>
                <c:pt idx="2">
                  <c:v>2.8285828736775276</c:v>
                </c:pt>
                <c:pt idx="3">
                  <c:v>3.5606866762764171</c:v>
                </c:pt>
                <c:pt idx="4">
                  <c:v>4.2262355877299527</c:v>
                </c:pt>
                <c:pt idx="5">
                  <c:v>5.7902755296457622</c:v>
                </c:pt>
                <c:pt idx="6">
                  <c:v>7.0215410158348037</c:v>
                </c:pt>
                <c:pt idx="7">
                  <c:v>8.0531418285877852</c:v>
                </c:pt>
                <c:pt idx="8">
                  <c:v>9.2844073147768267</c:v>
                </c:pt>
                <c:pt idx="9">
                  <c:v>10.815169811119958</c:v>
                </c:pt>
                <c:pt idx="10">
                  <c:v>12.14626763402703</c:v>
                </c:pt>
                <c:pt idx="11">
                  <c:v>13.410810565788751</c:v>
                </c:pt>
                <c:pt idx="12">
                  <c:v>14.974850507704558</c:v>
                </c:pt>
                <c:pt idx="13">
                  <c:v>16.838387459774456</c:v>
                </c:pt>
                <c:pt idx="14">
                  <c:v>18.468982292835623</c:v>
                </c:pt>
                <c:pt idx="15">
                  <c:v>20.166132017042134</c:v>
                </c:pt>
                <c:pt idx="16">
                  <c:v>22.329165979266133</c:v>
                </c:pt>
                <c:pt idx="17">
                  <c:v>23.993038257899968</c:v>
                </c:pt>
                <c:pt idx="18">
                  <c:v>25.790020318824514</c:v>
                </c:pt>
                <c:pt idx="19">
                  <c:v>27.853221944330478</c:v>
                </c:pt>
                <c:pt idx="20">
                  <c:v>29.916423569836432</c:v>
                </c:pt>
                <c:pt idx="21">
                  <c:v>32.378954542214515</c:v>
                </c:pt>
                <c:pt idx="22">
                  <c:v>34.608543395583865</c:v>
                </c:pt>
                <c:pt idx="23">
                  <c:v>36.605190129944475</c:v>
                </c:pt>
                <c:pt idx="24">
                  <c:v>38.601836864305085</c:v>
                </c:pt>
                <c:pt idx="25">
                  <c:v>40.931258054392458</c:v>
                </c:pt>
                <c:pt idx="26">
                  <c:v>43.260679244479832</c:v>
                </c:pt>
                <c:pt idx="27">
                  <c:v>45.257325978840441</c:v>
                </c:pt>
                <c:pt idx="28">
                  <c:v>47.586747168927822</c:v>
                </c:pt>
                <c:pt idx="29">
                  <c:v>49.916168359015188</c:v>
                </c:pt>
                <c:pt idx="30">
                  <c:v>52.245589549102576</c:v>
                </c:pt>
                <c:pt idx="31">
                  <c:v>53.909461827736408</c:v>
                </c:pt>
                <c:pt idx="32">
                  <c:v>55.906108562097018</c:v>
                </c:pt>
                <c:pt idx="33">
                  <c:v>57.90275529645762</c:v>
                </c:pt>
                <c:pt idx="34">
                  <c:v>59.566627575091466</c:v>
                </c:pt>
                <c:pt idx="35">
                  <c:v>61.563274309452069</c:v>
                </c:pt>
                <c:pt idx="36">
                  <c:v>62.561597676632374</c:v>
                </c:pt>
                <c:pt idx="37">
                  <c:v>63.559921043812679</c:v>
                </c:pt>
                <c:pt idx="38">
                  <c:v>65.223793322446511</c:v>
                </c:pt>
                <c:pt idx="39">
                  <c:v>66.554891145353594</c:v>
                </c:pt>
                <c:pt idx="40">
                  <c:v>67.220440056807121</c:v>
                </c:pt>
                <c:pt idx="41">
                  <c:v>68.551537879714203</c:v>
                </c:pt>
                <c:pt idx="42">
                  <c:v>69.217086791167731</c:v>
                </c:pt>
                <c:pt idx="43">
                  <c:v>69.882635702621272</c:v>
                </c:pt>
                <c:pt idx="44">
                  <c:v>70.21541015834805</c:v>
                </c:pt>
                <c:pt idx="45">
                  <c:v>70.548184614074799</c:v>
                </c:pt>
                <c:pt idx="46">
                  <c:v>71.21373352552834</c:v>
                </c:pt>
                <c:pt idx="47">
                  <c:v>71.546507981255118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38-40F0-8981-CCA98F48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152704"/>
        <c:axId val="933148960"/>
      </c:scatterChart>
      <c:valAx>
        <c:axId val="9331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33148960"/>
        <c:crosses val="autoZero"/>
        <c:crossBetween val="midCat"/>
      </c:valAx>
      <c:valAx>
        <c:axId val="9331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3315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</a:t>
            </a:r>
            <a:r>
              <a:rPr lang="en-US" baseline="0"/>
              <a:t> (dBm) vs Voltaje de atenuación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Diode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'ValonPWR 6'!$B$3:$B$50</c:f>
              <c:numCache>
                <c:formatCode>General</c:formatCode>
                <c:ptCount val="48"/>
                <c:pt idx="0">
                  <c:v>3.1E-2</c:v>
                </c:pt>
                <c:pt idx="1">
                  <c:v>0.1</c:v>
                </c:pt>
                <c:pt idx="2">
                  <c:v>0.20100000000000001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4.67</c:v>
                </c:pt>
              </c:numCache>
            </c:numRef>
          </c:xVal>
          <c:yVal>
            <c:numRef>
              <c:f>'ValonPWR 6'!$I$3:$I$50</c:f>
              <c:numCache>
                <c:formatCode>General</c:formatCode>
                <c:ptCount val="48"/>
                <c:pt idx="0">
                  <c:v>-12.552725051033061</c:v>
                </c:pt>
                <c:pt idx="1">
                  <c:v>-1.9081451587638756</c:v>
                </c:pt>
                <c:pt idx="2">
                  <c:v>-0.63262912449635933</c:v>
                </c:pt>
                <c:pt idx="3">
                  <c:v>0.58594715265847297</c:v>
                </c:pt>
                <c:pt idx="4">
                  <c:v>1.856365769619116</c:v>
                </c:pt>
                <c:pt idx="5">
                  <c:v>2.6847396170825837</c:v>
                </c:pt>
                <c:pt idx="6">
                  <c:v>3.4895354798116403</c:v>
                </c:pt>
                <c:pt idx="7">
                  <c:v>4.2415539150881285</c:v>
                </c:pt>
                <c:pt idx="8">
                  <c:v>4.8192013760143118</c:v>
                </c:pt>
                <c:pt idx="9">
                  <c:v>5.3289586603786168</c:v>
                </c:pt>
                <c:pt idx="10">
                  <c:v>5.9230015403880625</c:v>
                </c:pt>
                <c:pt idx="11">
                  <c:v>6.4564056263436296</c:v>
                </c:pt>
                <c:pt idx="12">
                  <c:v>6.8921016704686258</c:v>
                </c:pt>
                <c:pt idx="13">
                  <c:v>7.3948443948432203</c:v>
                </c:pt>
                <c:pt idx="14">
                  <c:v>7.9472035181683642</c:v>
                </c:pt>
                <c:pt idx="15">
                  <c:v>8.40942080243099</c:v>
                </c:pt>
                <c:pt idx="16">
                  <c:v>8.8081359228079155</c:v>
                </c:pt>
                <c:pt idx="17">
                  <c:v>9.0908035068113104</c:v>
                </c:pt>
                <c:pt idx="18">
                  <c:v>9.4557799298777141</c:v>
                </c:pt>
                <c:pt idx="19">
                  <c:v>9.7568705064526302</c:v>
                </c:pt>
                <c:pt idx="20">
                  <c:v>9.7415334281738897</c:v>
                </c:pt>
                <c:pt idx="21">
                  <c:v>10.067036862945065</c:v>
                </c:pt>
                <c:pt idx="22">
                  <c:v>10.374264979406238</c:v>
                </c:pt>
                <c:pt idx="23">
                  <c:v>10.627908298594555</c:v>
                </c:pt>
                <c:pt idx="24">
                  <c:v>10.910804693473326</c:v>
                </c:pt>
                <c:pt idx="25">
                  <c:v>11.139433523068368</c:v>
                </c:pt>
                <c:pt idx="26">
                  <c:v>11.35662602000073</c:v>
                </c:pt>
                <c:pt idx="27">
                  <c:v>11.597008428675117</c:v>
                </c:pt>
                <c:pt idx="28">
                  <c:v>11.792963989308927</c:v>
                </c:pt>
                <c:pt idx="29">
                  <c:v>12.041199826559248</c:v>
                </c:pt>
                <c:pt idx="30">
                  <c:v>12.189437589729494</c:v>
                </c:pt>
                <c:pt idx="31">
                  <c:v>12.388820889151368</c:v>
                </c:pt>
                <c:pt idx="32">
                  <c:v>12.525833665925248</c:v>
                </c:pt>
                <c:pt idx="33">
                  <c:v>12.684739617082585</c:v>
                </c:pt>
                <c:pt idx="34">
                  <c:v>12.838035936894705</c:v>
                </c:pt>
                <c:pt idx="35">
                  <c:v>12.937307569224817</c:v>
                </c:pt>
                <c:pt idx="36">
                  <c:v>13.034360654298595</c:v>
                </c:pt>
                <c:pt idx="37">
                  <c:v>13.129292189636889</c:v>
                </c:pt>
                <c:pt idx="38">
                  <c:v>13.199153398243551</c:v>
                </c:pt>
                <c:pt idx="39">
                  <c:v>13.267908578084027</c:v>
                </c:pt>
                <c:pt idx="40">
                  <c:v>13.357921019231931</c:v>
                </c:pt>
                <c:pt idx="41">
                  <c:v>13.424226808222063</c:v>
                </c:pt>
                <c:pt idx="42">
                  <c:v>13.489535479811641</c:v>
                </c:pt>
                <c:pt idx="43">
                  <c:v>13.532535284738881</c:v>
                </c:pt>
                <c:pt idx="44">
                  <c:v>13.575113516164294</c:v>
                </c:pt>
                <c:pt idx="45">
                  <c:v>13.596247109298286</c:v>
                </c:pt>
                <c:pt idx="46">
                  <c:v>13.617278360175929</c:v>
                </c:pt>
                <c:pt idx="47">
                  <c:v>13.638208255234368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CD-45D0-BD34-354E8C2AE34C}"/>
            </c:ext>
          </c:extLst>
        </c:ser>
        <c:ser>
          <c:idx val="1"/>
          <c:order val="1"/>
          <c:tx>
            <c:v>Spectrum Analyzer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'ValonPWR 6'!$B$3:$B$50</c:f>
              <c:numCache>
                <c:formatCode>General</c:formatCode>
                <c:ptCount val="48"/>
                <c:pt idx="0">
                  <c:v>3.1E-2</c:v>
                </c:pt>
                <c:pt idx="1">
                  <c:v>0.1</c:v>
                </c:pt>
                <c:pt idx="2">
                  <c:v>0.20100000000000001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4.67</c:v>
                </c:pt>
              </c:numCache>
            </c:numRef>
          </c:xVal>
          <c:yVal>
            <c:numRef>
              <c:f>'ValonPWR 6'!$L$3:$L$50</c:f>
              <c:numCache>
                <c:formatCode>General</c:formatCode>
                <c:ptCount val="48"/>
                <c:pt idx="0">
                  <c:v>-0.67022234127841784</c:v>
                </c:pt>
                <c:pt idx="1">
                  <c:v>0.12977765872157931</c:v>
                </c:pt>
                <c:pt idx="2">
                  <c:v>1.3297776587215822</c:v>
                </c:pt>
                <c:pt idx="3">
                  <c:v>2.3297776587215822</c:v>
                </c:pt>
                <c:pt idx="4">
                  <c:v>3.3297776587215822</c:v>
                </c:pt>
                <c:pt idx="5">
                  <c:v>4.3297776587215822</c:v>
                </c:pt>
                <c:pt idx="6">
                  <c:v>5.2297776587215807</c:v>
                </c:pt>
                <c:pt idx="7">
                  <c:v>6.1297776587215793</c:v>
                </c:pt>
                <c:pt idx="8">
                  <c:v>6.9297776587215836</c:v>
                </c:pt>
                <c:pt idx="9">
                  <c:v>7.6297776587215793</c:v>
                </c:pt>
                <c:pt idx="10">
                  <c:v>8.2297776587215807</c:v>
                </c:pt>
                <c:pt idx="11">
                  <c:v>9.029777658721585</c:v>
                </c:pt>
                <c:pt idx="12">
                  <c:v>9.529777658721585</c:v>
                </c:pt>
                <c:pt idx="13">
                  <c:v>10.129777658721579</c:v>
                </c:pt>
                <c:pt idx="14">
                  <c:v>10.629777658721579</c:v>
                </c:pt>
                <c:pt idx="15">
                  <c:v>11.229777658721581</c:v>
                </c:pt>
                <c:pt idx="16">
                  <c:v>11.829777658721582</c:v>
                </c:pt>
                <c:pt idx="17">
                  <c:v>12.229777658721581</c:v>
                </c:pt>
                <c:pt idx="18">
                  <c:v>12.729777658721581</c:v>
                </c:pt>
                <c:pt idx="19">
                  <c:v>13.229777658721581</c:v>
                </c:pt>
                <c:pt idx="20">
                  <c:v>13.629777658721579</c:v>
                </c:pt>
                <c:pt idx="21">
                  <c:v>14.029777658721585</c:v>
                </c:pt>
                <c:pt idx="22">
                  <c:v>14.429777658721584</c:v>
                </c:pt>
                <c:pt idx="23">
                  <c:v>14.829777658721582</c:v>
                </c:pt>
                <c:pt idx="24">
                  <c:v>15.229777658721581</c:v>
                </c:pt>
                <c:pt idx="25">
                  <c:v>15.529777658721585</c:v>
                </c:pt>
                <c:pt idx="26">
                  <c:v>15.829777658721582</c:v>
                </c:pt>
                <c:pt idx="27">
                  <c:v>16.229777658721581</c:v>
                </c:pt>
                <c:pt idx="28">
                  <c:v>16.429777658721584</c:v>
                </c:pt>
                <c:pt idx="29">
                  <c:v>16.729777658721581</c:v>
                </c:pt>
                <c:pt idx="30">
                  <c:v>17.029777658721585</c:v>
                </c:pt>
                <c:pt idx="31">
                  <c:v>17.329777658721582</c:v>
                </c:pt>
                <c:pt idx="32">
                  <c:v>17.529777658721585</c:v>
                </c:pt>
                <c:pt idx="33">
                  <c:v>17.729777658721581</c:v>
                </c:pt>
                <c:pt idx="34">
                  <c:v>18.029777658721585</c:v>
                </c:pt>
                <c:pt idx="35">
                  <c:v>18.129777658721579</c:v>
                </c:pt>
                <c:pt idx="36">
                  <c:v>18.329777658721582</c:v>
                </c:pt>
                <c:pt idx="37">
                  <c:v>18.429777658721584</c:v>
                </c:pt>
                <c:pt idx="38">
                  <c:v>18.529777658721585</c:v>
                </c:pt>
                <c:pt idx="39">
                  <c:v>18.629777658721579</c:v>
                </c:pt>
                <c:pt idx="40">
                  <c:v>18.729777658721581</c:v>
                </c:pt>
                <c:pt idx="41">
                  <c:v>18.829777658721582</c:v>
                </c:pt>
                <c:pt idx="42">
                  <c:v>18.929777658721584</c:v>
                </c:pt>
                <c:pt idx="43">
                  <c:v>19.029777658721585</c:v>
                </c:pt>
                <c:pt idx="44">
                  <c:v>19.029777658721585</c:v>
                </c:pt>
                <c:pt idx="45">
                  <c:v>19.129777658721579</c:v>
                </c:pt>
                <c:pt idx="46">
                  <c:v>19.129777658721579</c:v>
                </c:pt>
                <c:pt idx="47">
                  <c:v>19.229777658721581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CD-45D0-BD34-354E8C2AE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88752"/>
        <c:axId val="1014885424"/>
      </c:scatterChart>
      <c:valAx>
        <c:axId val="101488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5424"/>
        <c:crosses val="autoZero"/>
        <c:crossBetween val="midCat"/>
      </c:valAx>
      <c:valAx>
        <c:axId val="10148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488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16</xdr:row>
      <xdr:rowOff>179070</xdr:rowOff>
    </xdr:from>
    <xdr:to>
      <xdr:col>19</xdr:col>
      <xdr:colOff>693420</xdr:colOff>
      <xdr:row>31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F48CDD-D37C-44BA-B3E0-6437DE71A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32</xdr:row>
      <xdr:rowOff>171450</xdr:rowOff>
    </xdr:from>
    <xdr:to>
      <xdr:col>19</xdr:col>
      <xdr:colOff>693420</xdr:colOff>
      <xdr:row>47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157614-0B94-4A4D-8B39-983B1C774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19</xdr:col>
      <xdr:colOff>693420</xdr:colOff>
      <xdr:row>65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842797-D7E1-4D76-8C06-A79659E62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65</xdr:row>
      <xdr:rowOff>171450</xdr:rowOff>
    </xdr:from>
    <xdr:to>
      <xdr:col>19</xdr:col>
      <xdr:colOff>693420</xdr:colOff>
      <xdr:row>80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CEE36EF-16DD-4F25-9492-47C26E435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17</xdr:row>
      <xdr:rowOff>0</xdr:rowOff>
    </xdr:from>
    <xdr:to>
      <xdr:col>19</xdr:col>
      <xdr:colOff>693420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193514-6E02-4A2D-8530-815EA9C16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32</xdr:row>
      <xdr:rowOff>171450</xdr:rowOff>
    </xdr:from>
    <xdr:to>
      <xdr:col>19</xdr:col>
      <xdr:colOff>693420</xdr:colOff>
      <xdr:row>47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C24213-1C92-4CA9-A07D-B0A29B82E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19</xdr:col>
      <xdr:colOff>693420</xdr:colOff>
      <xdr:row>65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3728D0-F7C6-4CEF-A8D1-D8802AE44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784860</xdr:colOff>
      <xdr:row>65</xdr:row>
      <xdr:rowOff>171450</xdr:rowOff>
    </xdr:from>
    <xdr:to>
      <xdr:col>19</xdr:col>
      <xdr:colOff>685800</xdr:colOff>
      <xdr:row>80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28D1167-1799-4C72-882D-82E8385FA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17</xdr:row>
      <xdr:rowOff>0</xdr:rowOff>
    </xdr:from>
    <xdr:to>
      <xdr:col>19</xdr:col>
      <xdr:colOff>693420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BA473E-BFC6-436B-86F9-C24784BE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32</xdr:row>
      <xdr:rowOff>171450</xdr:rowOff>
    </xdr:from>
    <xdr:to>
      <xdr:col>19</xdr:col>
      <xdr:colOff>693420</xdr:colOff>
      <xdr:row>47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ACE7F8-3C0F-4AF1-A70E-5908C3FB4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19</xdr:col>
      <xdr:colOff>693420</xdr:colOff>
      <xdr:row>65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58FED7-EA9C-4645-98DA-E61EBCB86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784860</xdr:colOff>
      <xdr:row>65</xdr:row>
      <xdr:rowOff>179070</xdr:rowOff>
    </xdr:from>
    <xdr:to>
      <xdr:col>19</xdr:col>
      <xdr:colOff>685800</xdr:colOff>
      <xdr:row>80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E01A28-1FAB-42FA-94A4-D037709F7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17</xdr:row>
      <xdr:rowOff>0</xdr:rowOff>
    </xdr:from>
    <xdr:to>
      <xdr:col>19</xdr:col>
      <xdr:colOff>693420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542466-0243-4027-8D4B-3FEFF65C8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32</xdr:row>
      <xdr:rowOff>171450</xdr:rowOff>
    </xdr:from>
    <xdr:to>
      <xdr:col>19</xdr:col>
      <xdr:colOff>693420</xdr:colOff>
      <xdr:row>47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75D336-62AE-401F-AB34-2908D6A52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19</xdr:col>
      <xdr:colOff>693420</xdr:colOff>
      <xdr:row>65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065458-9F5F-48C2-AF17-3913107B8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784860</xdr:colOff>
      <xdr:row>65</xdr:row>
      <xdr:rowOff>179070</xdr:rowOff>
    </xdr:from>
    <xdr:to>
      <xdr:col>19</xdr:col>
      <xdr:colOff>685800</xdr:colOff>
      <xdr:row>80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6CF99F-A7F8-4581-A385-41CF116B8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16</xdr:row>
      <xdr:rowOff>0</xdr:rowOff>
    </xdr:from>
    <xdr:to>
      <xdr:col>21</xdr:col>
      <xdr:colOff>693420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E6C90E-4FB5-4798-8FFF-639A9D83E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15</xdr:row>
      <xdr:rowOff>179070</xdr:rowOff>
    </xdr:from>
    <xdr:to>
      <xdr:col>27</xdr:col>
      <xdr:colOff>609600</xdr:colOff>
      <xdr:row>30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4EE20B-EBE1-4658-A556-39BE7A6B7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342900</xdr:colOff>
      <xdr:row>31</xdr:row>
      <xdr:rowOff>140970</xdr:rowOff>
    </xdr:from>
    <xdr:to>
      <xdr:col>21</xdr:col>
      <xdr:colOff>693420</xdr:colOff>
      <xdr:row>46</xdr:row>
      <xdr:rowOff>140970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0D5D57-F844-4B5B-A33D-5A7B7BCF1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7620</xdr:colOff>
      <xdr:row>31</xdr:row>
      <xdr:rowOff>121920</xdr:rowOff>
    </xdr:from>
    <xdr:to>
      <xdr:col>28</xdr:col>
      <xdr:colOff>434340</xdr:colOff>
      <xdr:row>46</xdr:row>
      <xdr:rowOff>121920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631A03-B573-4258-8595-4FA71C6DD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16</xdr:row>
      <xdr:rowOff>0</xdr:rowOff>
    </xdr:from>
    <xdr:to>
      <xdr:col>19</xdr:col>
      <xdr:colOff>693420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D6427C-C2DA-42EE-BD58-BD4D214EB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31</xdr:row>
      <xdr:rowOff>171450</xdr:rowOff>
    </xdr:from>
    <xdr:to>
      <xdr:col>19</xdr:col>
      <xdr:colOff>693420</xdr:colOff>
      <xdr:row>46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1C7AD1-B22C-47D7-89D3-FDC38DBAF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49</xdr:row>
      <xdr:rowOff>0</xdr:rowOff>
    </xdr:from>
    <xdr:to>
      <xdr:col>19</xdr:col>
      <xdr:colOff>693420</xdr:colOff>
      <xdr:row>64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074F374-3172-4626-AAA4-39B40EDE1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784860</xdr:colOff>
      <xdr:row>65</xdr:row>
      <xdr:rowOff>179070</xdr:rowOff>
    </xdr:from>
    <xdr:to>
      <xdr:col>19</xdr:col>
      <xdr:colOff>685800</xdr:colOff>
      <xdr:row>80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6A5F78-86B9-41C9-A3DD-528DAEFCF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45750-FDB1-486B-B658-776A15A9876D}">
  <dimension ref="B2:S58"/>
  <sheetViews>
    <sheetView workbookViewId="0">
      <selection activeCell="N58" sqref="N58"/>
    </sheetView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5" width="17.88671875" customWidth="1"/>
    <col min="17" max="17" width="34.5546875" bestFit="1" customWidth="1"/>
    <col min="18" max="18" width="10.44140625" bestFit="1" customWidth="1"/>
  </cols>
  <sheetData>
    <row r="2" spans="2:19" x14ac:dyDescent="0.3">
      <c r="B2" s="1" t="s">
        <v>0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</row>
    <row r="3" spans="2:19" x14ac:dyDescent="0.3">
      <c r="B3" s="2">
        <v>3.6600000000000001E-2</v>
      </c>
      <c r="C3" s="2">
        <v>-5.0000000000000001E-4</v>
      </c>
      <c r="D3" s="2">
        <f>C3*1000</f>
        <v>-0.5</v>
      </c>
      <c r="E3" s="2">
        <f>D3/$R$3</f>
        <v>5.5555555555555556E-4</v>
      </c>
      <c r="F3" s="2">
        <f>100*E3</f>
        <v>5.5555555555555552E-2</v>
      </c>
      <c r="G3" s="2">
        <f>10*LOG10(F3)</f>
        <v>-12.552725051033061</v>
      </c>
      <c r="I3" s="2">
        <f t="shared" ref="I3:I50" si="0">G3+H3</f>
        <v>-12.552725051033061</v>
      </c>
      <c r="J3" s="2">
        <v>-64</v>
      </c>
      <c r="K3">
        <f>J3+$R$11</f>
        <v>-15.670222341278418</v>
      </c>
      <c r="L3">
        <f>K3-$R$9+$R$13+$R$14</f>
        <v>0.32977765872158216</v>
      </c>
      <c r="M3">
        <f>10^(L3/10)</f>
        <v>1.0788914859183276</v>
      </c>
      <c r="N3">
        <f>$M$57*F3+$M$58</f>
        <v>0.21423661806013758</v>
      </c>
      <c r="O3">
        <f>(M3-($M$57*F3+$M$58))^2/M3</f>
        <v>0.69295944056366365</v>
      </c>
      <c r="Q3" t="s">
        <v>5</v>
      </c>
      <c r="R3">
        <v>-900</v>
      </c>
      <c r="S3" t="s">
        <v>13</v>
      </c>
    </row>
    <row r="4" spans="2:19" x14ac:dyDescent="0.3">
      <c r="B4" s="2">
        <v>0.10100000000000001</v>
      </c>
      <c r="C4" s="2">
        <v>-8.0000000000000004E-4</v>
      </c>
      <c r="D4" s="2">
        <f t="shared" ref="D4:D50" si="1">C4*1000</f>
        <v>-0.8</v>
      </c>
      <c r="E4" s="2">
        <f t="shared" ref="E4:E50" si="2">D4/$R$3</f>
        <v>8.8888888888888893E-4</v>
      </c>
      <c r="F4" s="2">
        <f t="shared" ref="F4:F50" si="3">100*E4</f>
        <v>8.8888888888888892E-2</v>
      </c>
      <c r="G4" s="2">
        <f t="shared" ref="G4:G6" si="4">10*LOG10(F4)</f>
        <v>-10.511525224473813</v>
      </c>
      <c r="I4" s="2">
        <f t="shared" si="0"/>
        <v>-10.511525224473813</v>
      </c>
      <c r="J4" s="2">
        <v>-63.9</v>
      </c>
      <c r="K4">
        <f t="shared" ref="K4:K50" si="5">J4+$R$11</f>
        <v>-15.570222341278416</v>
      </c>
      <c r="L4">
        <f t="shared" ref="L4:L50" si="6">K4-$R$9+$R$13+$R$14</f>
        <v>0.42977765872158358</v>
      </c>
      <c r="M4">
        <f t="shared" ref="M4:M50" si="7">10^(L4/10)</f>
        <v>1.1040220969715948</v>
      </c>
      <c r="N4">
        <f t="shared" ref="N4:N50" si="8">$M$57*F4+$M$58</f>
        <v>0.34277858889622015</v>
      </c>
      <c r="O4">
        <f t="shared" ref="O4:O50" si="9">(M4-($M$57*F4+$M$58))^2/M4</f>
        <v>0.52489137688139287</v>
      </c>
      <c r="Q4" t="s">
        <v>6</v>
      </c>
      <c r="R4">
        <v>0.755</v>
      </c>
      <c r="S4" t="s">
        <v>14</v>
      </c>
    </row>
    <row r="5" spans="2:19" x14ac:dyDescent="0.3">
      <c r="B5" s="2">
        <v>0.2</v>
      </c>
      <c r="C5" s="2">
        <v>-3.0000000000000001E-3</v>
      </c>
      <c r="D5" s="2">
        <f t="shared" si="1"/>
        <v>-3</v>
      </c>
      <c r="E5" s="2">
        <f t="shared" si="2"/>
        <v>3.3333333333333335E-3</v>
      </c>
      <c r="F5" s="2">
        <f t="shared" si="3"/>
        <v>0.33333333333333337</v>
      </c>
      <c r="G5" s="2">
        <f t="shared" si="4"/>
        <v>-4.7712125471966242</v>
      </c>
      <c r="I5" s="2">
        <f t="shared" si="0"/>
        <v>-4.7712125471966242</v>
      </c>
      <c r="J5" s="2">
        <v>-62.2</v>
      </c>
      <c r="K5">
        <f t="shared" si="5"/>
        <v>-13.870222341278421</v>
      </c>
      <c r="L5">
        <f t="shared" si="6"/>
        <v>2.1297776587215793</v>
      </c>
      <c r="M5">
        <f t="shared" si="7"/>
        <v>1.6329683443537386</v>
      </c>
      <c r="N5">
        <f t="shared" si="8"/>
        <v>1.2854197083608256</v>
      </c>
      <c r="O5">
        <f t="shared" si="9"/>
        <v>7.3969623966187809E-2</v>
      </c>
      <c r="Q5" t="s">
        <v>12</v>
      </c>
      <c r="R5" s="3">
        <v>150000000000</v>
      </c>
      <c r="S5" t="s">
        <v>19</v>
      </c>
    </row>
    <row r="6" spans="2:19" x14ac:dyDescent="0.3">
      <c r="B6" s="2">
        <v>0.30299999999999999</v>
      </c>
      <c r="C6" s="2">
        <v>-4.5999999999999999E-3</v>
      </c>
      <c r="D6" s="2">
        <f t="shared" si="1"/>
        <v>-4.5999999999999996</v>
      </c>
      <c r="E6" s="2">
        <f t="shared" si="2"/>
        <v>5.1111111111111105E-3</v>
      </c>
      <c r="F6" s="2">
        <f t="shared" si="3"/>
        <v>0.51111111111111107</v>
      </c>
      <c r="G6" s="2">
        <f t="shared" si="4"/>
        <v>-2.9148467775775084</v>
      </c>
      <c r="I6" s="2">
        <f t="shared" si="0"/>
        <v>-2.9148467775775084</v>
      </c>
      <c r="J6" s="2">
        <v>-61.1</v>
      </c>
      <c r="K6">
        <f t="shared" si="5"/>
        <v>-12.770222341278419</v>
      </c>
      <c r="L6">
        <f t="shared" si="6"/>
        <v>3.2297776587215807</v>
      </c>
      <c r="M6">
        <f t="shared" si="7"/>
        <v>2.1036707375427839</v>
      </c>
      <c r="N6">
        <f t="shared" si="8"/>
        <v>1.9709768861532655</v>
      </c>
      <c r="O6">
        <f t="shared" si="9"/>
        <v>8.3699686849047546E-3</v>
      </c>
      <c r="Q6" t="s">
        <v>20</v>
      </c>
      <c r="R6" s="3">
        <v>299750000</v>
      </c>
      <c r="S6" t="s">
        <v>21</v>
      </c>
    </row>
    <row r="7" spans="2:19" x14ac:dyDescent="0.3">
      <c r="B7" s="2">
        <v>0.40300000000000002</v>
      </c>
      <c r="C7" s="2">
        <v>-8.94E-3</v>
      </c>
      <c r="D7" s="2">
        <f t="shared" si="1"/>
        <v>-8.94</v>
      </c>
      <c r="E7" s="2">
        <f t="shared" si="2"/>
        <v>9.9333333333333322E-3</v>
      </c>
      <c r="F7" s="2">
        <f t="shared" si="3"/>
        <v>0.99333333333333318</v>
      </c>
      <c r="G7" s="2">
        <f t="shared" ref="G7:G50" si="10">10*LOG10(F7)</f>
        <v>-2.9049906434072712E-2</v>
      </c>
      <c r="I7" s="2">
        <f t="shared" si="0"/>
        <v>-2.9049906434072712E-2</v>
      </c>
      <c r="J7" s="2">
        <v>-60</v>
      </c>
      <c r="K7">
        <f t="shared" si="5"/>
        <v>-11.670222341278418</v>
      </c>
      <c r="L7">
        <f t="shared" si="6"/>
        <v>4.3297776587215822</v>
      </c>
      <c r="M7">
        <f t="shared" si="7"/>
        <v>2.710052884549456</v>
      </c>
      <c r="N7">
        <f t="shared" si="8"/>
        <v>3.8305507309152595</v>
      </c>
      <c r="O7">
        <f t="shared" si="9"/>
        <v>0.4632807835110318</v>
      </c>
    </row>
    <row r="8" spans="2:19" x14ac:dyDescent="0.3">
      <c r="B8" s="2">
        <v>0.501</v>
      </c>
      <c r="C8" s="2">
        <v>-1.01E-2</v>
      </c>
      <c r="D8" s="2">
        <f t="shared" si="1"/>
        <v>-10.1</v>
      </c>
      <c r="E8" s="2">
        <f t="shared" si="2"/>
        <v>1.1222222222222222E-2</v>
      </c>
      <c r="F8" s="2">
        <f t="shared" si="3"/>
        <v>1.1222222222222222</v>
      </c>
      <c r="G8" s="2">
        <f t="shared" si="10"/>
        <v>0.50078864343317697</v>
      </c>
      <c r="I8" s="2">
        <f t="shared" si="0"/>
        <v>0.50078864343317697</v>
      </c>
      <c r="J8" s="2">
        <v>-59.2</v>
      </c>
      <c r="K8">
        <f t="shared" si="5"/>
        <v>-10.870222341278421</v>
      </c>
      <c r="L8">
        <f t="shared" si="6"/>
        <v>5.1297776587215793</v>
      </c>
      <c r="M8">
        <f t="shared" si="7"/>
        <v>3.2582001990261387</v>
      </c>
      <c r="N8">
        <f t="shared" si="8"/>
        <v>4.3275796848147792</v>
      </c>
      <c r="O8">
        <f t="shared" si="9"/>
        <v>0.35098287851292437</v>
      </c>
      <c r="Q8" t="s">
        <v>8</v>
      </c>
      <c r="R8">
        <v>25.2</v>
      </c>
      <c r="S8" t="s">
        <v>15</v>
      </c>
    </row>
    <row r="9" spans="2:19" x14ac:dyDescent="0.3">
      <c r="B9" s="2">
        <v>0.60199999999999998</v>
      </c>
      <c r="C9" s="2">
        <v>-1.2999999999999999E-2</v>
      </c>
      <c r="D9" s="2">
        <f t="shared" si="1"/>
        <v>-13</v>
      </c>
      <c r="E9" s="2">
        <f t="shared" si="2"/>
        <v>1.4444444444444444E-2</v>
      </c>
      <c r="F9" s="2">
        <f t="shared" si="3"/>
        <v>1.4444444444444444</v>
      </c>
      <c r="G9" s="2">
        <f t="shared" si="10"/>
        <v>1.5970084286751187</v>
      </c>
      <c r="I9" s="2">
        <f t="shared" si="0"/>
        <v>1.5970084286751187</v>
      </c>
      <c r="J9" s="2">
        <v>-58.2</v>
      </c>
      <c r="K9">
        <f t="shared" si="5"/>
        <v>-9.8702223412784207</v>
      </c>
      <c r="L9">
        <f t="shared" si="6"/>
        <v>6.1297776587215793</v>
      </c>
      <c r="M9">
        <f t="shared" si="7"/>
        <v>4.1018310272668197</v>
      </c>
      <c r="N9">
        <f t="shared" si="8"/>
        <v>5.5701520695635773</v>
      </c>
      <c r="O9">
        <f t="shared" si="9"/>
        <v>0.52561079891387574</v>
      </c>
      <c r="Q9" t="s">
        <v>9</v>
      </c>
      <c r="R9">
        <v>6.5</v>
      </c>
      <c r="S9" t="s">
        <v>15</v>
      </c>
    </row>
    <row r="10" spans="2:19" x14ac:dyDescent="0.3">
      <c r="B10" s="2">
        <v>0.70099999999999996</v>
      </c>
      <c r="C10" s="2">
        <v>-1.6500000000000001E-2</v>
      </c>
      <c r="D10" s="2">
        <f t="shared" si="1"/>
        <v>-16.5</v>
      </c>
      <c r="E10" s="2">
        <f t="shared" si="2"/>
        <v>1.8333333333333333E-2</v>
      </c>
      <c r="F10" s="2">
        <f t="shared" si="3"/>
        <v>1.8333333333333333</v>
      </c>
      <c r="G10" s="2">
        <f t="shared" si="10"/>
        <v>2.6324143477458142</v>
      </c>
      <c r="I10" s="2">
        <f t="shared" si="0"/>
        <v>2.6324143477458142</v>
      </c>
      <c r="J10" s="2">
        <v>-57.5</v>
      </c>
      <c r="K10">
        <f t="shared" si="5"/>
        <v>-9.1702223412784178</v>
      </c>
      <c r="L10">
        <f t="shared" si="6"/>
        <v>6.8297776587215822</v>
      </c>
      <c r="M10">
        <f t="shared" si="7"/>
        <v>4.8192312447108883</v>
      </c>
      <c r="N10">
        <f t="shared" si="8"/>
        <v>7.0698083959845404</v>
      </c>
      <c r="O10">
        <f t="shared" si="9"/>
        <v>1.0510177363648978</v>
      </c>
      <c r="Q10" t="s">
        <v>7</v>
      </c>
      <c r="R10" s="4">
        <f>20*LOG10($R$4*$R$5*4*PI()/$R$6)</f>
        <v>73.529777658721585</v>
      </c>
      <c r="S10" t="s">
        <v>15</v>
      </c>
    </row>
    <row r="11" spans="2:19" x14ac:dyDescent="0.3">
      <c r="B11" s="2">
        <v>0.80400000000000005</v>
      </c>
      <c r="C11" s="2">
        <v>-2.23E-2</v>
      </c>
      <c r="D11" s="2">
        <f t="shared" si="1"/>
        <v>-22.3</v>
      </c>
      <c r="E11" s="2">
        <f t="shared" si="2"/>
        <v>2.4777777777777777E-2</v>
      </c>
      <c r="F11" s="2">
        <f t="shared" si="3"/>
        <v>2.4777777777777779</v>
      </c>
      <c r="G11" s="2">
        <f t="shared" si="10"/>
        <v>3.9406235360883581</v>
      </c>
      <c r="I11" s="2">
        <f t="shared" si="0"/>
        <v>3.9406235360883581</v>
      </c>
      <c r="J11" s="2">
        <v>-56.6</v>
      </c>
      <c r="K11">
        <f t="shared" si="5"/>
        <v>-8.2702223412784193</v>
      </c>
      <c r="L11">
        <f t="shared" si="6"/>
        <v>7.7297776587215807</v>
      </c>
      <c r="M11">
        <f t="shared" si="7"/>
        <v>5.9289496996910858</v>
      </c>
      <c r="N11">
        <f t="shared" si="8"/>
        <v>9.5549531654821358</v>
      </c>
      <c r="O11">
        <f t="shared" si="9"/>
        <v>2.2175767715846448</v>
      </c>
      <c r="Q11" t="s">
        <v>16</v>
      </c>
      <c r="R11" s="4">
        <f>$R$10-$R$8</f>
        <v>48.329777658721582</v>
      </c>
      <c r="S11" t="s">
        <v>15</v>
      </c>
    </row>
    <row r="12" spans="2:19" x14ac:dyDescent="0.3">
      <c r="B12" s="2">
        <v>0.90200000000000002</v>
      </c>
      <c r="C12" s="2">
        <v>-2.3800000000000002E-2</v>
      </c>
      <c r="D12" s="2">
        <f t="shared" si="1"/>
        <v>-23.8</v>
      </c>
      <c r="E12" s="2">
        <f t="shared" si="2"/>
        <v>2.6444444444444444E-2</v>
      </c>
      <c r="F12" s="2">
        <f t="shared" si="3"/>
        <v>2.6444444444444444</v>
      </c>
      <c r="G12" s="2">
        <f t="shared" si="10"/>
        <v>4.2233444761718708</v>
      </c>
      <c r="I12" s="2">
        <f t="shared" si="0"/>
        <v>4.2233444761718708</v>
      </c>
      <c r="J12" s="2">
        <v>-56</v>
      </c>
      <c r="K12">
        <f t="shared" si="5"/>
        <v>-7.6702223412784178</v>
      </c>
      <c r="L12">
        <f t="shared" si="6"/>
        <v>8.3297776587215822</v>
      </c>
      <c r="M12">
        <f t="shared" si="7"/>
        <v>6.8073450693731781</v>
      </c>
      <c r="N12">
        <f t="shared" si="8"/>
        <v>10.197663019662549</v>
      </c>
      <c r="O12">
        <f t="shared" si="9"/>
        <v>1.688507881841917</v>
      </c>
    </row>
    <row r="13" spans="2:19" x14ac:dyDescent="0.3">
      <c r="B13" s="2">
        <v>1</v>
      </c>
      <c r="C13" s="2">
        <v>-2.8000000000000001E-2</v>
      </c>
      <c r="D13" s="2">
        <f t="shared" si="1"/>
        <v>-28</v>
      </c>
      <c r="E13" s="2">
        <f t="shared" si="2"/>
        <v>3.111111111111111E-2</v>
      </c>
      <c r="F13" s="2">
        <f t="shared" si="3"/>
        <v>3.1111111111111112</v>
      </c>
      <c r="G13" s="2">
        <f t="shared" si="10"/>
        <v>4.9291552190289432</v>
      </c>
      <c r="I13" s="2">
        <f t="shared" si="0"/>
        <v>4.9291552190289432</v>
      </c>
      <c r="J13" s="2">
        <v>-55.4</v>
      </c>
      <c r="K13">
        <f t="shared" si="5"/>
        <v>-7.0702223412784164</v>
      </c>
      <c r="L13">
        <f t="shared" si="6"/>
        <v>8.9297776587215836</v>
      </c>
      <c r="M13">
        <f t="shared" si="7"/>
        <v>7.8158778941797653</v>
      </c>
      <c r="N13">
        <f t="shared" si="8"/>
        <v>11.997250611367704</v>
      </c>
      <c r="O13">
        <f t="shared" si="9"/>
        <v>2.2369691590324527</v>
      </c>
      <c r="Q13" t="s">
        <v>10</v>
      </c>
      <c r="R13">
        <v>22</v>
      </c>
      <c r="S13" t="s">
        <v>15</v>
      </c>
    </row>
    <row r="14" spans="2:19" x14ac:dyDescent="0.3">
      <c r="B14" s="2">
        <v>1.1000000000000001</v>
      </c>
      <c r="C14" s="2">
        <v>-3.27E-2</v>
      </c>
      <c r="D14" s="2">
        <f t="shared" si="1"/>
        <v>-32.700000000000003</v>
      </c>
      <c r="E14" s="2">
        <f t="shared" si="2"/>
        <v>3.6333333333333336E-2</v>
      </c>
      <c r="F14" s="2">
        <f t="shared" si="3"/>
        <v>3.6333333333333337</v>
      </c>
      <c r="G14" s="2">
        <f t="shared" si="10"/>
        <v>5.603052432209612</v>
      </c>
      <c r="I14" s="2">
        <f t="shared" si="0"/>
        <v>5.603052432209612</v>
      </c>
      <c r="J14" s="2">
        <v>-54.5</v>
      </c>
      <c r="K14">
        <f t="shared" si="5"/>
        <v>-6.1702223412784178</v>
      </c>
      <c r="L14">
        <f t="shared" si="6"/>
        <v>9.8297776587215822</v>
      </c>
      <c r="M14">
        <f t="shared" si="7"/>
        <v>9.6156304896922045</v>
      </c>
      <c r="N14">
        <f t="shared" si="8"/>
        <v>14.011074821132999</v>
      </c>
      <c r="O14">
        <f t="shared" si="9"/>
        <v>2.0092214329061058</v>
      </c>
      <c r="Q14" t="s">
        <v>11</v>
      </c>
      <c r="R14">
        <v>0.5</v>
      </c>
      <c r="S14" t="s">
        <v>15</v>
      </c>
    </row>
    <row r="15" spans="2:19" x14ac:dyDescent="0.3">
      <c r="B15" s="2">
        <v>1.21</v>
      </c>
      <c r="C15" s="2">
        <v>-3.8699999999999998E-2</v>
      </c>
      <c r="D15" s="2">
        <f t="shared" si="1"/>
        <v>-38.699999999999996</v>
      </c>
      <c r="E15" s="2">
        <f t="shared" si="2"/>
        <v>4.2999999999999997E-2</v>
      </c>
      <c r="F15" s="2">
        <f t="shared" si="3"/>
        <v>4.3</v>
      </c>
      <c r="G15" s="2">
        <f t="shared" si="10"/>
        <v>6.3346845557958655</v>
      </c>
      <c r="I15" s="2">
        <f t="shared" si="0"/>
        <v>6.3346845557958655</v>
      </c>
      <c r="J15" s="2">
        <v>-53.9</v>
      </c>
      <c r="K15">
        <f t="shared" si="5"/>
        <v>-5.5702223412784164</v>
      </c>
      <c r="L15">
        <f t="shared" si="6"/>
        <v>10.429777658721584</v>
      </c>
      <c r="M15">
        <f t="shared" si="7"/>
        <v>11.040220969715953</v>
      </c>
      <c r="N15">
        <f t="shared" si="8"/>
        <v>16.581914237854647</v>
      </c>
      <c r="O15">
        <f t="shared" si="9"/>
        <v>2.7816802183918465</v>
      </c>
    </row>
    <row r="16" spans="2:19" x14ac:dyDescent="0.3">
      <c r="B16" s="2">
        <v>1.3049999999999999</v>
      </c>
      <c r="C16" s="2">
        <v>-4.41E-2</v>
      </c>
      <c r="D16" s="2">
        <f t="shared" si="1"/>
        <v>-44.1</v>
      </c>
      <c r="E16" s="2">
        <f t="shared" si="2"/>
        <v>4.9000000000000002E-2</v>
      </c>
      <c r="F16" s="2">
        <f t="shared" si="3"/>
        <v>4.9000000000000004</v>
      </c>
      <c r="G16" s="2">
        <f t="shared" si="10"/>
        <v>6.9019608002851376</v>
      </c>
      <c r="I16" s="2">
        <f t="shared" si="0"/>
        <v>6.9019608002851376</v>
      </c>
      <c r="J16" s="2">
        <v>-53.1</v>
      </c>
      <c r="K16">
        <f t="shared" si="5"/>
        <v>-4.7702223412784193</v>
      </c>
      <c r="L16">
        <f t="shared" si="6"/>
        <v>11.229777658721581</v>
      </c>
      <c r="M16">
        <f t="shared" si="7"/>
        <v>13.273265022206846</v>
      </c>
      <c r="N16">
        <f t="shared" si="8"/>
        <v>18.895669712904137</v>
      </c>
      <c r="O16">
        <f t="shared" si="9"/>
        <v>2.381586930803187</v>
      </c>
      <c r="Q16" t="s">
        <v>22</v>
      </c>
      <c r="R16">
        <v>-0.5</v>
      </c>
      <c r="S16" t="s">
        <v>15</v>
      </c>
    </row>
    <row r="17" spans="2:15" x14ac:dyDescent="0.3">
      <c r="B17" s="2">
        <v>1.4</v>
      </c>
      <c r="C17" s="2">
        <v>-4.9099999999999998E-2</v>
      </c>
      <c r="D17" s="2">
        <f t="shared" si="1"/>
        <v>-49.099999999999994</v>
      </c>
      <c r="E17" s="2">
        <f t="shared" si="2"/>
        <v>5.4555555555555552E-2</v>
      </c>
      <c r="F17" s="2">
        <f t="shared" si="3"/>
        <v>5.4555555555555548</v>
      </c>
      <c r="G17" s="2">
        <f t="shared" si="10"/>
        <v>7.3683898268364354</v>
      </c>
      <c r="I17" s="2">
        <f t="shared" si="0"/>
        <v>7.3683898268364354</v>
      </c>
      <c r="J17" s="2">
        <v>-52.8</v>
      </c>
      <c r="K17">
        <f t="shared" si="5"/>
        <v>-4.470222341278415</v>
      </c>
      <c r="L17">
        <f t="shared" si="6"/>
        <v>11.529777658721585</v>
      </c>
      <c r="M17">
        <f t="shared" si="7"/>
        <v>14.222559714829718</v>
      </c>
      <c r="N17">
        <f t="shared" si="8"/>
        <v>21.038035893505509</v>
      </c>
      <c r="O17">
        <f t="shared" si="9"/>
        <v>3.26598843481483</v>
      </c>
    </row>
    <row r="18" spans="2:15" x14ac:dyDescent="0.3">
      <c r="B18" s="2">
        <v>1.5</v>
      </c>
      <c r="C18" s="2">
        <v>-5.4800000000000001E-2</v>
      </c>
      <c r="D18" s="2">
        <f t="shared" si="1"/>
        <v>-54.800000000000004</v>
      </c>
      <c r="E18" s="2">
        <f t="shared" si="2"/>
        <v>6.0888888888888895E-2</v>
      </c>
      <c r="F18" s="2">
        <f t="shared" si="3"/>
        <v>6.0888888888888895</v>
      </c>
      <c r="G18" s="2">
        <f t="shared" si="10"/>
        <v>7.8453804904504434</v>
      </c>
      <c r="I18" s="2">
        <f t="shared" si="0"/>
        <v>7.8453804904504434</v>
      </c>
      <c r="J18" s="2">
        <v>-52</v>
      </c>
      <c r="K18">
        <f t="shared" si="5"/>
        <v>-3.6702223412784178</v>
      </c>
      <c r="L18">
        <f t="shared" si="6"/>
        <v>12.329777658721582</v>
      </c>
      <c r="M18">
        <f t="shared" si="7"/>
        <v>17.099277714362131</v>
      </c>
      <c r="N18">
        <f t="shared" si="8"/>
        <v>23.48033333939108</v>
      </c>
      <c r="O18">
        <f t="shared" si="9"/>
        <v>2.381262622310274</v>
      </c>
    </row>
    <row r="19" spans="2:15" x14ac:dyDescent="0.3">
      <c r="B19" s="2">
        <v>1.6</v>
      </c>
      <c r="C19" s="2">
        <v>-6.0499999999999998E-2</v>
      </c>
      <c r="D19" s="2">
        <f t="shared" si="1"/>
        <v>-60.5</v>
      </c>
      <c r="E19" s="2">
        <f t="shared" si="2"/>
        <v>6.7222222222222225E-2</v>
      </c>
      <c r="F19" s="2">
        <f t="shared" si="3"/>
        <v>6.7222222222222223</v>
      </c>
      <c r="G19" s="2">
        <f t="shared" si="10"/>
        <v>8.2751286521314409</v>
      </c>
      <c r="I19" s="2">
        <f t="shared" si="0"/>
        <v>8.2751286521314409</v>
      </c>
      <c r="J19" s="2">
        <v>-51.7</v>
      </c>
      <c r="K19">
        <f t="shared" si="5"/>
        <v>-3.3702223412784207</v>
      </c>
      <c r="L19">
        <f t="shared" si="6"/>
        <v>12.629777658721579</v>
      </c>
      <c r="M19">
        <f t="shared" si="7"/>
        <v>18.322206176558183</v>
      </c>
      <c r="N19">
        <f t="shared" si="8"/>
        <v>25.922630785276649</v>
      </c>
      <c r="O19">
        <f t="shared" si="9"/>
        <v>3.1528110575854602</v>
      </c>
    </row>
    <row r="20" spans="2:15" x14ac:dyDescent="0.3">
      <c r="B20" s="2">
        <v>1.7</v>
      </c>
      <c r="C20" s="2">
        <v>-6.6600000000000006E-2</v>
      </c>
      <c r="D20" s="2">
        <f t="shared" si="1"/>
        <v>-66.600000000000009</v>
      </c>
      <c r="E20" s="2">
        <f t="shared" si="2"/>
        <v>7.400000000000001E-2</v>
      </c>
      <c r="F20" s="2">
        <f t="shared" si="3"/>
        <v>7.4000000000000012</v>
      </c>
      <c r="G20" s="2">
        <f t="shared" si="10"/>
        <v>8.6923171973097624</v>
      </c>
      <c r="I20" s="2">
        <f t="shared" si="0"/>
        <v>8.6923171973097624</v>
      </c>
      <c r="J20" s="2">
        <v>-51.2</v>
      </c>
      <c r="K20">
        <f t="shared" si="5"/>
        <v>-2.8702223412784207</v>
      </c>
      <c r="L20">
        <f t="shared" si="6"/>
        <v>13.129777658721579</v>
      </c>
      <c r="M20">
        <f t="shared" si="7"/>
        <v>20.557853453623707</v>
      </c>
      <c r="N20">
        <f t="shared" si="8"/>
        <v>28.536317525610329</v>
      </c>
      <c r="O20">
        <f t="shared" si="9"/>
        <v>3.0964268274205837</v>
      </c>
    </row>
    <row r="21" spans="2:15" x14ac:dyDescent="0.3">
      <c r="B21" s="2">
        <v>1.81</v>
      </c>
      <c r="C21" s="2">
        <v>-7.22E-2</v>
      </c>
      <c r="D21" s="2">
        <f t="shared" si="1"/>
        <v>-72.2</v>
      </c>
      <c r="E21" s="2">
        <f t="shared" si="2"/>
        <v>8.0222222222222223E-2</v>
      </c>
      <c r="F21" s="2">
        <f t="shared" si="3"/>
        <v>8.0222222222222221</v>
      </c>
      <c r="G21" s="2">
        <f t="shared" si="10"/>
        <v>9.0429468813031413</v>
      </c>
      <c r="I21" s="2">
        <f t="shared" si="0"/>
        <v>9.0429468813031413</v>
      </c>
      <c r="J21" s="2">
        <v>-50.8</v>
      </c>
      <c r="K21">
        <f t="shared" si="5"/>
        <v>-2.470222341278415</v>
      </c>
      <c r="L21">
        <f t="shared" si="6"/>
        <v>13.529777658721585</v>
      </c>
      <c r="M21">
        <f t="shared" si="7"/>
        <v>22.541238071405292</v>
      </c>
      <c r="N21">
        <f t="shared" si="8"/>
        <v>30.935767647883868</v>
      </c>
      <c r="O21">
        <f t="shared" si="9"/>
        <v>3.1261870615601182</v>
      </c>
    </row>
    <row r="22" spans="2:15" x14ac:dyDescent="0.3">
      <c r="B22" s="2">
        <v>1.9</v>
      </c>
      <c r="C22" s="2">
        <v>-7.8299999999999995E-2</v>
      </c>
      <c r="D22" s="2">
        <f t="shared" si="1"/>
        <v>-78.3</v>
      </c>
      <c r="E22" s="2">
        <f t="shared" si="2"/>
        <v>8.6999999999999994E-2</v>
      </c>
      <c r="F22" s="2">
        <f t="shared" si="3"/>
        <v>8.6999999999999993</v>
      </c>
      <c r="G22" s="2">
        <f t="shared" si="10"/>
        <v>9.3951925261861842</v>
      </c>
      <c r="I22" s="2">
        <f t="shared" si="0"/>
        <v>9.3951925261861842</v>
      </c>
      <c r="J22" s="2">
        <v>-50.2</v>
      </c>
      <c r="K22">
        <f t="shared" si="5"/>
        <v>-1.8702223412784207</v>
      </c>
      <c r="L22">
        <f t="shared" si="6"/>
        <v>14.129777658721579</v>
      </c>
      <c r="M22">
        <f t="shared" si="7"/>
        <v>25.880804124707357</v>
      </c>
      <c r="N22">
        <f t="shared" si="8"/>
        <v>33.549454388217541</v>
      </c>
      <c r="O22">
        <f t="shared" si="9"/>
        <v>2.2722708529714115</v>
      </c>
    </row>
    <row r="23" spans="2:15" x14ac:dyDescent="0.3">
      <c r="B23" s="2">
        <v>2</v>
      </c>
      <c r="C23" s="2">
        <v>-8.3900000000000002E-2</v>
      </c>
      <c r="D23" s="2">
        <f t="shared" si="1"/>
        <v>-83.9</v>
      </c>
      <c r="E23" s="2">
        <f t="shared" si="2"/>
        <v>9.3222222222222234E-2</v>
      </c>
      <c r="F23" s="2">
        <f t="shared" si="3"/>
        <v>9.3222222222222229</v>
      </c>
      <c r="G23" s="2">
        <f t="shared" si="10"/>
        <v>9.695194513893755</v>
      </c>
      <c r="I23" s="2">
        <f t="shared" si="0"/>
        <v>9.695194513893755</v>
      </c>
      <c r="J23" s="2">
        <v>-49.8</v>
      </c>
      <c r="K23">
        <f t="shared" si="5"/>
        <v>-1.470222341278415</v>
      </c>
      <c r="L23">
        <f t="shared" si="6"/>
        <v>14.529777658721585</v>
      </c>
      <c r="M23">
        <f t="shared" si="7"/>
        <v>28.377737421394276</v>
      </c>
      <c r="N23">
        <f t="shared" si="8"/>
        <v>35.94890451049109</v>
      </c>
      <c r="O23">
        <f t="shared" si="9"/>
        <v>2.0199838429615831</v>
      </c>
    </row>
    <row r="24" spans="2:15" x14ac:dyDescent="0.3">
      <c r="B24" s="2">
        <v>2.1</v>
      </c>
      <c r="C24" s="2">
        <v>-8.9800000000000005E-2</v>
      </c>
      <c r="D24" s="2">
        <f t="shared" si="1"/>
        <v>-89.800000000000011</v>
      </c>
      <c r="E24" s="2">
        <f t="shared" si="2"/>
        <v>9.9777777777777785E-2</v>
      </c>
      <c r="F24" s="2">
        <f t="shared" si="3"/>
        <v>9.9777777777777779</v>
      </c>
      <c r="G24" s="2">
        <f t="shared" si="10"/>
        <v>9.9903382722797947</v>
      </c>
      <c r="I24" s="2">
        <f t="shared" si="0"/>
        <v>9.9903382722797947</v>
      </c>
      <c r="J24" s="2">
        <v>-49.4</v>
      </c>
      <c r="K24">
        <f t="shared" si="5"/>
        <v>-1.0702223412784164</v>
      </c>
      <c r="L24">
        <f t="shared" si="6"/>
        <v>14.929777658721584</v>
      </c>
      <c r="M24">
        <f t="shared" si="7"/>
        <v>31.115570338435329</v>
      </c>
      <c r="N24">
        <f t="shared" si="8"/>
        <v>38.476896603600707</v>
      </c>
      <c r="O24">
        <f t="shared" si="9"/>
        <v>1.7415436642431343</v>
      </c>
    </row>
    <row r="25" spans="2:15" x14ac:dyDescent="0.3">
      <c r="B25" s="2">
        <v>2.2000000000000002</v>
      </c>
      <c r="C25" s="2">
        <v>-9.64E-2</v>
      </c>
      <c r="D25" s="2">
        <f t="shared" si="1"/>
        <v>-96.4</v>
      </c>
      <c r="E25" s="2">
        <f t="shared" si="2"/>
        <v>0.10711111111111112</v>
      </c>
      <c r="F25" s="2">
        <f t="shared" si="3"/>
        <v>10.711111111111112</v>
      </c>
      <c r="G25" s="2">
        <f t="shared" si="10"/>
        <v>10.298345244635058</v>
      </c>
      <c r="I25" s="2">
        <f t="shared" si="0"/>
        <v>10.298345244635058</v>
      </c>
      <c r="J25" s="2">
        <v>-49</v>
      </c>
      <c r="K25">
        <f t="shared" si="5"/>
        <v>-0.67022234127841784</v>
      </c>
      <c r="L25">
        <f t="shared" si="6"/>
        <v>15.329777658721582</v>
      </c>
      <c r="M25">
        <f t="shared" si="7"/>
        <v>34.117544436653951</v>
      </c>
      <c r="N25">
        <f t="shared" si="8"/>
        <v>41.304819961994532</v>
      </c>
      <c r="O25">
        <f t="shared" si="9"/>
        <v>1.5140869699186925</v>
      </c>
    </row>
    <row r="26" spans="2:15" x14ac:dyDescent="0.3">
      <c r="B26" s="2">
        <v>2.2999999999999998</v>
      </c>
      <c r="C26" s="2">
        <v>-0.10299999999999999</v>
      </c>
      <c r="D26" s="2">
        <f t="shared" si="1"/>
        <v>-103</v>
      </c>
      <c r="E26" s="2">
        <f t="shared" si="2"/>
        <v>0.11444444444444445</v>
      </c>
      <c r="F26" s="2">
        <f t="shared" si="3"/>
        <v>11.444444444444445</v>
      </c>
      <c r="G26" s="2">
        <f t="shared" si="10"/>
        <v>10.585947152658473</v>
      </c>
      <c r="I26" s="2">
        <f t="shared" si="0"/>
        <v>10.585947152658473</v>
      </c>
      <c r="J26" s="2">
        <v>-48.7</v>
      </c>
      <c r="K26">
        <f t="shared" si="5"/>
        <v>-0.37022234127842069</v>
      </c>
      <c r="L26">
        <f t="shared" si="6"/>
        <v>15.629777658721579</v>
      </c>
      <c r="M26">
        <f t="shared" si="7"/>
        <v>36.557607511176592</v>
      </c>
      <c r="N26">
        <f t="shared" si="8"/>
        <v>44.132743320388343</v>
      </c>
      <c r="O26">
        <f t="shared" si="9"/>
        <v>1.5696509272511565</v>
      </c>
    </row>
    <row r="27" spans="2:15" x14ac:dyDescent="0.3">
      <c r="B27" s="2">
        <v>2.4</v>
      </c>
      <c r="C27" s="2">
        <v>-0.11</v>
      </c>
      <c r="D27" s="2">
        <f t="shared" si="1"/>
        <v>-110</v>
      </c>
      <c r="E27" s="2">
        <f t="shared" si="2"/>
        <v>0.12222222222222222</v>
      </c>
      <c r="F27" s="2">
        <f t="shared" si="3"/>
        <v>12.222222222222221</v>
      </c>
      <c r="G27" s="2">
        <f t="shared" si="10"/>
        <v>10.871501757189002</v>
      </c>
      <c r="I27" s="2">
        <f t="shared" si="0"/>
        <v>10.871501757189002</v>
      </c>
      <c r="J27" s="2">
        <v>-48.3</v>
      </c>
      <c r="K27">
        <f t="shared" si="5"/>
        <v>2.9777658721584999E-2</v>
      </c>
      <c r="L27">
        <f t="shared" si="6"/>
        <v>16.029777658721585</v>
      </c>
      <c r="M27">
        <f t="shared" si="7"/>
        <v>40.084619539165502</v>
      </c>
      <c r="N27">
        <f t="shared" si="8"/>
        <v>47.132055973230266</v>
      </c>
      <c r="O27">
        <f t="shared" si="9"/>
        <v>1.2390378370351236</v>
      </c>
    </row>
    <row r="28" spans="2:15" x14ac:dyDescent="0.3">
      <c r="B28" s="2">
        <v>2.5</v>
      </c>
      <c r="C28" s="2">
        <v>-0.11600000000000001</v>
      </c>
      <c r="D28" s="2">
        <f t="shared" si="1"/>
        <v>-116</v>
      </c>
      <c r="E28" s="2">
        <f t="shared" si="2"/>
        <v>0.12888888888888889</v>
      </c>
      <c r="F28" s="2">
        <f t="shared" si="3"/>
        <v>12.888888888888889</v>
      </c>
      <c r="G28" s="2">
        <f t="shared" si="10"/>
        <v>11.102154797875937</v>
      </c>
      <c r="I28" s="2">
        <f t="shared" si="0"/>
        <v>11.102154797875937</v>
      </c>
      <c r="J28" s="2">
        <v>-47.9</v>
      </c>
      <c r="K28">
        <f t="shared" si="5"/>
        <v>0.42977765872158358</v>
      </c>
      <c r="L28">
        <f t="shared" si="6"/>
        <v>16.429777658721584</v>
      </c>
      <c r="M28">
        <f t="shared" si="7"/>
        <v>43.951911325390036</v>
      </c>
      <c r="N28">
        <f t="shared" si="8"/>
        <v>49.702895389951919</v>
      </c>
      <c r="O28">
        <f t="shared" si="9"/>
        <v>0.75250010098511277</v>
      </c>
    </row>
    <row r="29" spans="2:15" x14ac:dyDescent="0.3">
      <c r="B29" s="2">
        <v>2.6</v>
      </c>
      <c r="C29" s="2">
        <v>-0.122</v>
      </c>
      <c r="D29" s="2">
        <f t="shared" si="1"/>
        <v>-122</v>
      </c>
      <c r="E29" s="2">
        <f t="shared" si="2"/>
        <v>0.13555555555555557</v>
      </c>
      <c r="F29" s="2">
        <f t="shared" si="3"/>
        <v>13.555555555555557</v>
      </c>
      <c r="G29" s="2">
        <f t="shared" si="10"/>
        <v>11.321173212354234</v>
      </c>
      <c r="I29" s="2">
        <f t="shared" si="0"/>
        <v>11.321173212354234</v>
      </c>
      <c r="J29" s="2">
        <v>-47.6</v>
      </c>
      <c r="K29">
        <f t="shared" si="5"/>
        <v>0.72977765872158074</v>
      </c>
      <c r="L29">
        <f t="shared" si="6"/>
        <v>16.729777658721581</v>
      </c>
      <c r="M29">
        <f t="shared" si="7"/>
        <v>47.095321487246807</v>
      </c>
      <c r="N29">
        <f t="shared" si="8"/>
        <v>52.273734806673573</v>
      </c>
      <c r="O29">
        <f t="shared" si="9"/>
        <v>0.56939763144154742</v>
      </c>
    </row>
    <row r="30" spans="2:15" x14ac:dyDescent="0.3">
      <c r="B30" s="2">
        <v>2.7</v>
      </c>
      <c r="C30" s="2">
        <v>-0.13</v>
      </c>
      <c r="D30" s="2">
        <f t="shared" si="1"/>
        <v>-130</v>
      </c>
      <c r="E30" s="2">
        <f t="shared" si="2"/>
        <v>0.14444444444444443</v>
      </c>
      <c r="F30" s="2">
        <f t="shared" si="3"/>
        <v>14.444444444444443</v>
      </c>
      <c r="G30" s="2">
        <f t="shared" si="10"/>
        <v>11.597008428675117</v>
      </c>
      <c r="I30" s="2">
        <f t="shared" si="0"/>
        <v>11.597008428675117</v>
      </c>
      <c r="J30" s="2">
        <v>-47.2</v>
      </c>
      <c r="K30">
        <f t="shared" si="5"/>
        <v>1.1297776587215793</v>
      </c>
      <c r="L30">
        <f t="shared" si="6"/>
        <v>17.129777658721579</v>
      </c>
      <c r="M30">
        <f t="shared" si="7"/>
        <v>51.638993151119742</v>
      </c>
      <c r="N30">
        <f t="shared" si="8"/>
        <v>55.701520695635764</v>
      </c>
      <c r="O30">
        <f t="shared" si="9"/>
        <v>0.31960596136436309</v>
      </c>
    </row>
    <row r="31" spans="2:15" x14ac:dyDescent="0.3">
      <c r="B31" s="2">
        <v>2.8</v>
      </c>
      <c r="C31" s="2">
        <v>-0.13500000000000001</v>
      </c>
      <c r="D31" s="2">
        <f t="shared" si="1"/>
        <v>-135</v>
      </c>
      <c r="E31" s="2">
        <f t="shared" si="2"/>
        <v>0.15</v>
      </c>
      <c r="F31" s="2">
        <f t="shared" si="3"/>
        <v>15</v>
      </c>
      <c r="G31" s="2">
        <f t="shared" si="10"/>
        <v>11.760912590556813</v>
      </c>
      <c r="I31" s="2">
        <f t="shared" si="0"/>
        <v>11.760912590556813</v>
      </c>
      <c r="J31" s="2">
        <v>-46.9</v>
      </c>
      <c r="K31">
        <f t="shared" si="5"/>
        <v>1.4297776587215836</v>
      </c>
      <c r="L31">
        <f t="shared" si="6"/>
        <v>17.429777658721584</v>
      </c>
      <c r="M31">
        <f t="shared" si="7"/>
        <v>55.332178064457374</v>
      </c>
      <c r="N31">
        <f t="shared" si="8"/>
        <v>57.84388687623715</v>
      </c>
      <c r="O31">
        <f t="shared" si="9"/>
        <v>0.11401469047220747</v>
      </c>
    </row>
    <row r="32" spans="2:15" x14ac:dyDescent="0.3">
      <c r="B32" s="2">
        <v>2.9</v>
      </c>
      <c r="C32" s="2">
        <v>-0.14099999999999999</v>
      </c>
      <c r="D32" s="2">
        <f t="shared" si="1"/>
        <v>-141</v>
      </c>
      <c r="E32" s="2">
        <f t="shared" si="2"/>
        <v>0.15666666666666668</v>
      </c>
      <c r="F32" s="2">
        <f t="shared" si="3"/>
        <v>15.666666666666668</v>
      </c>
      <c r="G32" s="2">
        <f t="shared" si="10"/>
        <v>11.949766032160552</v>
      </c>
      <c r="I32" s="2">
        <f t="shared" si="0"/>
        <v>11.949766032160552</v>
      </c>
      <c r="J32" s="2">
        <v>-46.6</v>
      </c>
      <c r="K32">
        <f t="shared" si="5"/>
        <v>1.7297776587215807</v>
      </c>
      <c r="L32">
        <f t="shared" si="6"/>
        <v>17.729777658721581</v>
      </c>
      <c r="M32">
        <f t="shared" si="7"/>
        <v>59.28949699691087</v>
      </c>
      <c r="N32">
        <f t="shared" si="8"/>
        <v>60.414726292958804</v>
      </c>
      <c r="O32">
        <f t="shared" si="9"/>
        <v>2.1355232086898927E-2</v>
      </c>
    </row>
    <row r="33" spans="2:15" x14ac:dyDescent="0.3">
      <c r="B33" s="2">
        <v>3</v>
      </c>
      <c r="C33" s="2">
        <f>-0.148</f>
        <v>-0.14799999999999999</v>
      </c>
      <c r="D33" s="2">
        <f t="shared" si="1"/>
        <v>-148</v>
      </c>
      <c r="E33" s="2">
        <f t="shared" si="2"/>
        <v>0.16444444444444445</v>
      </c>
      <c r="F33" s="2">
        <f t="shared" si="3"/>
        <v>16.444444444444446</v>
      </c>
      <c r="G33" s="2">
        <f t="shared" si="10"/>
        <v>12.160192059556325</v>
      </c>
      <c r="I33" s="2">
        <f t="shared" si="0"/>
        <v>12.160192059556325</v>
      </c>
      <c r="J33" s="2">
        <v>-46.3</v>
      </c>
      <c r="K33">
        <f t="shared" si="5"/>
        <v>2.029777658721585</v>
      </c>
      <c r="L33">
        <f t="shared" si="6"/>
        <v>18.029777658721585</v>
      </c>
      <c r="M33">
        <f t="shared" si="7"/>
        <v>63.529840630017127</v>
      </c>
      <c r="N33">
        <f t="shared" si="8"/>
        <v>63.414038945800733</v>
      </c>
      <c r="O33">
        <f t="shared" si="9"/>
        <v>2.1108238167084507E-4</v>
      </c>
    </row>
    <row r="34" spans="2:15" x14ac:dyDescent="0.3">
      <c r="B34" s="2">
        <v>3.09</v>
      </c>
      <c r="C34" s="2">
        <v>-0.156</v>
      </c>
      <c r="D34" s="2">
        <f t="shared" si="1"/>
        <v>-156</v>
      </c>
      <c r="E34" s="2">
        <f t="shared" si="2"/>
        <v>0.17333333333333334</v>
      </c>
      <c r="F34" s="2">
        <f t="shared" si="3"/>
        <v>17.333333333333336</v>
      </c>
      <c r="G34" s="2">
        <f t="shared" si="10"/>
        <v>12.388820889151368</v>
      </c>
      <c r="I34" s="2">
        <f t="shared" si="0"/>
        <v>12.388820889151368</v>
      </c>
      <c r="J34" s="2">
        <v>-45.9</v>
      </c>
      <c r="K34">
        <f t="shared" si="5"/>
        <v>2.4297776587215836</v>
      </c>
      <c r="L34">
        <f t="shared" si="6"/>
        <v>18.429777658721584</v>
      </c>
      <c r="M34">
        <f t="shared" si="7"/>
        <v>69.659085055265237</v>
      </c>
      <c r="N34">
        <f t="shared" si="8"/>
        <v>66.841824834762932</v>
      </c>
      <c r="O34">
        <f t="shared" si="9"/>
        <v>0.11393998562754275</v>
      </c>
    </row>
    <row r="35" spans="2:15" x14ac:dyDescent="0.3">
      <c r="B35" s="2">
        <v>3.2</v>
      </c>
      <c r="C35" s="2">
        <v>-0.16200000000000001</v>
      </c>
      <c r="D35" s="2">
        <f t="shared" si="1"/>
        <v>-162</v>
      </c>
      <c r="E35" s="2">
        <f t="shared" si="2"/>
        <v>0.18</v>
      </c>
      <c r="F35" s="2">
        <f t="shared" si="3"/>
        <v>18</v>
      </c>
      <c r="G35" s="2">
        <f t="shared" si="10"/>
        <v>12.552725051033061</v>
      </c>
      <c r="I35" s="2">
        <f t="shared" si="0"/>
        <v>12.552725051033061</v>
      </c>
      <c r="J35" s="2">
        <v>-45.7</v>
      </c>
      <c r="K35">
        <f t="shared" si="5"/>
        <v>2.6297776587215793</v>
      </c>
      <c r="L35">
        <f t="shared" si="6"/>
        <v>18.629777658721579</v>
      </c>
      <c r="M35">
        <f t="shared" si="7"/>
        <v>72.942016592473934</v>
      </c>
      <c r="N35">
        <f t="shared" si="8"/>
        <v>69.412664251484571</v>
      </c>
      <c r="O35">
        <f t="shared" si="9"/>
        <v>0.17077027108313209</v>
      </c>
    </row>
    <row r="36" spans="2:15" x14ac:dyDescent="0.3">
      <c r="B36" s="2">
        <v>3.3</v>
      </c>
      <c r="C36" s="2">
        <v>-0.16700000000000001</v>
      </c>
      <c r="D36" s="2">
        <f t="shared" si="1"/>
        <v>-167</v>
      </c>
      <c r="E36" s="2">
        <f t="shared" si="2"/>
        <v>0.18555555555555556</v>
      </c>
      <c r="F36" s="2">
        <f t="shared" si="3"/>
        <v>18.555555555555557</v>
      </c>
      <c r="G36" s="2">
        <f t="shared" si="10"/>
        <v>12.684739617082585</v>
      </c>
      <c r="I36" s="2">
        <f t="shared" si="0"/>
        <v>12.684739617082585</v>
      </c>
      <c r="J36" s="2">
        <v>-45.5</v>
      </c>
      <c r="K36">
        <f t="shared" si="5"/>
        <v>2.8297776587215822</v>
      </c>
      <c r="L36">
        <f t="shared" si="6"/>
        <v>18.829777658721582</v>
      </c>
      <c r="M36">
        <f t="shared" si="7"/>
        <v>76.379667926381899</v>
      </c>
      <c r="N36">
        <f t="shared" si="8"/>
        <v>71.555030432085957</v>
      </c>
      <c r="O36">
        <f t="shared" si="9"/>
        <v>0.30475554009742162</v>
      </c>
    </row>
    <row r="37" spans="2:15" x14ac:dyDescent="0.3">
      <c r="B37" s="2">
        <v>3.4</v>
      </c>
      <c r="C37" s="2">
        <v>-0.17299999999999999</v>
      </c>
      <c r="D37" s="2">
        <f t="shared" si="1"/>
        <v>-173</v>
      </c>
      <c r="E37" s="2">
        <f t="shared" si="2"/>
        <v>0.19222222222222221</v>
      </c>
      <c r="F37" s="2">
        <f t="shared" si="3"/>
        <v>19.222222222222221</v>
      </c>
      <c r="G37" s="2">
        <f t="shared" si="10"/>
        <v>12.838035936894705</v>
      </c>
      <c r="I37" s="2">
        <f t="shared" si="0"/>
        <v>12.838035936894705</v>
      </c>
      <c r="J37" s="2">
        <v>-45.3</v>
      </c>
      <c r="K37">
        <f t="shared" si="5"/>
        <v>3.029777658721585</v>
      </c>
      <c r="L37">
        <f t="shared" si="6"/>
        <v>19.029777658721585</v>
      </c>
      <c r="M37">
        <f t="shared" si="7"/>
        <v>79.97933077636219</v>
      </c>
      <c r="N37">
        <f t="shared" si="8"/>
        <v>74.125869848807596</v>
      </c>
      <c r="O37">
        <f t="shared" si="9"/>
        <v>0.428398243618896</v>
      </c>
    </row>
    <row r="38" spans="2:15" x14ac:dyDescent="0.3">
      <c r="B38" s="2">
        <v>3.5</v>
      </c>
      <c r="C38" s="2">
        <v>-0.17799999999999999</v>
      </c>
      <c r="D38" s="2">
        <f t="shared" si="1"/>
        <v>-178</v>
      </c>
      <c r="E38" s="2">
        <f t="shared" si="2"/>
        <v>0.19777777777777777</v>
      </c>
      <c r="F38" s="2">
        <f t="shared" si="3"/>
        <v>19.777777777777779</v>
      </c>
      <c r="G38" s="2">
        <f t="shared" si="10"/>
        <v>12.961774928695691</v>
      </c>
      <c r="I38" s="2">
        <f t="shared" si="0"/>
        <v>12.961774928695691</v>
      </c>
      <c r="J38" s="2">
        <v>-45.05</v>
      </c>
      <c r="K38">
        <f t="shared" si="5"/>
        <v>3.279777658721585</v>
      </c>
      <c r="L38">
        <f t="shared" si="6"/>
        <v>19.279777658721585</v>
      </c>
      <c r="M38">
        <f t="shared" si="7"/>
        <v>84.718404062048222</v>
      </c>
      <c r="N38">
        <f t="shared" si="8"/>
        <v>76.268236029408982</v>
      </c>
      <c r="O38">
        <f t="shared" si="9"/>
        <v>0.84285511006015257</v>
      </c>
    </row>
    <row r="39" spans="2:15" x14ac:dyDescent="0.3">
      <c r="B39" s="2">
        <v>3.5950000000000002</v>
      </c>
      <c r="C39" s="2">
        <v>-0.18099999999999999</v>
      </c>
      <c r="D39" s="2">
        <f t="shared" si="1"/>
        <v>-181</v>
      </c>
      <c r="E39" s="2">
        <f t="shared" si="2"/>
        <v>0.2011111111111111</v>
      </c>
      <c r="F39" s="2">
        <f t="shared" si="3"/>
        <v>20.111111111111111</v>
      </c>
      <c r="G39" s="2">
        <f t="shared" si="10"/>
        <v>13.034360654298595</v>
      </c>
      <c r="I39" s="2">
        <f t="shared" si="0"/>
        <v>13.034360654298595</v>
      </c>
      <c r="J39" s="2">
        <v>-44.9</v>
      </c>
      <c r="K39">
        <f t="shared" si="5"/>
        <v>3.4297776587215836</v>
      </c>
      <c r="L39">
        <f t="shared" si="6"/>
        <v>19.429777658721584</v>
      </c>
      <c r="M39">
        <f t="shared" si="7"/>
        <v>87.695592338404708</v>
      </c>
      <c r="N39">
        <f t="shared" si="8"/>
        <v>77.553655737769802</v>
      </c>
      <c r="O39">
        <f t="shared" si="9"/>
        <v>1.172908184648326</v>
      </c>
    </row>
    <row r="40" spans="2:15" x14ac:dyDescent="0.3">
      <c r="B40" s="2">
        <v>3.7</v>
      </c>
      <c r="C40" s="2">
        <v>-0.185</v>
      </c>
      <c r="D40" s="2">
        <f t="shared" si="1"/>
        <v>-185</v>
      </c>
      <c r="E40" s="2">
        <f t="shared" si="2"/>
        <v>0.20555555555555555</v>
      </c>
      <c r="F40" s="2">
        <f t="shared" si="3"/>
        <v>20.555555555555554</v>
      </c>
      <c r="G40" s="2">
        <f t="shared" si="10"/>
        <v>13.129292189636889</v>
      </c>
      <c r="I40" s="2">
        <f>G40+H40</f>
        <v>13.129292189636889</v>
      </c>
      <c r="J40" s="2">
        <v>-44.8</v>
      </c>
      <c r="K40">
        <f t="shared" si="5"/>
        <v>3.529777658721585</v>
      </c>
      <c r="L40">
        <f t="shared" si="6"/>
        <v>19.529777658721585</v>
      </c>
      <c r="M40">
        <f t="shared" si="7"/>
        <v>89.73828509379932</v>
      </c>
      <c r="N40">
        <f t="shared" si="8"/>
        <v>79.267548682250904</v>
      </c>
      <c r="O40">
        <f t="shared" si="9"/>
        <v>1.2217340779972334</v>
      </c>
    </row>
    <row r="41" spans="2:15" x14ac:dyDescent="0.3">
      <c r="B41" s="2">
        <v>3.8</v>
      </c>
      <c r="C41" s="2">
        <v>-0.188</v>
      </c>
      <c r="D41" s="2">
        <f t="shared" si="1"/>
        <v>-188</v>
      </c>
      <c r="E41" s="2">
        <f t="shared" si="2"/>
        <v>0.2088888888888889</v>
      </c>
      <c r="F41" s="2">
        <f t="shared" si="3"/>
        <v>20.888888888888889</v>
      </c>
      <c r="G41" s="2">
        <f t="shared" si="10"/>
        <v>13.199153398243551</v>
      </c>
      <c r="I41" s="2">
        <f t="shared" si="0"/>
        <v>13.199153398243551</v>
      </c>
      <c r="J41" s="2">
        <v>-44.7</v>
      </c>
      <c r="K41">
        <f t="shared" si="5"/>
        <v>3.6297776587215793</v>
      </c>
      <c r="L41">
        <f t="shared" si="6"/>
        <v>19.629777658721579</v>
      </c>
      <c r="M41">
        <f t="shared" si="7"/>
        <v>91.828558275777212</v>
      </c>
      <c r="N41">
        <f t="shared" si="8"/>
        <v>80.552968390611738</v>
      </c>
      <c r="O41">
        <f t="shared" si="9"/>
        <v>1.384524919542192</v>
      </c>
    </row>
    <row r="42" spans="2:15" x14ac:dyDescent="0.3">
      <c r="B42" s="2">
        <v>3.9</v>
      </c>
      <c r="C42" s="2">
        <v>-0.191</v>
      </c>
      <c r="D42" s="2">
        <f t="shared" si="1"/>
        <v>-191</v>
      </c>
      <c r="E42" s="2">
        <f t="shared" si="2"/>
        <v>0.21222222222222223</v>
      </c>
      <c r="F42" s="2">
        <f t="shared" si="3"/>
        <v>21.222222222222221</v>
      </c>
      <c r="G42" s="2">
        <f t="shared" si="10"/>
        <v>13.267908578084027</v>
      </c>
      <c r="I42" s="2">
        <f t="shared" si="0"/>
        <v>13.267908578084027</v>
      </c>
      <c r="J42" s="2">
        <v>-44.6</v>
      </c>
      <c r="K42">
        <f t="shared" si="5"/>
        <v>3.7297776587215807</v>
      </c>
      <c r="L42">
        <f t="shared" si="6"/>
        <v>19.729777658721581</v>
      </c>
      <c r="M42">
        <f t="shared" si="7"/>
        <v>93.967520174847664</v>
      </c>
      <c r="N42">
        <f t="shared" si="8"/>
        <v>81.838388098972558</v>
      </c>
      <c r="O42">
        <f t="shared" si="9"/>
        <v>1.5656031428761799</v>
      </c>
    </row>
    <row r="43" spans="2:15" x14ac:dyDescent="0.3">
      <c r="B43" s="2">
        <v>4.01</v>
      </c>
      <c r="C43" s="2">
        <v>-0.193</v>
      </c>
      <c r="D43" s="2">
        <f t="shared" si="1"/>
        <v>-193</v>
      </c>
      <c r="E43" s="2">
        <f t="shared" si="2"/>
        <v>0.21444444444444444</v>
      </c>
      <c r="F43" s="2">
        <f t="shared" si="3"/>
        <v>21.444444444444443</v>
      </c>
      <c r="G43" s="2">
        <f t="shared" si="10"/>
        <v>13.313147995684488</v>
      </c>
      <c r="I43" s="2">
        <f t="shared" si="0"/>
        <v>13.313147995684488</v>
      </c>
      <c r="J43" s="2">
        <v>-44.45</v>
      </c>
      <c r="K43">
        <f t="shared" si="5"/>
        <v>3.8797776587215793</v>
      </c>
      <c r="L43">
        <f t="shared" si="6"/>
        <v>19.879777658721579</v>
      </c>
      <c r="M43">
        <f t="shared" si="7"/>
        <v>97.269742431276754</v>
      </c>
      <c r="N43">
        <f t="shared" si="8"/>
        <v>82.695334571213095</v>
      </c>
      <c r="O43">
        <f t="shared" si="9"/>
        <v>2.1837558028033244</v>
      </c>
    </row>
    <row r="44" spans="2:15" x14ac:dyDescent="0.3">
      <c r="B44" s="2">
        <v>4.0999999999999996</v>
      </c>
      <c r="C44" s="2">
        <v>-0.19500000000000001</v>
      </c>
      <c r="D44" s="2">
        <f t="shared" si="1"/>
        <v>-195</v>
      </c>
      <c r="E44" s="2">
        <f t="shared" si="2"/>
        <v>0.21666666666666667</v>
      </c>
      <c r="F44" s="2">
        <f t="shared" si="3"/>
        <v>21.666666666666668</v>
      </c>
      <c r="G44" s="2">
        <f t="shared" si="10"/>
        <v>13.357921019231931</v>
      </c>
      <c r="I44" s="2">
        <f t="shared" si="0"/>
        <v>13.357921019231931</v>
      </c>
      <c r="J44" s="2">
        <v>-44.4</v>
      </c>
      <c r="K44">
        <f t="shared" si="5"/>
        <v>3.9297776587215836</v>
      </c>
      <c r="L44">
        <f t="shared" si="6"/>
        <v>19.929777658721584</v>
      </c>
      <c r="M44">
        <f t="shared" si="7"/>
        <v>98.396072964631912</v>
      </c>
      <c r="N44">
        <f t="shared" si="8"/>
        <v>83.552281043453661</v>
      </c>
      <c r="O44">
        <f t="shared" si="9"/>
        <v>2.2392982967769091</v>
      </c>
    </row>
    <row r="45" spans="2:15" x14ac:dyDescent="0.3">
      <c r="B45" s="2">
        <v>4.2</v>
      </c>
      <c r="C45" s="2">
        <v>-0.19700000000000001</v>
      </c>
      <c r="D45" s="2">
        <f t="shared" si="1"/>
        <v>-197</v>
      </c>
      <c r="E45" s="2">
        <f t="shared" si="2"/>
        <v>0.21888888888888888</v>
      </c>
      <c r="F45" s="2">
        <f t="shared" si="3"/>
        <v>21.888888888888889</v>
      </c>
      <c r="G45" s="2">
        <f t="shared" si="10"/>
        <v>13.402237167222681</v>
      </c>
      <c r="I45" s="2">
        <f t="shared" si="0"/>
        <v>13.402237167222681</v>
      </c>
      <c r="J45" s="2">
        <v>-44.3</v>
      </c>
      <c r="K45">
        <f t="shared" si="5"/>
        <v>4.029777658721585</v>
      </c>
      <c r="L45">
        <f t="shared" si="6"/>
        <v>20.029777658721585</v>
      </c>
      <c r="M45">
        <f t="shared" si="7"/>
        <v>100.68801193265368</v>
      </c>
      <c r="N45">
        <f t="shared" si="8"/>
        <v>84.409227515694212</v>
      </c>
      <c r="O45">
        <f t="shared" si="9"/>
        <v>2.6318805685734454</v>
      </c>
    </row>
    <row r="46" spans="2:15" x14ac:dyDescent="0.3">
      <c r="B46" s="2">
        <v>4.3</v>
      </c>
      <c r="C46" s="2">
        <v>-0.2</v>
      </c>
      <c r="D46" s="2">
        <f t="shared" si="1"/>
        <v>-200</v>
      </c>
      <c r="E46" s="2">
        <f t="shared" si="2"/>
        <v>0.22222222222222221</v>
      </c>
      <c r="F46" s="2">
        <f t="shared" si="3"/>
        <v>22.222222222222221</v>
      </c>
      <c r="G46" s="2">
        <f t="shared" si="10"/>
        <v>13.467874862246562</v>
      </c>
      <c r="I46" s="2">
        <f t="shared" si="0"/>
        <v>13.467874862246562</v>
      </c>
      <c r="J46" s="2">
        <v>-44.2</v>
      </c>
      <c r="K46">
        <f t="shared" si="5"/>
        <v>4.1297776587215793</v>
      </c>
      <c r="L46">
        <f t="shared" si="6"/>
        <v>20.129777658721579</v>
      </c>
      <c r="M46">
        <f t="shared" si="7"/>
        <v>103.03333701736527</v>
      </c>
      <c r="N46">
        <f t="shared" si="8"/>
        <v>85.694647224055032</v>
      </c>
      <c r="O46">
        <f t="shared" si="9"/>
        <v>2.9177950792564578</v>
      </c>
    </row>
    <row r="47" spans="2:15" x14ac:dyDescent="0.3">
      <c r="B47" s="2">
        <v>4.4000000000000004</v>
      </c>
      <c r="C47" s="2">
        <v>-0.20100000000000001</v>
      </c>
      <c r="D47" s="2">
        <f t="shared" si="1"/>
        <v>-201</v>
      </c>
      <c r="E47" s="2">
        <f t="shared" si="2"/>
        <v>0.22333333333333333</v>
      </c>
      <c r="F47" s="2">
        <f t="shared" si="3"/>
        <v>22.333333333333332</v>
      </c>
      <c r="G47" s="2">
        <f t="shared" si="10"/>
        <v>13.489535479811641</v>
      </c>
      <c r="I47" s="2">
        <f t="shared" si="0"/>
        <v>13.489535479811641</v>
      </c>
      <c r="J47" s="2">
        <v>-44.15</v>
      </c>
      <c r="K47">
        <f t="shared" si="5"/>
        <v>4.1797776587215836</v>
      </c>
      <c r="L47">
        <f t="shared" si="6"/>
        <v>20.179777658721584</v>
      </c>
      <c r="M47">
        <f t="shared" si="7"/>
        <v>104.22640683060264</v>
      </c>
      <c r="N47">
        <f t="shared" si="8"/>
        <v>86.123120460175301</v>
      </c>
      <c r="O47">
        <f t="shared" si="9"/>
        <v>3.1443948551575085</v>
      </c>
    </row>
    <row r="48" spans="2:15" x14ac:dyDescent="0.3">
      <c r="B48" s="2">
        <v>4.5</v>
      </c>
      <c r="C48" s="2">
        <v>-0.20300000000000001</v>
      </c>
      <c r="D48" s="2">
        <f t="shared" si="1"/>
        <v>-203</v>
      </c>
      <c r="E48" s="2">
        <f t="shared" si="2"/>
        <v>0.22555555555555556</v>
      </c>
      <c r="F48" s="2">
        <f t="shared" si="3"/>
        <v>22.555555555555557</v>
      </c>
      <c r="G48" s="2">
        <f t="shared" si="10"/>
        <v>13.532535284738881</v>
      </c>
      <c r="I48" s="2">
        <f t="shared" si="0"/>
        <v>13.532535284738881</v>
      </c>
      <c r="J48" s="2">
        <v>-44.1</v>
      </c>
      <c r="K48">
        <f t="shared" si="5"/>
        <v>4.2297776587215807</v>
      </c>
      <c r="L48">
        <f t="shared" si="6"/>
        <v>20.229777658721581</v>
      </c>
      <c r="M48">
        <f t="shared" si="7"/>
        <v>105.43329174117117</v>
      </c>
      <c r="N48">
        <f t="shared" si="8"/>
        <v>86.980066932415866</v>
      </c>
      <c r="O48">
        <f t="shared" si="9"/>
        <v>3.2297341780659821</v>
      </c>
    </row>
    <row r="49" spans="2:15" x14ac:dyDescent="0.3">
      <c r="B49" s="2">
        <v>4.6100000000000003</v>
      </c>
      <c r="C49" s="2">
        <v>-0.20499999999999999</v>
      </c>
      <c r="D49" s="2">
        <f t="shared" si="1"/>
        <v>-205</v>
      </c>
      <c r="E49" s="2">
        <f t="shared" si="2"/>
        <v>0.22777777777777777</v>
      </c>
      <c r="F49" s="2">
        <f t="shared" si="3"/>
        <v>22.777777777777779</v>
      </c>
      <c r="G49" s="2">
        <f t="shared" si="10"/>
        <v>13.575113516164294</v>
      </c>
      <c r="I49" s="2">
        <f t="shared" si="0"/>
        <v>13.575113516164294</v>
      </c>
      <c r="J49" s="2">
        <v>-44.05</v>
      </c>
      <c r="K49">
        <f t="shared" si="5"/>
        <v>4.279777658721585</v>
      </c>
      <c r="L49">
        <f t="shared" si="6"/>
        <v>20.279777658721585</v>
      </c>
      <c r="M49">
        <f t="shared" si="7"/>
        <v>106.6541517203587</v>
      </c>
      <c r="N49">
        <f t="shared" si="8"/>
        <v>87.837013404656417</v>
      </c>
      <c r="O49">
        <f t="shared" si="9"/>
        <v>3.3199335298325883</v>
      </c>
    </row>
    <row r="50" spans="2:15" x14ac:dyDescent="0.3">
      <c r="B50" s="2">
        <v>4.6900000000000004</v>
      </c>
      <c r="C50" s="2">
        <v>-0.20799999999999999</v>
      </c>
      <c r="D50" s="2">
        <f t="shared" si="1"/>
        <v>-208</v>
      </c>
      <c r="E50" s="2">
        <f t="shared" si="2"/>
        <v>0.2311111111111111</v>
      </c>
      <c r="F50" s="2">
        <f t="shared" si="3"/>
        <v>23.111111111111111</v>
      </c>
      <c r="G50" s="2">
        <f t="shared" si="10"/>
        <v>13.638208255234368</v>
      </c>
      <c r="I50" s="2">
        <f t="shared" si="0"/>
        <v>13.638208255234368</v>
      </c>
      <c r="J50" s="2">
        <v>-44.1</v>
      </c>
      <c r="K50">
        <f t="shared" si="5"/>
        <v>4.2297776587215807</v>
      </c>
      <c r="L50">
        <f t="shared" si="6"/>
        <v>20.229777658721581</v>
      </c>
      <c r="M50">
        <f t="shared" si="7"/>
        <v>105.43329174117117</v>
      </c>
      <c r="N50">
        <f t="shared" si="8"/>
        <v>89.122433113017237</v>
      </c>
      <c r="O50">
        <f t="shared" si="9"/>
        <v>2.523340633627726</v>
      </c>
    </row>
    <row r="51" spans="2:15" x14ac:dyDescent="0.3">
      <c r="O51">
        <f>SUM(O3:O50)</f>
        <v>73.558582218408205</v>
      </c>
    </row>
    <row r="54" spans="2:15" x14ac:dyDescent="0.3">
      <c r="M54" t="s">
        <v>31</v>
      </c>
    </row>
    <row r="55" spans="2:15" x14ac:dyDescent="0.3">
      <c r="M55" t="s">
        <v>32</v>
      </c>
    </row>
    <row r="57" spans="2:15" x14ac:dyDescent="0.3">
      <c r="L57" t="s">
        <v>29</v>
      </c>
      <c r="M57">
        <v>3.8562591250824765</v>
      </c>
    </row>
    <row r="58" spans="2:15" x14ac:dyDescent="0.3">
      <c r="L58" t="s">
        <v>30</v>
      </c>
      <c r="M5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65D7-1445-4DA5-88E2-8FBE2FB960F9}">
  <dimension ref="B2:S58"/>
  <sheetViews>
    <sheetView topLeftCell="A45" workbookViewId="0">
      <selection activeCell="L56" sqref="L56"/>
    </sheetView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5" width="17.88671875" customWidth="1"/>
    <col min="17" max="17" width="34.5546875" bestFit="1" customWidth="1"/>
    <col min="18" max="18" width="10.44140625" bestFit="1" customWidth="1"/>
  </cols>
  <sheetData>
    <row r="2" spans="2:19" x14ac:dyDescent="0.3">
      <c r="B2" s="1" t="s">
        <v>0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</row>
    <row r="3" spans="2:19" x14ac:dyDescent="0.3">
      <c r="B3" s="2">
        <v>2.6499999999999999E-2</v>
      </c>
      <c r="C3" s="2">
        <v>-1.09E-3</v>
      </c>
      <c r="D3" s="2">
        <f>C3*1000</f>
        <v>-1.0900000000000001</v>
      </c>
      <c r="E3" s="2">
        <f>D3/$R$3</f>
        <v>1.2111111111111112E-3</v>
      </c>
      <c r="F3" s="2">
        <f>100*E3</f>
        <v>0.12111111111111111</v>
      </c>
      <c r="G3" s="2">
        <f>10*LOG10(F3)</f>
        <v>-9.1681601149870122</v>
      </c>
      <c r="I3" s="2">
        <f t="shared" ref="I3:I50" si="0">G3+H3</f>
        <v>-9.1681601149870122</v>
      </c>
      <c r="J3" s="2">
        <v>-65</v>
      </c>
      <c r="K3">
        <f>J3+$R$11</f>
        <v>-16.670222341278418</v>
      </c>
      <c r="L3">
        <f>K3-$R$9+$R$13+$R$14</f>
        <v>-0.67022234127841784</v>
      </c>
      <c r="M3">
        <f>(10^(L3/10))</f>
        <v>0.8569939694685621</v>
      </c>
      <c r="N3">
        <f>$M$57*F3+$M$58</f>
        <v>0.36272415674217706</v>
      </c>
      <c r="O3">
        <f>(M3-($M$57*F3+$M$58))^2/M3</f>
        <v>0.28506927291923928</v>
      </c>
      <c r="Q3" t="s">
        <v>5</v>
      </c>
      <c r="R3">
        <v>-900</v>
      </c>
      <c r="S3" t="s">
        <v>13</v>
      </c>
    </row>
    <row r="4" spans="2:19" x14ac:dyDescent="0.3">
      <c r="B4" s="2">
        <v>0.10100000000000001</v>
      </c>
      <c r="C4" s="2">
        <v>-6.1999999999999998E-3</v>
      </c>
      <c r="D4" s="2">
        <f t="shared" ref="D4:D50" si="1">C4*1000</f>
        <v>-6.2</v>
      </c>
      <c r="E4" s="2">
        <f t="shared" ref="E4:E50" si="2">D4/$R$3</f>
        <v>6.8888888888888888E-3</v>
      </c>
      <c r="F4" s="2">
        <f t="shared" ref="F4:F50" si="3">100*E4</f>
        <v>0.68888888888888888</v>
      </c>
      <c r="G4" s="2">
        <f t="shared" ref="G4:G50" si="4">10*LOG10(F4)</f>
        <v>-1.61850819941071</v>
      </c>
      <c r="I4" s="2">
        <f t="shared" si="0"/>
        <v>-1.61850819941071</v>
      </c>
      <c r="J4" s="2">
        <v>-64.099999999999994</v>
      </c>
      <c r="K4">
        <f t="shared" ref="K4:K50" si="5">J4+$R$11</f>
        <v>-15.770222341278412</v>
      </c>
      <c r="L4">
        <f t="shared" ref="L4:L50" si="6">K4-$R$9+$R$13+$R$14</f>
        <v>0.22977765872158784</v>
      </c>
      <c r="M4">
        <f t="shared" ref="M4:M50" si="7">(10^(L4/10))</f>
        <v>1.0543329174117129</v>
      </c>
      <c r="N4">
        <f t="shared" ref="N4:N50" si="8">$M$57*F4+$M$58</f>
        <v>2.0632016255059611</v>
      </c>
      <c r="O4">
        <f t="shared" ref="O4:O50" si="9">(M4-($M$57*F4+$M$58))^2/M4</f>
        <v>0.9653649747277161</v>
      </c>
      <c r="Q4" t="s">
        <v>6</v>
      </c>
      <c r="R4">
        <v>0.755</v>
      </c>
      <c r="S4" t="s">
        <v>14</v>
      </c>
    </row>
    <row r="5" spans="2:19" x14ac:dyDescent="0.3">
      <c r="B5" s="2">
        <v>0.2</v>
      </c>
      <c r="C5" s="2">
        <v>-8.5000000000000006E-3</v>
      </c>
      <c r="D5" s="2">
        <f t="shared" si="1"/>
        <v>-8.5</v>
      </c>
      <c r="E5" s="2">
        <f t="shared" si="2"/>
        <v>9.4444444444444445E-3</v>
      </c>
      <c r="F5" s="2">
        <f t="shared" si="3"/>
        <v>0.94444444444444442</v>
      </c>
      <c r="G5" s="2">
        <f t="shared" si="4"/>
        <v>-0.24823583725032153</v>
      </c>
      <c r="I5" s="2">
        <f t="shared" si="0"/>
        <v>-0.24823583725032153</v>
      </c>
      <c r="J5" s="2">
        <v>-63.1</v>
      </c>
      <c r="K5">
        <f t="shared" si="5"/>
        <v>-14.770222341278419</v>
      </c>
      <c r="L5">
        <f t="shared" si="6"/>
        <v>1.2297776587215807</v>
      </c>
      <c r="M5">
        <f t="shared" si="7"/>
        <v>1.3273265022206842</v>
      </c>
      <c r="N5">
        <f t="shared" si="8"/>
        <v>2.8285828736775276</v>
      </c>
      <c r="O5">
        <f t="shared" si="9"/>
        <v>1.6979776182191013</v>
      </c>
      <c r="Q5" t="s">
        <v>12</v>
      </c>
      <c r="R5" s="3">
        <v>150000000000</v>
      </c>
      <c r="S5" t="s">
        <v>19</v>
      </c>
    </row>
    <row r="6" spans="2:19" x14ac:dyDescent="0.3">
      <c r="B6" s="2">
        <v>0.3</v>
      </c>
      <c r="C6" s="2">
        <v>-1.0699999999999999E-2</v>
      </c>
      <c r="D6" s="2">
        <f t="shared" si="1"/>
        <v>-10.7</v>
      </c>
      <c r="E6" s="2">
        <f t="shared" si="2"/>
        <v>1.1888888888888888E-2</v>
      </c>
      <c r="F6" s="2">
        <f t="shared" si="3"/>
        <v>1.1888888888888889</v>
      </c>
      <c r="G6" s="2">
        <f t="shared" si="4"/>
        <v>0.75141268245884762</v>
      </c>
      <c r="I6" s="2">
        <f t="shared" si="0"/>
        <v>0.75141268245884762</v>
      </c>
      <c r="J6" s="2">
        <v>-62</v>
      </c>
      <c r="K6">
        <f t="shared" si="5"/>
        <v>-13.670222341278418</v>
      </c>
      <c r="L6">
        <f t="shared" si="6"/>
        <v>2.3297776587215822</v>
      </c>
      <c r="M6">
        <f t="shared" si="7"/>
        <v>1.7099277714362127</v>
      </c>
      <c r="N6">
        <f t="shared" si="8"/>
        <v>3.5606866762764171</v>
      </c>
      <c r="O6">
        <f t="shared" si="9"/>
        <v>2.0031890124623848</v>
      </c>
      <c r="Q6" t="s">
        <v>20</v>
      </c>
      <c r="R6" s="3">
        <v>299750000</v>
      </c>
      <c r="S6" t="s">
        <v>21</v>
      </c>
    </row>
    <row r="7" spans="2:19" x14ac:dyDescent="0.3">
      <c r="B7" s="2">
        <v>0.4</v>
      </c>
      <c r="C7" s="2">
        <v>-1.2699999999999999E-2</v>
      </c>
      <c r="D7" s="2">
        <f t="shared" si="1"/>
        <v>-12.7</v>
      </c>
      <c r="E7" s="2">
        <f t="shared" si="2"/>
        <v>1.4111111111111111E-2</v>
      </c>
      <c r="F7" s="2">
        <f t="shared" si="3"/>
        <v>1.411111111111111</v>
      </c>
      <c r="G7" s="2">
        <f t="shared" si="4"/>
        <v>1.4956121151663195</v>
      </c>
      <c r="I7" s="2">
        <f t="shared" si="0"/>
        <v>1.4956121151663195</v>
      </c>
      <c r="J7" s="2">
        <v>-61</v>
      </c>
      <c r="K7">
        <f t="shared" si="5"/>
        <v>-12.670222341278418</v>
      </c>
      <c r="L7">
        <f t="shared" si="6"/>
        <v>3.3297776587215822</v>
      </c>
      <c r="M7">
        <f t="shared" si="7"/>
        <v>2.1526715237936167</v>
      </c>
      <c r="N7">
        <f t="shared" si="8"/>
        <v>4.2262355877299527</v>
      </c>
      <c r="O7">
        <f t="shared" si="9"/>
        <v>1.9973636849485241</v>
      </c>
    </row>
    <row r="8" spans="2:19" x14ac:dyDescent="0.3">
      <c r="B8" s="2">
        <v>0.5</v>
      </c>
      <c r="C8" s="2">
        <v>-1.7399999999999999E-2</v>
      </c>
      <c r="D8" s="2">
        <f t="shared" si="1"/>
        <v>-17.399999999999999</v>
      </c>
      <c r="E8" s="2">
        <f t="shared" si="2"/>
        <v>1.9333333333333331E-2</v>
      </c>
      <c r="F8" s="2">
        <f t="shared" si="3"/>
        <v>1.9333333333333331</v>
      </c>
      <c r="G8" s="2">
        <f t="shared" si="4"/>
        <v>2.8630673884327478</v>
      </c>
      <c r="I8" s="2">
        <f t="shared" si="0"/>
        <v>2.8630673884327478</v>
      </c>
      <c r="J8" s="2">
        <v>-60</v>
      </c>
      <c r="K8">
        <f t="shared" si="5"/>
        <v>-11.670222341278418</v>
      </c>
      <c r="L8">
        <f t="shared" si="6"/>
        <v>4.3297776587215822</v>
      </c>
      <c r="M8">
        <f t="shared" si="7"/>
        <v>2.710052884549456</v>
      </c>
      <c r="N8">
        <f t="shared" si="8"/>
        <v>5.7902755296457622</v>
      </c>
      <c r="O8">
        <f t="shared" si="9"/>
        <v>3.5009543900252775</v>
      </c>
      <c r="Q8" t="s">
        <v>8</v>
      </c>
      <c r="R8">
        <v>25.2</v>
      </c>
      <c r="S8" t="s">
        <v>15</v>
      </c>
    </row>
    <row r="9" spans="2:19" x14ac:dyDescent="0.3">
      <c r="B9" s="2">
        <v>0.60199999999999998</v>
      </c>
      <c r="C9" s="2">
        <v>-2.1100000000000001E-2</v>
      </c>
      <c r="D9" s="2">
        <f t="shared" si="1"/>
        <v>-21.1</v>
      </c>
      <c r="E9" s="2">
        <f t="shared" si="2"/>
        <v>2.3444444444444445E-2</v>
      </c>
      <c r="F9" s="2">
        <f t="shared" si="3"/>
        <v>2.3444444444444446</v>
      </c>
      <c r="G9" s="2">
        <f t="shared" si="4"/>
        <v>3.7003994585836781</v>
      </c>
      <c r="I9" s="2">
        <f t="shared" si="0"/>
        <v>3.7003994585836781</v>
      </c>
      <c r="J9" s="2">
        <v>-59.1</v>
      </c>
      <c r="K9">
        <f t="shared" si="5"/>
        <v>-10.770222341278419</v>
      </c>
      <c r="L9">
        <f t="shared" si="6"/>
        <v>5.2297776587215807</v>
      </c>
      <c r="M9">
        <f t="shared" si="7"/>
        <v>3.3340934311112074</v>
      </c>
      <c r="N9">
        <f t="shared" si="8"/>
        <v>7.0215410158348037</v>
      </c>
      <c r="O9">
        <f t="shared" si="9"/>
        <v>4.0782509461806242</v>
      </c>
      <c r="Q9" t="s">
        <v>9</v>
      </c>
      <c r="R9">
        <v>6.5</v>
      </c>
      <c r="S9" t="s">
        <v>15</v>
      </c>
    </row>
    <row r="10" spans="2:19" x14ac:dyDescent="0.3">
      <c r="B10" s="2">
        <v>0.7</v>
      </c>
      <c r="C10" s="2">
        <f>-0.0242</f>
        <v>-2.4199999999999999E-2</v>
      </c>
      <c r="D10" s="2">
        <f t="shared" si="1"/>
        <v>-24.2</v>
      </c>
      <c r="E10" s="2">
        <f t="shared" si="2"/>
        <v>2.6888888888888889E-2</v>
      </c>
      <c r="F10" s="2">
        <f t="shared" si="3"/>
        <v>2.6888888888888891</v>
      </c>
      <c r="G10" s="2">
        <f t="shared" si="4"/>
        <v>4.2957285654110642</v>
      </c>
      <c r="I10" s="2">
        <f t="shared" si="0"/>
        <v>4.2957285654110642</v>
      </c>
      <c r="J10" s="2">
        <v>-58.2</v>
      </c>
      <c r="K10">
        <f t="shared" si="5"/>
        <v>-9.8702223412784207</v>
      </c>
      <c r="L10">
        <f t="shared" si="6"/>
        <v>6.1297776587215793</v>
      </c>
      <c r="M10">
        <f t="shared" si="7"/>
        <v>4.1018310272668197</v>
      </c>
      <c r="N10">
        <f t="shared" si="8"/>
        <v>8.0531418285877852</v>
      </c>
      <c r="O10">
        <f t="shared" si="9"/>
        <v>3.8063140448374524</v>
      </c>
      <c r="Q10" t="s">
        <v>7</v>
      </c>
      <c r="R10" s="4">
        <f>20*LOG10($R$4*$R$5*4*PI()/$R$6)</f>
        <v>73.529777658721585</v>
      </c>
      <c r="S10" t="s">
        <v>15</v>
      </c>
    </row>
    <row r="11" spans="2:19" x14ac:dyDescent="0.3">
      <c r="B11" s="2">
        <v>0.8</v>
      </c>
      <c r="C11" s="2">
        <v>-2.7900000000000001E-2</v>
      </c>
      <c r="D11" s="2">
        <f t="shared" si="1"/>
        <v>-27.900000000000002</v>
      </c>
      <c r="E11" s="2">
        <f t="shared" si="2"/>
        <v>3.1000000000000003E-2</v>
      </c>
      <c r="F11" s="2">
        <f t="shared" si="3"/>
        <v>3.1000000000000005</v>
      </c>
      <c r="G11" s="2">
        <f t="shared" si="4"/>
        <v>4.9136169383427273</v>
      </c>
      <c r="I11" s="2">
        <f t="shared" si="0"/>
        <v>4.9136169383427273</v>
      </c>
      <c r="J11" s="2">
        <v>-57.3</v>
      </c>
      <c r="K11">
        <f t="shared" si="5"/>
        <v>-8.970222341278415</v>
      </c>
      <c r="L11">
        <f t="shared" si="6"/>
        <v>7.029777658721585</v>
      </c>
      <c r="M11">
        <f t="shared" si="7"/>
        <v>5.0463546159956456</v>
      </c>
      <c r="N11">
        <f t="shared" si="8"/>
        <v>9.2844073147768267</v>
      </c>
      <c r="O11">
        <f t="shared" si="9"/>
        <v>3.5592208721746221</v>
      </c>
      <c r="Q11" t="s">
        <v>16</v>
      </c>
      <c r="R11" s="4">
        <f>$R$10-$R$8</f>
        <v>48.329777658721582</v>
      </c>
      <c r="S11" t="s">
        <v>15</v>
      </c>
    </row>
    <row r="12" spans="2:19" x14ac:dyDescent="0.3">
      <c r="B12" s="2">
        <v>0.90200000000000002</v>
      </c>
      <c r="C12" s="2">
        <v>-3.2500000000000001E-2</v>
      </c>
      <c r="D12" s="2">
        <f t="shared" si="1"/>
        <v>-32.5</v>
      </c>
      <c r="E12" s="2">
        <f t="shared" si="2"/>
        <v>3.6111111111111108E-2</v>
      </c>
      <c r="F12" s="2">
        <f t="shared" si="3"/>
        <v>3.6111111111111107</v>
      </c>
      <c r="G12" s="2">
        <f t="shared" si="4"/>
        <v>5.5764085153954941</v>
      </c>
      <c r="I12" s="2">
        <f t="shared" si="0"/>
        <v>5.5764085153954941</v>
      </c>
      <c r="J12" s="2">
        <v>-56.7</v>
      </c>
      <c r="K12">
        <f t="shared" si="5"/>
        <v>-8.3702223412784207</v>
      </c>
      <c r="L12">
        <f t="shared" si="6"/>
        <v>7.6297776587215793</v>
      </c>
      <c r="M12">
        <f t="shared" si="7"/>
        <v>5.793990327712903</v>
      </c>
      <c r="N12">
        <f t="shared" si="8"/>
        <v>10.815169811119958</v>
      </c>
      <c r="O12">
        <f t="shared" si="9"/>
        <v>4.351447271839012</v>
      </c>
    </row>
    <row r="13" spans="2:19" x14ac:dyDescent="0.3">
      <c r="B13" s="2">
        <v>1</v>
      </c>
      <c r="C13" s="2">
        <v>-3.6499999999999998E-2</v>
      </c>
      <c r="D13" s="2">
        <f t="shared" si="1"/>
        <v>-36.5</v>
      </c>
      <c r="E13" s="2">
        <f t="shared" si="2"/>
        <v>4.0555555555555553E-2</v>
      </c>
      <c r="F13" s="2">
        <f t="shared" si="3"/>
        <v>4.0555555555555554</v>
      </c>
      <c r="G13" s="2">
        <f t="shared" si="4"/>
        <v>6.0805035501714979</v>
      </c>
      <c r="I13" s="2">
        <f t="shared" si="0"/>
        <v>6.0805035501714979</v>
      </c>
      <c r="J13" s="2">
        <v>-55.9</v>
      </c>
      <c r="K13">
        <f t="shared" si="5"/>
        <v>-7.5702223412784164</v>
      </c>
      <c r="L13">
        <f t="shared" si="6"/>
        <v>8.4297776587215836</v>
      </c>
      <c r="M13">
        <f t="shared" si="7"/>
        <v>6.9659085055265191</v>
      </c>
      <c r="N13">
        <f t="shared" si="8"/>
        <v>12.14626763402703</v>
      </c>
      <c r="O13">
        <f t="shared" si="9"/>
        <v>3.8524939968631067</v>
      </c>
      <c r="Q13" t="s">
        <v>10</v>
      </c>
      <c r="R13">
        <v>22</v>
      </c>
      <c r="S13" t="s">
        <v>15</v>
      </c>
    </row>
    <row r="14" spans="2:19" x14ac:dyDescent="0.3">
      <c r="B14" s="2">
        <v>1.1000000000000001</v>
      </c>
      <c r="C14" s="2">
        <v>-4.0300000000000002E-2</v>
      </c>
      <c r="D14" s="2">
        <f t="shared" si="1"/>
        <v>-40.300000000000004</v>
      </c>
      <c r="E14" s="2">
        <f t="shared" si="2"/>
        <v>4.4777777777777784E-2</v>
      </c>
      <c r="F14" s="2">
        <f t="shared" si="3"/>
        <v>4.4777777777777787</v>
      </c>
      <c r="G14" s="2">
        <f t="shared" si="4"/>
        <v>6.5106253670178473</v>
      </c>
      <c r="I14" s="2">
        <f t="shared" si="0"/>
        <v>6.5106253670178473</v>
      </c>
      <c r="J14" s="2">
        <v>-55.2</v>
      </c>
      <c r="K14">
        <f t="shared" si="5"/>
        <v>-6.8702223412784207</v>
      </c>
      <c r="L14">
        <f t="shared" si="6"/>
        <v>9.1297776587215793</v>
      </c>
      <c r="M14">
        <f t="shared" si="7"/>
        <v>8.1842288710755753</v>
      </c>
      <c r="N14">
        <f t="shared" si="8"/>
        <v>13.410810565788751</v>
      </c>
      <c r="O14">
        <f t="shared" si="9"/>
        <v>3.3377800941093203</v>
      </c>
      <c r="Q14" t="s">
        <v>11</v>
      </c>
      <c r="R14">
        <v>0.5</v>
      </c>
      <c r="S14" t="s">
        <v>15</v>
      </c>
    </row>
    <row r="15" spans="2:19" x14ac:dyDescent="0.3">
      <c r="B15" s="2">
        <v>1.2</v>
      </c>
      <c r="C15" s="2">
        <v>-4.4999999999999998E-2</v>
      </c>
      <c r="D15" s="2">
        <f t="shared" si="1"/>
        <v>-45</v>
      </c>
      <c r="E15" s="2">
        <f t="shared" si="2"/>
        <v>0.05</v>
      </c>
      <c r="F15" s="2">
        <f t="shared" si="3"/>
        <v>5</v>
      </c>
      <c r="G15" s="2">
        <f t="shared" si="4"/>
        <v>6.9897000433601884</v>
      </c>
      <c r="I15" s="2">
        <f t="shared" si="0"/>
        <v>6.9897000433601884</v>
      </c>
      <c r="J15" s="2">
        <v>-54.7</v>
      </c>
      <c r="K15">
        <f t="shared" si="5"/>
        <v>-6.3702223412784207</v>
      </c>
      <c r="L15">
        <f t="shared" si="6"/>
        <v>9.6297776587215793</v>
      </c>
      <c r="M15">
        <f t="shared" si="7"/>
        <v>9.1828558275777148</v>
      </c>
      <c r="N15">
        <f t="shared" si="8"/>
        <v>14.974850507704558</v>
      </c>
      <c r="O15">
        <f t="shared" si="9"/>
        <v>3.653242847815334</v>
      </c>
    </row>
    <row r="16" spans="2:19" x14ac:dyDescent="0.3">
      <c r="B16" s="2">
        <v>1.3</v>
      </c>
      <c r="C16" s="2">
        <v>-5.0599999999999999E-2</v>
      </c>
      <c r="D16" s="2">
        <f t="shared" si="1"/>
        <v>-50.6</v>
      </c>
      <c r="E16" s="2">
        <f t="shared" si="2"/>
        <v>5.6222222222222222E-2</v>
      </c>
      <c r="F16" s="2">
        <f t="shared" si="3"/>
        <v>5.6222222222222218</v>
      </c>
      <c r="G16" s="2">
        <f t="shared" si="4"/>
        <v>7.499080074004743</v>
      </c>
      <c r="I16" s="2">
        <f t="shared" si="0"/>
        <v>7.499080074004743</v>
      </c>
      <c r="J16" s="2">
        <v>-54</v>
      </c>
      <c r="K16">
        <f t="shared" si="5"/>
        <v>-5.6702223412784178</v>
      </c>
      <c r="L16">
        <f t="shared" si="6"/>
        <v>10.329777658721582</v>
      </c>
      <c r="M16">
        <f t="shared" si="7"/>
        <v>10.788914859183274</v>
      </c>
      <c r="N16">
        <f t="shared" si="8"/>
        <v>16.838387459774456</v>
      </c>
      <c r="O16">
        <f t="shared" si="9"/>
        <v>3.3920110801647181</v>
      </c>
      <c r="Q16" t="s">
        <v>22</v>
      </c>
      <c r="R16">
        <v>0</v>
      </c>
      <c r="S16" t="s">
        <v>15</v>
      </c>
    </row>
    <row r="17" spans="2:15" x14ac:dyDescent="0.3">
      <c r="B17" s="2">
        <v>1.4</v>
      </c>
      <c r="C17" s="2">
        <v>-5.5500000000000001E-2</v>
      </c>
      <c r="D17" s="2">
        <f t="shared" si="1"/>
        <v>-55.5</v>
      </c>
      <c r="E17" s="2">
        <f t="shared" si="2"/>
        <v>6.1666666666666668E-2</v>
      </c>
      <c r="F17" s="2">
        <f t="shared" si="3"/>
        <v>6.166666666666667</v>
      </c>
      <c r="G17" s="2">
        <f t="shared" si="4"/>
        <v>7.9005047368335131</v>
      </c>
      <c r="I17" s="2">
        <f t="shared" si="0"/>
        <v>7.9005047368335131</v>
      </c>
      <c r="J17" s="2">
        <v>-53.3</v>
      </c>
      <c r="K17">
        <f t="shared" si="5"/>
        <v>-4.970222341278415</v>
      </c>
      <c r="L17">
        <f t="shared" si="6"/>
        <v>11.029777658721585</v>
      </c>
      <c r="M17">
        <f t="shared" si="7"/>
        <v>12.675869688505196</v>
      </c>
      <c r="N17">
        <f t="shared" si="8"/>
        <v>18.468982292835623</v>
      </c>
      <c r="O17">
        <f t="shared" si="9"/>
        <v>2.6475622163333901</v>
      </c>
    </row>
    <row r="18" spans="2:15" x14ac:dyDescent="0.3">
      <c r="B18" s="2">
        <v>1.5</v>
      </c>
      <c r="C18" s="2">
        <v>-6.0600000000000001E-2</v>
      </c>
      <c r="D18" s="2">
        <f t="shared" si="1"/>
        <v>-60.6</v>
      </c>
      <c r="E18" s="2">
        <f t="shared" si="2"/>
        <v>6.7333333333333328E-2</v>
      </c>
      <c r="F18" s="2">
        <f t="shared" si="3"/>
        <v>6.7333333333333325</v>
      </c>
      <c r="G18" s="2">
        <f t="shared" si="4"/>
        <v>8.2823011472696138</v>
      </c>
      <c r="I18" s="2">
        <f t="shared" si="0"/>
        <v>8.2823011472696138</v>
      </c>
      <c r="J18" s="2">
        <v>-52.8</v>
      </c>
      <c r="K18">
        <f t="shared" si="5"/>
        <v>-4.470222341278415</v>
      </c>
      <c r="L18">
        <f t="shared" si="6"/>
        <v>11.529777658721585</v>
      </c>
      <c r="M18">
        <f t="shared" si="7"/>
        <v>14.222559714829718</v>
      </c>
      <c r="N18">
        <f t="shared" si="8"/>
        <v>20.166132017042134</v>
      </c>
      <c r="O18">
        <f t="shared" si="9"/>
        <v>2.4838040704299162</v>
      </c>
    </row>
    <row r="19" spans="2:15" x14ac:dyDescent="0.3">
      <c r="B19" s="2">
        <v>1.6</v>
      </c>
      <c r="C19" s="2">
        <v>-6.7100000000000007E-2</v>
      </c>
      <c r="D19" s="2">
        <f t="shared" si="1"/>
        <v>-67.100000000000009</v>
      </c>
      <c r="E19" s="2">
        <f t="shared" si="2"/>
        <v>7.4555555555555569E-2</v>
      </c>
      <c r="F19" s="2">
        <f t="shared" si="3"/>
        <v>7.4555555555555566</v>
      </c>
      <c r="G19" s="2">
        <f t="shared" si="4"/>
        <v>8.724800107296673</v>
      </c>
      <c r="I19" s="2">
        <f t="shared" si="0"/>
        <v>8.724800107296673</v>
      </c>
      <c r="J19" s="2">
        <v>-52.3</v>
      </c>
      <c r="K19">
        <f t="shared" si="5"/>
        <v>-3.970222341278415</v>
      </c>
      <c r="L19">
        <f t="shared" si="6"/>
        <v>12.029777658721585</v>
      </c>
      <c r="M19">
        <f t="shared" si="7"/>
        <v>15.957974467450612</v>
      </c>
      <c r="N19">
        <f t="shared" si="8"/>
        <v>22.329165979266133</v>
      </c>
      <c r="O19">
        <f t="shared" si="9"/>
        <v>2.5436863157680558</v>
      </c>
    </row>
    <row r="20" spans="2:15" x14ac:dyDescent="0.3">
      <c r="B20" s="2">
        <v>1.7</v>
      </c>
      <c r="C20" s="2">
        <v>-7.2099999999999997E-2</v>
      </c>
      <c r="D20" s="2">
        <f t="shared" si="1"/>
        <v>-72.099999999999994</v>
      </c>
      <c r="E20" s="2">
        <f t="shared" si="2"/>
        <v>8.0111111111111105E-2</v>
      </c>
      <c r="F20" s="2">
        <f t="shared" si="3"/>
        <v>8.0111111111111111</v>
      </c>
      <c r="G20" s="2">
        <f t="shared" si="4"/>
        <v>9.0369275528010427</v>
      </c>
      <c r="I20" s="2">
        <f t="shared" si="0"/>
        <v>9.0369275528010427</v>
      </c>
      <c r="J20" s="2">
        <v>-51.9</v>
      </c>
      <c r="K20">
        <f t="shared" si="5"/>
        <v>-3.5702223412784164</v>
      </c>
      <c r="L20">
        <f t="shared" si="6"/>
        <v>12.429777658721584</v>
      </c>
      <c r="M20">
        <f t="shared" si="7"/>
        <v>17.497571058169246</v>
      </c>
      <c r="N20">
        <f t="shared" si="8"/>
        <v>23.993038257899968</v>
      </c>
      <c r="O20">
        <f t="shared" si="9"/>
        <v>2.4112543393889827</v>
      </c>
    </row>
    <row r="21" spans="2:15" x14ac:dyDescent="0.3">
      <c r="B21" s="2">
        <v>1.8</v>
      </c>
      <c r="C21" s="2">
        <v>-7.7499999999999999E-2</v>
      </c>
      <c r="D21" s="2">
        <f t="shared" si="1"/>
        <v>-77.5</v>
      </c>
      <c r="E21" s="2">
        <f t="shared" si="2"/>
        <v>8.611111111111111E-2</v>
      </c>
      <c r="F21" s="2">
        <f t="shared" si="3"/>
        <v>8.6111111111111107</v>
      </c>
      <c r="G21" s="2">
        <f t="shared" si="4"/>
        <v>9.3505919306698537</v>
      </c>
      <c r="I21" s="2">
        <f t="shared" si="0"/>
        <v>9.3505919306698537</v>
      </c>
      <c r="J21" s="2">
        <v>-51.3</v>
      </c>
      <c r="K21">
        <f t="shared" si="5"/>
        <v>-2.970222341278415</v>
      </c>
      <c r="L21">
        <f t="shared" si="6"/>
        <v>13.029777658721585</v>
      </c>
      <c r="M21">
        <f t="shared" si="7"/>
        <v>20.089899577836068</v>
      </c>
      <c r="N21">
        <f t="shared" si="8"/>
        <v>25.790020318824514</v>
      </c>
      <c r="O21">
        <f t="shared" si="9"/>
        <v>1.6172990977860526</v>
      </c>
    </row>
    <row r="22" spans="2:15" x14ac:dyDescent="0.3">
      <c r="B22" s="2">
        <v>1.9</v>
      </c>
      <c r="C22" s="2">
        <v>-8.3699999999999997E-2</v>
      </c>
      <c r="D22" s="2">
        <f t="shared" si="1"/>
        <v>-83.7</v>
      </c>
      <c r="E22" s="2">
        <f t="shared" si="2"/>
        <v>9.2999999999999999E-2</v>
      </c>
      <c r="F22" s="2">
        <f t="shared" si="3"/>
        <v>9.3000000000000007</v>
      </c>
      <c r="G22" s="2">
        <f t="shared" si="4"/>
        <v>9.6848294855393515</v>
      </c>
      <c r="I22" s="2">
        <f t="shared" si="0"/>
        <v>9.6848294855393515</v>
      </c>
      <c r="J22" s="2">
        <v>-50.9</v>
      </c>
      <c r="K22">
        <f t="shared" si="5"/>
        <v>-2.5702223412784164</v>
      </c>
      <c r="L22">
        <f t="shared" si="6"/>
        <v>13.429777658721584</v>
      </c>
      <c r="M22">
        <f t="shared" si="7"/>
        <v>22.028136849803428</v>
      </c>
      <c r="N22">
        <f t="shared" si="8"/>
        <v>27.853221944330478</v>
      </c>
      <c r="O22">
        <f t="shared" si="9"/>
        <v>1.5403761375662608</v>
      </c>
    </row>
    <row r="23" spans="2:15" x14ac:dyDescent="0.3">
      <c r="B23" s="2">
        <v>2</v>
      </c>
      <c r="C23" s="2">
        <v>-8.9899999999999994E-2</v>
      </c>
      <c r="D23" s="2">
        <f t="shared" si="1"/>
        <v>-89.899999999999991</v>
      </c>
      <c r="E23" s="2">
        <f t="shared" si="2"/>
        <v>9.9888888888888874E-2</v>
      </c>
      <c r="F23" s="2">
        <f t="shared" si="3"/>
        <v>9.9888888888888872</v>
      </c>
      <c r="G23" s="2">
        <f t="shared" si="4"/>
        <v>9.9951718229390387</v>
      </c>
      <c r="I23" s="2">
        <f t="shared" si="0"/>
        <v>9.9951718229390387</v>
      </c>
      <c r="J23" s="2">
        <v>-50.5</v>
      </c>
      <c r="K23">
        <f t="shared" si="5"/>
        <v>-2.1702223412784178</v>
      </c>
      <c r="L23">
        <f t="shared" si="6"/>
        <v>13.829777658721582</v>
      </c>
      <c r="M23">
        <f t="shared" si="7"/>
        <v>24.153371757467674</v>
      </c>
      <c r="N23">
        <f t="shared" si="8"/>
        <v>29.916423569836432</v>
      </c>
      <c r="O23">
        <f t="shared" si="9"/>
        <v>1.3750778369805945</v>
      </c>
    </row>
    <row r="24" spans="2:15" x14ac:dyDescent="0.3">
      <c r="B24" s="2">
        <v>2.1</v>
      </c>
      <c r="C24" s="2">
        <v>-9.7299999999999998E-2</v>
      </c>
      <c r="D24" s="2">
        <f t="shared" si="1"/>
        <v>-97.3</v>
      </c>
      <c r="E24" s="2">
        <f t="shared" si="2"/>
        <v>0.1081111111111111</v>
      </c>
      <c r="F24" s="2">
        <f t="shared" si="3"/>
        <v>10.81111111111111</v>
      </c>
      <c r="G24" s="2">
        <f t="shared" si="4"/>
        <v>10.338703308290269</v>
      </c>
      <c r="I24" s="2">
        <f t="shared" si="0"/>
        <v>10.338703308290269</v>
      </c>
      <c r="J24" s="2">
        <v>-50.1</v>
      </c>
      <c r="K24">
        <f t="shared" si="5"/>
        <v>-1.7702223412784193</v>
      </c>
      <c r="L24">
        <f t="shared" si="6"/>
        <v>14.229777658721581</v>
      </c>
      <c r="M24">
        <f t="shared" si="7"/>
        <v>26.483645495403884</v>
      </c>
      <c r="N24">
        <f t="shared" si="8"/>
        <v>32.378954542214515</v>
      </c>
      <c r="O24">
        <f t="shared" si="9"/>
        <v>1.3123068258649961</v>
      </c>
    </row>
    <row r="25" spans="2:15" x14ac:dyDescent="0.3">
      <c r="B25" s="2">
        <v>2.2000000000000002</v>
      </c>
      <c r="C25" s="2">
        <v>-0.104</v>
      </c>
      <c r="D25" s="2">
        <f t="shared" si="1"/>
        <v>-104</v>
      </c>
      <c r="E25" s="2">
        <f t="shared" si="2"/>
        <v>0.11555555555555555</v>
      </c>
      <c r="F25" s="2">
        <f t="shared" si="3"/>
        <v>11.555555555555555</v>
      </c>
      <c r="G25" s="2">
        <f t="shared" si="4"/>
        <v>10.627908298594555</v>
      </c>
      <c r="I25" s="2">
        <f t="shared" si="0"/>
        <v>10.627908298594555</v>
      </c>
      <c r="J25" s="2">
        <v>-49.7</v>
      </c>
      <c r="K25">
        <f t="shared" si="5"/>
        <v>-1.3702223412784207</v>
      </c>
      <c r="L25">
        <f t="shared" si="6"/>
        <v>14.629777658721579</v>
      </c>
      <c r="M25">
        <f t="shared" si="7"/>
        <v>29.038739840096028</v>
      </c>
      <c r="N25">
        <f t="shared" si="8"/>
        <v>34.608543395583865</v>
      </c>
      <c r="O25">
        <f t="shared" si="9"/>
        <v>1.0683215531236483</v>
      </c>
    </row>
    <row r="26" spans="2:15" x14ac:dyDescent="0.3">
      <c r="B26" s="2">
        <v>2.2999999999999998</v>
      </c>
      <c r="C26" s="2">
        <v>-0.11</v>
      </c>
      <c r="D26" s="2">
        <f t="shared" si="1"/>
        <v>-110</v>
      </c>
      <c r="E26" s="2">
        <f t="shared" si="2"/>
        <v>0.12222222222222222</v>
      </c>
      <c r="F26" s="2">
        <f t="shared" si="3"/>
        <v>12.222222222222221</v>
      </c>
      <c r="G26" s="2">
        <f t="shared" si="4"/>
        <v>10.871501757189002</v>
      </c>
      <c r="I26" s="2">
        <f t="shared" si="0"/>
        <v>10.871501757189002</v>
      </c>
      <c r="J26" s="2">
        <v>-49.4</v>
      </c>
      <c r="K26">
        <f t="shared" si="5"/>
        <v>-1.0702223412784164</v>
      </c>
      <c r="L26">
        <f t="shared" si="6"/>
        <v>14.929777658721584</v>
      </c>
      <c r="M26">
        <f t="shared" si="7"/>
        <v>31.115570338435329</v>
      </c>
      <c r="N26">
        <f t="shared" si="8"/>
        <v>36.605190129944475</v>
      </c>
      <c r="O26">
        <f t="shared" si="9"/>
        <v>0.96851592715636925</v>
      </c>
    </row>
    <row r="27" spans="2:15" x14ac:dyDescent="0.3">
      <c r="B27" s="2">
        <v>2.4</v>
      </c>
      <c r="C27" s="2">
        <v>-0.11600000000000001</v>
      </c>
      <c r="D27" s="2">
        <f t="shared" si="1"/>
        <v>-116</v>
      </c>
      <c r="E27" s="2">
        <f t="shared" si="2"/>
        <v>0.12888888888888889</v>
      </c>
      <c r="F27" s="2">
        <f t="shared" si="3"/>
        <v>12.888888888888889</v>
      </c>
      <c r="G27" s="2">
        <f t="shared" si="4"/>
        <v>11.102154797875937</v>
      </c>
      <c r="I27" s="2">
        <f t="shared" si="0"/>
        <v>11.102154797875937</v>
      </c>
      <c r="J27" s="2">
        <v>-48.9</v>
      </c>
      <c r="K27">
        <f t="shared" si="5"/>
        <v>-0.57022234127841642</v>
      </c>
      <c r="L27">
        <f t="shared" si="6"/>
        <v>15.429777658721584</v>
      </c>
      <c r="M27">
        <f t="shared" si="7"/>
        <v>34.912244135855246</v>
      </c>
      <c r="N27">
        <f t="shared" si="8"/>
        <v>38.601836864305085</v>
      </c>
      <c r="O27">
        <f t="shared" si="9"/>
        <v>0.3899232157307565</v>
      </c>
    </row>
    <row r="28" spans="2:15" x14ac:dyDescent="0.3">
      <c r="B28" s="2">
        <v>2.5099999999999998</v>
      </c>
      <c r="C28" s="2">
        <v>-0.123</v>
      </c>
      <c r="D28" s="2">
        <f t="shared" si="1"/>
        <v>-123</v>
      </c>
      <c r="E28" s="2">
        <f t="shared" si="2"/>
        <v>0.13666666666666666</v>
      </c>
      <c r="F28" s="2">
        <f t="shared" si="3"/>
        <v>13.666666666666666</v>
      </c>
      <c r="G28" s="2">
        <f t="shared" si="4"/>
        <v>11.35662602000073</v>
      </c>
      <c r="I28" s="2">
        <f t="shared" si="0"/>
        <v>11.35662602000073</v>
      </c>
      <c r="J28" s="2">
        <v>-48.6</v>
      </c>
      <c r="K28">
        <f t="shared" si="5"/>
        <v>-0.27022234127841926</v>
      </c>
      <c r="L28">
        <f t="shared" si="6"/>
        <v>15.729777658721581</v>
      </c>
      <c r="M28">
        <f t="shared" si="7"/>
        <v>37.409143580737265</v>
      </c>
      <c r="N28">
        <f t="shared" si="8"/>
        <v>40.931258054392458</v>
      </c>
      <c r="O28">
        <f t="shared" si="9"/>
        <v>0.33161118320599936</v>
      </c>
    </row>
    <row r="29" spans="2:15" x14ac:dyDescent="0.3">
      <c r="B29" s="2">
        <v>2.6</v>
      </c>
      <c r="C29" s="2">
        <v>-0.13</v>
      </c>
      <c r="D29" s="2">
        <f t="shared" si="1"/>
        <v>-130</v>
      </c>
      <c r="E29" s="2">
        <f t="shared" si="2"/>
        <v>0.14444444444444443</v>
      </c>
      <c r="F29" s="2">
        <f t="shared" si="3"/>
        <v>14.444444444444443</v>
      </c>
      <c r="G29" s="2">
        <f t="shared" si="4"/>
        <v>11.597008428675117</v>
      </c>
      <c r="I29" s="2">
        <f t="shared" si="0"/>
        <v>11.597008428675117</v>
      </c>
      <c r="J29" s="2">
        <v>-48.3</v>
      </c>
      <c r="K29">
        <f t="shared" si="5"/>
        <v>2.9777658721584999E-2</v>
      </c>
      <c r="L29">
        <f t="shared" si="6"/>
        <v>16.029777658721585</v>
      </c>
      <c r="M29">
        <f t="shared" si="7"/>
        <v>40.084619539165502</v>
      </c>
      <c r="N29">
        <f t="shared" si="8"/>
        <v>43.260679244479832</v>
      </c>
      <c r="O29">
        <f t="shared" si="9"/>
        <v>0.25165151541142333</v>
      </c>
    </row>
    <row r="30" spans="2:15" x14ac:dyDescent="0.3">
      <c r="B30" s="2">
        <v>2.7</v>
      </c>
      <c r="C30" s="2">
        <v>-0.13600000000000001</v>
      </c>
      <c r="D30" s="2">
        <f t="shared" si="1"/>
        <v>-136</v>
      </c>
      <c r="E30" s="2">
        <f t="shared" si="2"/>
        <v>0.15111111111111111</v>
      </c>
      <c r="F30" s="2">
        <f t="shared" si="3"/>
        <v>15.111111111111111</v>
      </c>
      <c r="G30" s="2">
        <f t="shared" si="4"/>
        <v>11.792963989308927</v>
      </c>
      <c r="I30" s="2">
        <f t="shared" si="0"/>
        <v>11.792963989308927</v>
      </c>
      <c r="J30" s="2">
        <v>-47.9</v>
      </c>
      <c r="K30">
        <f t="shared" si="5"/>
        <v>0.42977765872158358</v>
      </c>
      <c r="L30">
        <f t="shared" si="6"/>
        <v>16.429777658721584</v>
      </c>
      <c r="M30">
        <f t="shared" si="7"/>
        <v>43.951911325390036</v>
      </c>
      <c r="N30">
        <f t="shared" si="8"/>
        <v>45.257325978840441</v>
      </c>
      <c r="O30">
        <f t="shared" si="9"/>
        <v>3.8772088995788857E-2</v>
      </c>
    </row>
    <row r="31" spans="2:15" x14ac:dyDescent="0.3">
      <c r="B31" s="2">
        <v>2.8</v>
      </c>
      <c r="C31" s="2">
        <v>-0.14299999999999999</v>
      </c>
      <c r="D31" s="2">
        <f t="shared" si="1"/>
        <v>-143</v>
      </c>
      <c r="E31" s="2">
        <f t="shared" si="2"/>
        <v>0.15888888888888889</v>
      </c>
      <c r="F31" s="2">
        <f t="shared" si="3"/>
        <v>15.888888888888889</v>
      </c>
      <c r="G31" s="2">
        <f t="shared" si="4"/>
        <v>12.010935280257369</v>
      </c>
      <c r="I31" s="2">
        <f t="shared" si="0"/>
        <v>12.010935280257369</v>
      </c>
      <c r="J31" s="2">
        <v>-47.6</v>
      </c>
      <c r="K31">
        <f t="shared" si="5"/>
        <v>0.72977765872158074</v>
      </c>
      <c r="L31">
        <f t="shared" si="6"/>
        <v>16.729777658721581</v>
      </c>
      <c r="M31">
        <f t="shared" si="7"/>
        <v>47.095321487246807</v>
      </c>
      <c r="N31">
        <f t="shared" si="8"/>
        <v>47.586747168927822</v>
      </c>
      <c r="O31">
        <f t="shared" si="9"/>
        <v>5.1278809229712407E-3</v>
      </c>
    </row>
    <row r="32" spans="2:15" x14ac:dyDescent="0.3">
      <c r="B32" s="2">
        <v>2.9</v>
      </c>
      <c r="C32" s="2">
        <v>-0.15</v>
      </c>
      <c r="D32" s="2">
        <f t="shared" si="1"/>
        <v>-150</v>
      </c>
      <c r="E32" s="2">
        <f t="shared" si="2"/>
        <v>0.16666666666666666</v>
      </c>
      <c r="F32" s="2">
        <f t="shared" si="3"/>
        <v>16.666666666666664</v>
      </c>
      <c r="G32" s="2">
        <f t="shared" si="4"/>
        <v>12.218487496163563</v>
      </c>
      <c r="I32" s="2">
        <f t="shared" si="0"/>
        <v>12.218487496163563</v>
      </c>
      <c r="J32" s="2">
        <v>-47.3</v>
      </c>
      <c r="K32">
        <f t="shared" si="5"/>
        <v>1.029777658721585</v>
      </c>
      <c r="L32">
        <f t="shared" si="6"/>
        <v>17.029777658721585</v>
      </c>
      <c r="M32">
        <f t="shared" si="7"/>
        <v>50.463546159956465</v>
      </c>
      <c r="N32">
        <f t="shared" si="8"/>
        <v>49.916168359015188</v>
      </c>
      <c r="O32">
        <f t="shared" si="9"/>
        <v>5.937403923489285E-3</v>
      </c>
    </row>
    <row r="33" spans="2:15" x14ac:dyDescent="0.3">
      <c r="B33" s="2">
        <v>3</v>
      </c>
      <c r="C33" s="2">
        <v>-0.157</v>
      </c>
      <c r="D33" s="2">
        <f t="shared" si="1"/>
        <v>-157</v>
      </c>
      <c r="E33" s="2">
        <f t="shared" si="2"/>
        <v>0.17444444444444446</v>
      </c>
      <c r="F33" s="2">
        <f t="shared" si="3"/>
        <v>17.444444444444446</v>
      </c>
      <c r="G33" s="2">
        <f t="shared" si="4"/>
        <v>12.416571429699088</v>
      </c>
      <c r="I33" s="2">
        <f t="shared" si="0"/>
        <v>12.416571429699088</v>
      </c>
      <c r="J33" s="2">
        <v>-47</v>
      </c>
      <c r="K33">
        <f t="shared" si="5"/>
        <v>1.3297776587215822</v>
      </c>
      <c r="L33">
        <f t="shared" si="6"/>
        <v>17.329777658721582</v>
      </c>
      <c r="M33">
        <f t="shared" si="7"/>
        <v>54.072663921142393</v>
      </c>
      <c r="N33">
        <f t="shared" si="8"/>
        <v>52.245589549102576</v>
      </c>
      <c r="O33">
        <f t="shared" si="9"/>
        <v>6.1735459636924922E-2</v>
      </c>
    </row>
    <row r="34" spans="2:15" x14ac:dyDescent="0.3">
      <c r="B34" s="2">
        <v>3.1</v>
      </c>
      <c r="C34" s="2">
        <v>-0.16200000000000001</v>
      </c>
      <c r="D34" s="2">
        <f t="shared" si="1"/>
        <v>-162</v>
      </c>
      <c r="E34" s="2">
        <f t="shared" si="2"/>
        <v>0.18</v>
      </c>
      <c r="F34" s="2">
        <f t="shared" si="3"/>
        <v>18</v>
      </c>
      <c r="G34" s="2">
        <f t="shared" si="4"/>
        <v>12.552725051033061</v>
      </c>
      <c r="I34" s="2">
        <f t="shared" si="0"/>
        <v>12.552725051033061</v>
      </c>
      <c r="J34" s="2">
        <v>-46.8</v>
      </c>
      <c r="K34">
        <f t="shared" si="5"/>
        <v>1.529777658721585</v>
      </c>
      <c r="L34">
        <f t="shared" si="6"/>
        <v>17.529777658721585</v>
      </c>
      <c r="M34">
        <f t="shared" si="7"/>
        <v>56.621030060990137</v>
      </c>
      <c r="N34">
        <f t="shared" si="8"/>
        <v>53.909461827736408</v>
      </c>
      <c r="O34">
        <f t="shared" si="9"/>
        <v>0.12985638508643857</v>
      </c>
    </row>
    <row r="35" spans="2:15" x14ac:dyDescent="0.3">
      <c r="B35" s="2">
        <v>3.2</v>
      </c>
      <c r="C35" s="2">
        <v>-0.16800000000000001</v>
      </c>
      <c r="D35" s="2">
        <f t="shared" si="1"/>
        <v>-168</v>
      </c>
      <c r="E35" s="2">
        <f t="shared" si="2"/>
        <v>0.18666666666666668</v>
      </c>
      <c r="F35" s="2">
        <f t="shared" si="3"/>
        <v>18.666666666666668</v>
      </c>
      <c r="G35" s="2">
        <f t="shared" si="4"/>
        <v>12.710667722865381</v>
      </c>
      <c r="I35" s="2">
        <f t="shared" si="0"/>
        <v>12.710667722865381</v>
      </c>
      <c r="J35" s="2">
        <v>-46.5</v>
      </c>
      <c r="K35">
        <f t="shared" si="5"/>
        <v>1.8297776587215822</v>
      </c>
      <c r="L35">
        <f t="shared" si="6"/>
        <v>17.829777658721582</v>
      </c>
      <c r="M35">
        <f t="shared" si="7"/>
        <v>60.670526792789708</v>
      </c>
      <c r="N35">
        <f t="shared" si="8"/>
        <v>55.906108562097018</v>
      </c>
      <c r="O35">
        <f t="shared" si="9"/>
        <v>0.37414676082315768</v>
      </c>
    </row>
    <row r="36" spans="2:15" x14ac:dyDescent="0.3">
      <c r="B36" s="2">
        <v>3.3</v>
      </c>
      <c r="C36" s="2">
        <v>-0.17399999999999999</v>
      </c>
      <c r="D36" s="2">
        <f t="shared" si="1"/>
        <v>-174</v>
      </c>
      <c r="E36" s="2">
        <f t="shared" si="2"/>
        <v>0.19333333333333333</v>
      </c>
      <c r="F36" s="2">
        <f t="shared" si="3"/>
        <v>19.333333333333332</v>
      </c>
      <c r="G36" s="2">
        <f t="shared" si="4"/>
        <v>12.863067388432746</v>
      </c>
      <c r="I36" s="2">
        <f t="shared" si="0"/>
        <v>12.863067388432746</v>
      </c>
      <c r="J36" s="2">
        <v>-46.3</v>
      </c>
      <c r="K36">
        <f t="shared" si="5"/>
        <v>2.029777658721585</v>
      </c>
      <c r="L36">
        <f t="shared" si="6"/>
        <v>18.029777658721585</v>
      </c>
      <c r="M36">
        <f t="shared" si="7"/>
        <v>63.529840630017127</v>
      </c>
      <c r="N36">
        <f t="shared" si="8"/>
        <v>57.90275529645762</v>
      </c>
      <c r="O36">
        <f t="shared" si="9"/>
        <v>0.49841285665369006</v>
      </c>
    </row>
    <row r="37" spans="2:15" x14ac:dyDescent="0.3">
      <c r="B37" s="2">
        <v>3.4</v>
      </c>
      <c r="C37" s="2">
        <v>-0.17899999999999999</v>
      </c>
      <c r="D37" s="2">
        <f t="shared" si="1"/>
        <v>-179</v>
      </c>
      <c r="E37" s="2">
        <f t="shared" si="2"/>
        <v>0.19888888888888889</v>
      </c>
      <c r="F37" s="2">
        <f t="shared" si="3"/>
        <v>19.888888888888889</v>
      </c>
      <c r="G37" s="2">
        <f t="shared" si="4"/>
        <v>12.986105215405683</v>
      </c>
      <c r="I37" s="2">
        <f t="shared" si="0"/>
        <v>12.986105215405683</v>
      </c>
      <c r="J37" s="2">
        <v>-46</v>
      </c>
      <c r="K37">
        <f t="shared" si="5"/>
        <v>2.3297776587215822</v>
      </c>
      <c r="L37">
        <f t="shared" si="6"/>
        <v>18.329777658721582</v>
      </c>
      <c r="M37">
        <f t="shared" si="7"/>
        <v>68.0734506937318</v>
      </c>
      <c r="N37">
        <f t="shared" si="8"/>
        <v>59.566627575091466</v>
      </c>
      <c r="O37">
        <f t="shared" si="9"/>
        <v>1.0630581942645243</v>
      </c>
    </row>
    <row r="38" spans="2:15" x14ac:dyDescent="0.3">
      <c r="B38" s="2">
        <v>3.5</v>
      </c>
      <c r="C38" s="2">
        <v>-0.185</v>
      </c>
      <c r="D38" s="2">
        <f t="shared" si="1"/>
        <v>-185</v>
      </c>
      <c r="E38" s="2">
        <f t="shared" si="2"/>
        <v>0.20555555555555555</v>
      </c>
      <c r="F38" s="2">
        <f t="shared" si="3"/>
        <v>20.555555555555554</v>
      </c>
      <c r="G38" s="2">
        <f t="shared" si="4"/>
        <v>13.129292189636889</v>
      </c>
      <c r="I38" s="2">
        <f t="shared" si="0"/>
        <v>13.129292189636889</v>
      </c>
      <c r="J38" s="2">
        <v>-45.8</v>
      </c>
      <c r="K38">
        <f t="shared" si="5"/>
        <v>2.529777658721585</v>
      </c>
      <c r="L38">
        <f t="shared" si="6"/>
        <v>18.529777658721585</v>
      </c>
      <c r="M38">
        <f t="shared" si="7"/>
        <v>71.281653585741921</v>
      </c>
      <c r="N38">
        <f t="shared" si="8"/>
        <v>61.563274309452069</v>
      </c>
      <c r="O38">
        <f t="shared" si="9"/>
        <v>1.324981829219402</v>
      </c>
    </row>
    <row r="39" spans="2:15" x14ac:dyDescent="0.3">
      <c r="B39" s="2">
        <v>3.6</v>
      </c>
      <c r="C39" s="2">
        <v>-0.188</v>
      </c>
      <c r="D39" s="2">
        <f t="shared" si="1"/>
        <v>-188</v>
      </c>
      <c r="E39" s="2">
        <f t="shared" si="2"/>
        <v>0.2088888888888889</v>
      </c>
      <c r="F39" s="2">
        <f t="shared" si="3"/>
        <v>20.888888888888889</v>
      </c>
      <c r="G39" s="2">
        <f t="shared" si="4"/>
        <v>13.199153398243551</v>
      </c>
      <c r="I39" s="2">
        <f t="shared" si="0"/>
        <v>13.199153398243551</v>
      </c>
      <c r="J39" s="2">
        <v>-45.6</v>
      </c>
      <c r="K39">
        <f t="shared" si="5"/>
        <v>2.7297776587215807</v>
      </c>
      <c r="L39">
        <f t="shared" si="6"/>
        <v>18.729777658721581</v>
      </c>
      <c r="M39">
        <f t="shared" si="7"/>
        <v>74.641054421905054</v>
      </c>
      <c r="N39">
        <f t="shared" si="8"/>
        <v>62.561597676632374</v>
      </c>
      <c r="O39">
        <f t="shared" si="9"/>
        <v>1.9548662112427528</v>
      </c>
    </row>
    <row r="40" spans="2:15" x14ac:dyDescent="0.3">
      <c r="B40" s="2">
        <v>3.7</v>
      </c>
      <c r="C40" s="2">
        <v>-0.191</v>
      </c>
      <c r="D40" s="2">
        <f t="shared" si="1"/>
        <v>-191</v>
      </c>
      <c r="E40" s="2">
        <f t="shared" si="2"/>
        <v>0.21222222222222223</v>
      </c>
      <c r="F40" s="2">
        <f t="shared" si="3"/>
        <v>21.222222222222221</v>
      </c>
      <c r="G40" s="2">
        <f t="shared" si="4"/>
        <v>13.267908578084027</v>
      </c>
      <c r="I40" s="2">
        <f>G40+H40</f>
        <v>13.267908578084027</v>
      </c>
      <c r="J40" s="2">
        <v>-45.5</v>
      </c>
      <c r="K40">
        <f t="shared" si="5"/>
        <v>2.8297776587215822</v>
      </c>
      <c r="L40">
        <f t="shared" si="6"/>
        <v>18.829777658721582</v>
      </c>
      <c r="M40">
        <f t="shared" si="7"/>
        <v>76.379667926381899</v>
      </c>
      <c r="N40">
        <f t="shared" si="8"/>
        <v>63.559921043812679</v>
      </c>
      <c r="O40">
        <f t="shared" si="9"/>
        <v>2.1516971020553153</v>
      </c>
    </row>
    <row r="41" spans="2:15" x14ac:dyDescent="0.3">
      <c r="B41" s="2">
        <v>3.8</v>
      </c>
      <c r="C41" s="2">
        <v>-0.19600000000000001</v>
      </c>
      <c r="D41" s="2">
        <f t="shared" si="1"/>
        <v>-196</v>
      </c>
      <c r="E41" s="2">
        <f t="shared" si="2"/>
        <v>0.21777777777777776</v>
      </c>
      <c r="F41" s="2">
        <f t="shared" si="3"/>
        <v>21.777777777777775</v>
      </c>
      <c r="G41" s="2">
        <f t="shared" si="4"/>
        <v>13.380135619171512</v>
      </c>
      <c r="I41" s="2">
        <f t="shared" si="0"/>
        <v>13.380135619171512</v>
      </c>
      <c r="J41" s="2">
        <v>-45.4</v>
      </c>
      <c r="K41">
        <f t="shared" si="5"/>
        <v>2.9297776587215836</v>
      </c>
      <c r="L41">
        <f t="shared" si="6"/>
        <v>18.929777658721584</v>
      </c>
      <c r="M41">
        <f t="shared" si="7"/>
        <v>78.158778941797664</v>
      </c>
      <c r="N41">
        <f t="shared" si="8"/>
        <v>65.223793322446511</v>
      </c>
      <c r="O41">
        <f t="shared" si="9"/>
        <v>2.140691746187775</v>
      </c>
    </row>
    <row r="42" spans="2:15" x14ac:dyDescent="0.3">
      <c r="B42" s="2">
        <v>3.9</v>
      </c>
      <c r="C42" s="2">
        <v>-0.2</v>
      </c>
      <c r="D42" s="2">
        <f t="shared" si="1"/>
        <v>-200</v>
      </c>
      <c r="E42" s="2">
        <f t="shared" si="2"/>
        <v>0.22222222222222221</v>
      </c>
      <c r="F42" s="2">
        <f t="shared" si="3"/>
        <v>22.222222222222221</v>
      </c>
      <c r="G42" s="2">
        <f t="shared" si="4"/>
        <v>13.467874862246562</v>
      </c>
      <c r="I42" s="2">
        <f t="shared" si="0"/>
        <v>13.467874862246562</v>
      </c>
      <c r="J42" s="2">
        <v>-45.3</v>
      </c>
      <c r="K42">
        <f t="shared" si="5"/>
        <v>3.029777658721585</v>
      </c>
      <c r="L42">
        <f t="shared" si="6"/>
        <v>19.029777658721585</v>
      </c>
      <c r="M42">
        <f t="shared" si="7"/>
        <v>79.97933077636219</v>
      </c>
      <c r="N42">
        <f t="shared" si="8"/>
        <v>66.554891145353594</v>
      </c>
      <c r="O42">
        <f t="shared" si="9"/>
        <v>2.2532769111373554</v>
      </c>
    </row>
    <row r="43" spans="2:15" x14ac:dyDescent="0.3">
      <c r="B43" s="2">
        <v>4</v>
      </c>
      <c r="C43" s="2">
        <v>-0.20200000000000001</v>
      </c>
      <c r="D43" s="2">
        <f t="shared" si="1"/>
        <v>-202</v>
      </c>
      <c r="E43" s="2">
        <f t="shared" si="2"/>
        <v>0.22444444444444445</v>
      </c>
      <c r="F43" s="2">
        <f t="shared" si="3"/>
        <v>22.444444444444443</v>
      </c>
      <c r="G43" s="2">
        <f t="shared" si="4"/>
        <v>13.51108860007299</v>
      </c>
      <c r="I43" s="2">
        <f t="shared" si="0"/>
        <v>13.51108860007299</v>
      </c>
      <c r="J43" s="2">
        <v>-45.2</v>
      </c>
      <c r="K43">
        <f t="shared" si="5"/>
        <v>3.1297776587215793</v>
      </c>
      <c r="L43">
        <f t="shared" si="6"/>
        <v>19.129777658721579</v>
      </c>
      <c r="M43">
        <f t="shared" si="7"/>
        <v>81.842288710755724</v>
      </c>
      <c r="N43">
        <f t="shared" si="8"/>
        <v>67.220440056807121</v>
      </c>
      <c r="O43">
        <f t="shared" si="9"/>
        <v>2.6123225709703441</v>
      </c>
    </row>
    <row r="44" spans="2:15" x14ac:dyDescent="0.3">
      <c r="B44" s="2">
        <v>4.0999999999999996</v>
      </c>
      <c r="C44" s="2">
        <v>-0.20599999999999999</v>
      </c>
      <c r="D44" s="2">
        <f t="shared" si="1"/>
        <v>-206</v>
      </c>
      <c r="E44" s="2">
        <f t="shared" si="2"/>
        <v>0.22888888888888889</v>
      </c>
      <c r="F44" s="2">
        <f t="shared" si="3"/>
        <v>22.888888888888889</v>
      </c>
      <c r="G44" s="2">
        <f t="shared" si="4"/>
        <v>13.596247109298286</v>
      </c>
      <c r="I44" s="2">
        <f t="shared" si="0"/>
        <v>13.596247109298286</v>
      </c>
      <c r="J44" s="2">
        <v>-45.1</v>
      </c>
      <c r="K44">
        <f t="shared" si="5"/>
        <v>3.2297776587215807</v>
      </c>
      <c r="L44">
        <f t="shared" si="6"/>
        <v>19.229777658721581</v>
      </c>
      <c r="M44">
        <f t="shared" si="7"/>
        <v>83.748640509934674</v>
      </c>
      <c r="N44">
        <f t="shared" si="8"/>
        <v>68.551537879714203</v>
      </c>
      <c r="O44">
        <f t="shared" si="9"/>
        <v>2.7576797300495559</v>
      </c>
    </row>
    <row r="45" spans="2:15" x14ac:dyDescent="0.3">
      <c r="B45" s="2">
        <v>4.2</v>
      </c>
      <c r="C45" s="2">
        <v>-0.20799999999999999</v>
      </c>
      <c r="D45" s="2">
        <f t="shared" si="1"/>
        <v>-208</v>
      </c>
      <c r="E45" s="2">
        <f t="shared" si="2"/>
        <v>0.2311111111111111</v>
      </c>
      <c r="F45" s="2">
        <f t="shared" si="3"/>
        <v>23.111111111111111</v>
      </c>
      <c r="G45" s="2">
        <f t="shared" si="4"/>
        <v>13.638208255234368</v>
      </c>
      <c r="I45" s="2">
        <f t="shared" si="0"/>
        <v>13.638208255234368</v>
      </c>
      <c r="J45" s="2">
        <v>-45</v>
      </c>
      <c r="K45">
        <f t="shared" si="5"/>
        <v>3.3297776587215822</v>
      </c>
      <c r="L45">
        <f t="shared" si="6"/>
        <v>19.329777658721582</v>
      </c>
      <c r="M45">
        <f t="shared" si="7"/>
        <v>85.699396946856226</v>
      </c>
      <c r="N45">
        <f t="shared" si="8"/>
        <v>69.217086791167731</v>
      </c>
      <c r="O45">
        <f t="shared" si="9"/>
        <v>3.1699936959507142</v>
      </c>
    </row>
    <row r="46" spans="2:15" x14ac:dyDescent="0.3">
      <c r="B46" s="2">
        <v>4.3</v>
      </c>
      <c r="C46" s="2">
        <v>-0.21</v>
      </c>
      <c r="D46" s="2">
        <f t="shared" si="1"/>
        <v>-210</v>
      </c>
      <c r="E46" s="2">
        <f t="shared" si="2"/>
        <v>0.23333333333333334</v>
      </c>
      <c r="F46" s="2">
        <f t="shared" si="3"/>
        <v>23.333333333333332</v>
      </c>
      <c r="G46" s="2">
        <f t="shared" si="4"/>
        <v>13.679767852945943</v>
      </c>
      <c r="I46" s="2">
        <f t="shared" si="0"/>
        <v>13.679767852945943</v>
      </c>
      <c r="J46" s="2">
        <v>-44.95</v>
      </c>
      <c r="K46">
        <f t="shared" si="5"/>
        <v>3.3797776587215793</v>
      </c>
      <c r="L46">
        <f t="shared" si="6"/>
        <v>19.379777658721579</v>
      </c>
      <c r="M46">
        <f t="shared" si="7"/>
        <v>86.691749193903235</v>
      </c>
      <c r="N46">
        <f t="shared" si="8"/>
        <v>69.882635702621272</v>
      </c>
      <c r="O46">
        <f t="shared" si="9"/>
        <v>3.2592063142113634</v>
      </c>
    </row>
    <row r="47" spans="2:15" x14ac:dyDescent="0.3">
      <c r="B47" s="2">
        <v>4.4000000000000004</v>
      </c>
      <c r="C47" s="2">
        <v>-0.21099999999999999</v>
      </c>
      <c r="D47" s="2">
        <f t="shared" si="1"/>
        <v>-211</v>
      </c>
      <c r="E47" s="2">
        <f t="shared" si="2"/>
        <v>0.23444444444444446</v>
      </c>
      <c r="F47" s="2">
        <f t="shared" si="3"/>
        <v>23.444444444444446</v>
      </c>
      <c r="G47" s="2">
        <f t="shared" si="4"/>
        <v>13.700399458583679</v>
      </c>
      <c r="I47" s="2">
        <f t="shared" si="0"/>
        <v>13.700399458583679</v>
      </c>
      <c r="J47" s="2">
        <v>-44.9</v>
      </c>
      <c r="K47">
        <f t="shared" si="5"/>
        <v>3.4297776587215836</v>
      </c>
      <c r="L47">
        <f t="shared" si="6"/>
        <v>19.429777658721584</v>
      </c>
      <c r="M47">
        <f t="shared" si="7"/>
        <v>87.695592338404708</v>
      </c>
      <c r="N47">
        <f t="shared" si="8"/>
        <v>70.21541015834805</v>
      </c>
      <c r="O47">
        <f t="shared" si="9"/>
        <v>3.4842887869309398</v>
      </c>
    </row>
    <row r="48" spans="2:15" x14ac:dyDescent="0.3">
      <c r="B48" s="2">
        <v>4.5</v>
      </c>
      <c r="C48" s="2">
        <v>-0.21199999999999999</v>
      </c>
      <c r="D48" s="2">
        <f t="shared" si="1"/>
        <v>-212</v>
      </c>
      <c r="E48" s="2">
        <f t="shared" si="2"/>
        <v>0.23555555555555555</v>
      </c>
      <c r="F48" s="2">
        <f t="shared" si="3"/>
        <v>23.555555555555554</v>
      </c>
      <c r="G48" s="2">
        <f t="shared" si="4"/>
        <v>13.720933514894265</v>
      </c>
      <c r="I48" s="2">
        <f t="shared" si="0"/>
        <v>13.720933514894265</v>
      </c>
      <c r="J48" s="2">
        <v>-44.9</v>
      </c>
      <c r="K48">
        <f t="shared" si="5"/>
        <v>3.4297776587215836</v>
      </c>
      <c r="L48">
        <f t="shared" si="6"/>
        <v>19.429777658721584</v>
      </c>
      <c r="M48">
        <f t="shared" si="7"/>
        <v>87.695592338404708</v>
      </c>
      <c r="N48">
        <f t="shared" si="8"/>
        <v>70.548184614074799</v>
      </c>
      <c r="O48">
        <f t="shared" si="9"/>
        <v>3.3528890543298409</v>
      </c>
    </row>
    <row r="49" spans="2:15" x14ac:dyDescent="0.3">
      <c r="B49" s="2">
        <v>4.5999999999999996</v>
      </c>
      <c r="C49" s="2">
        <v>-0.214</v>
      </c>
      <c r="D49" s="2">
        <f t="shared" si="1"/>
        <v>-214</v>
      </c>
      <c r="E49" s="2">
        <f t="shared" si="2"/>
        <v>0.23777777777777778</v>
      </c>
      <c r="F49" s="2">
        <f t="shared" si="3"/>
        <v>23.777777777777779</v>
      </c>
      <c r="G49" s="2">
        <f t="shared" si="4"/>
        <v>13.761712639098659</v>
      </c>
      <c r="I49" s="2">
        <f t="shared" si="0"/>
        <v>13.761712639098659</v>
      </c>
      <c r="J49" s="2">
        <v>-44.9</v>
      </c>
      <c r="K49">
        <f t="shared" si="5"/>
        <v>3.4297776587215836</v>
      </c>
      <c r="L49">
        <f t="shared" si="6"/>
        <v>19.429777658721584</v>
      </c>
      <c r="M49">
        <f t="shared" si="7"/>
        <v>87.695592338404708</v>
      </c>
      <c r="N49">
        <f t="shared" si="8"/>
        <v>71.21373352552834</v>
      </c>
      <c r="O49">
        <f t="shared" si="9"/>
        <v>3.097666173224825</v>
      </c>
    </row>
    <row r="50" spans="2:15" x14ac:dyDescent="0.3">
      <c r="B50" s="2">
        <v>4.67</v>
      </c>
      <c r="C50" s="2">
        <v>-0.215</v>
      </c>
      <c r="D50" s="2">
        <f t="shared" si="1"/>
        <v>-215</v>
      </c>
      <c r="E50" s="2">
        <f t="shared" si="2"/>
        <v>0.2388888888888889</v>
      </c>
      <c r="F50" s="2">
        <f t="shared" si="3"/>
        <v>23.888888888888889</v>
      </c>
      <c r="G50" s="2">
        <f t="shared" si="4"/>
        <v>13.781959504762805</v>
      </c>
      <c r="I50" s="2">
        <f t="shared" si="0"/>
        <v>13.781959504762805</v>
      </c>
      <c r="J50" s="2">
        <v>-44.9</v>
      </c>
      <c r="K50">
        <f t="shared" si="5"/>
        <v>3.4297776587215836</v>
      </c>
      <c r="L50">
        <f t="shared" si="6"/>
        <v>19.429777658721584</v>
      </c>
      <c r="M50">
        <f t="shared" si="7"/>
        <v>87.695592338404708</v>
      </c>
      <c r="N50">
        <f t="shared" si="8"/>
        <v>71.546507981255118</v>
      </c>
      <c r="O50">
        <f t="shared" si="9"/>
        <v>2.9738430247209133</v>
      </c>
    </row>
    <row r="51" spans="2:15" x14ac:dyDescent="0.3">
      <c r="O51">
        <f>SUM(O3:O50)</f>
        <v>96.132520522570971</v>
      </c>
    </row>
    <row r="54" spans="2:15" x14ac:dyDescent="0.3">
      <c r="M54" t="s">
        <v>31</v>
      </c>
    </row>
    <row r="55" spans="2:15" x14ac:dyDescent="0.3">
      <c r="M55" t="s">
        <v>32</v>
      </c>
    </row>
    <row r="57" spans="2:15" x14ac:dyDescent="0.3">
      <c r="L57" t="s">
        <v>29</v>
      </c>
      <c r="M57">
        <v>2.9949701015409116</v>
      </c>
    </row>
    <row r="58" spans="2:15" x14ac:dyDescent="0.3">
      <c r="L58" t="s">
        <v>30</v>
      </c>
      <c r="M5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86575-AAA5-4E7C-A872-5CDCA70D80CC}">
  <dimension ref="B2:S58"/>
  <sheetViews>
    <sheetView topLeftCell="A48" workbookViewId="0">
      <selection activeCell="L56" sqref="L56"/>
    </sheetView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5" width="17.88671875" customWidth="1"/>
    <col min="17" max="17" width="34.5546875" bestFit="1" customWidth="1"/>
    <col min="18" max="18" width="10.44140625" bestFit="1" customWidth="1"/>
  </cols>
  <sheetData>
    <row r="2" spans="2:19" x14ac:dyDescent="0.3">
      <c r="B2" s="1" t="s">
        <v>0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</row>
    <row r="3" spans="2:19" x14ac:dyDescent="0.3">
      <c r="B3" s="2">
        <v>3.1E-2</v>
      </c>
      <c r="C3" s="2">
        <v>-5.0000000000000001E-4</v>
      </c>
      <c r="D3" s="2">
        <f>C3*1000</f>
        <v>-0.5</v>
      </c>
      <c r="E3" s="2">
        <f>D3/$R$3</f>
        <v>5.5555555555555556E-4</v>
      </c>
      <c r="F3" s="2">
        <f>100*E3</f>
        <v>5.5555555555555552E-2</v>
      </c>
      <c r="G3" s="2">
        <f>10*LOG10(F3)</f>
        <v>-12.552725051033061</v>
      </c>
      <c r="I3" s="2">
        <f t="shared" ref="I3:I50" si="0">G3+H3</f>
        <v>-12.552725051033061</v>
      </c>
      <c r="J3" s="2">
        <v>-65</v>
      </c>
      <c r="K3">
        <f>J3+$R$11</f>
        <v>-16.670222341278418</v>
      </c>
      <c r="L3">
        <f>K3-$R$9+$R$13+$R$14</f>
        <v>-0.67022234127841784</v>
      </c>
      <c r="M3">
        <f>(10^(L3/10))</f>
        <v>0.8569939694685621</v>
      </c>
      <c r="N3">
        <f>$M$57*F3+$M$58</f>
        <v>0.16123741552935975</v>
      </c>
      <c r="O3">
        <f>(M3-($M$57*F3+$M$58))^2/M3</f>
        <v>0.56485482931640629</v>
      </c>
      <c r="Q3" t="s">
        <v>5</v>
      </c>
      <c r="R3">
        <v>-900</v>
      </c>
      <c r="S3" t="s">
        <v>13</v>
      </c>
    </row>
    <row r="4" spans="2:19" x14ac:dyDescent="0.3">
      <c r="B4" s="2">
        <v>0.1</v>
      </c>
      <c r="C4" s="2">
        <v>-5.7999999999999996E-3</v>
      </c>
      <c r="D4" s="2">
        <f t="shared" ref="D4:D50" si="1">C4*1000</f>
        <v>-5.8</v>
      </c>
      <c r="E4" s="2">
        <f t="shared" ref="E4:E50" si="2">D4/$R$3</f>
        <v>6.4444444444444445E-3</v>
      </c>
      <c r="F4" s="2">
        <f t="shared" ref="F4:F50" si="3">100*E4</f>
        <v>0.64444444444444449</v>
      </c>
      <c r="G4" s="2">
        <f t="shared" ref="G4:G50" si="4">10*LOG10(F4)</f>
        <v>-1.9081451587638756</v>
      </c>
      <c r="I4" s="2">
        <f t="shared" si="0"/>
        <v>-1.9081451587638756</v>
      </c>
      <c r="J4" s="2">
        <v>-64.2</v>
      </c>
      <c r="K4">
        <f t="shared" ref="K4:K50" si="5">J4+$R$11</f>
        <v>-15.870222341278421</v>
      </c>
      <c r="L4">
        <f t="shared" ref="L4:L50" si="6">K4-$R$9+$R$13+$R$14</f>
        <v>0.12977765872157931</v>
      </c>
      <c r="M4">
        <f t="shared" ref="M4:M50" si="7">(10^(L4/10))</f>
        <v>1.0303333701736526</v>
      </c>
      <c r="N4">
        <f t="shared" ref="N4:N50" si="8">$M$57*F4+$M$58</f>
        <v>1.8703540201405733</v>
      </c>
      <c r="O4">
        <f t="shared" ref="O4:O50" si="9">(M4-($M$57*F4+$M$58))^2/M4</f>
        <v>0.68486056338437351</v>
      </c>
      <c r="Q4" t="s">
        <v>6</v>
      </c>
      <c r="R4">
        <v>0.755</v>
      </c>
      <c r="S4" t="s">
        <v>14</v>
      </c>
    </row>
    <row r="5" spans="2:19" x14ac:dyDescent="0.3">
      <c r="B5" s="2">
        <v>0.20100000000000001</v>
      </c>
      <c r="C5" s="2">
        <v>-7.7799999999999996E-3</v>
      </c>
      <c r="D5" s="2">
        <f t="shared" si="1"/>
        <v>-7.7799999999999994</v>
      </c>
      <c r="E5" s="2">
        <f t="shared" si="2"/>
        <v>8.6444444444444442E-3</v>
      </c>
      <c r="F5" s="2">
        <f t="shared" si="3"/>
        <v>0.86444444444444446</v>
      </c>
      <c r="G5" s="2">
        <f t="shared" si="4"/>
        <v>-0.63262912449635933</v>
      </c>
      <c r="I5" s="2">
        <f t="shared" si="0"/>
        <v>-0.63262912449635933</v>
      </c>
      <c r="J5" s="2">
        <v>-63</v>
      </c>
      <c r="K5">
        <f t="shared" si="5"/>
        <v>-14.670222341278418</v>
      </c>
      <c r="L5">
        <f t="shared" si="6"/>
        <v>1.3297776587215822</v>
      </c>
      <c r="M5">
        <f t="shared" si="7"/>
        <v>1.3582439081909514</v>
      </c>
      <c r="N5">
        <f t="shared" si="8"/>
        <v>2.5088541856368378</v>
      </c>
      <c r="O5">
        <f t="shared" si="9"/>
        <v>0.97471742930723737</v>
      </c>
      <c r="Q5" t="s">
        <v>12</v>
      </c>
      <c r="R5" s="3">
        <v>150000000000</v>
      </c>
      <c r="S5" t="s">
        <v>19</v>
      </c>
    </row>
    <row r="6" spans="2:19" x14ac:dyDescent="0.3">
      <c r="B6" s="2">
        <v>0.3</v>
      </c>
      <c r="C6" s="2">
        <v>-1.03E-2</v>
      </c>
      <c r="D6" s="2">
        <f t="shared" si="1"/>
        <v>-10.3</v>
      </c>
      <c r="E6" s="2">
        <f t="shared" si="2"/>
        <v>1.1444444444444445E-2</v>
      </c>
      <c r="F6" s="2">
        <f t="shared" si="3"/>
        <v>1.1444444444444444</v>
      </c>
      <c r="G6" s="2">
        <f t="shared" si="4"/>
        <v>0.58594715265847297</v>
      </c>
      <c r="I6" s="2">
        <f t="shared" si="0"/>
        <v>0.58594715265847297</v>
      </c>
      <c r="J6" s="2">
        <v>-62</v>
      </c>
      <c r="K6">
        <f t="shared" si="5"/>
        <v>-13.670222341278418</v>
      </c>
      <c r="L6">
        <f t="shared" si="6"/>
        <v>2.3297776587215822</v>
      </c>
      <c r="M6">
        <f t="shared" si="7"/>
        <v>1.7099277714362127</v>
      </c>
      <c r="N6">
        <f t="shared" si="8"/>
        <v>3.3214907599048109</v>
      </c>
      <c r="O6">
        <f t="shared" si="9"/>
        <v>1.5188567079768744</v>
      </c>
      <c r="Q6" t="s">
        <v>20</v>
      </c>
      <c r="R6" s="3">
        <v>299750000</v>
      </c>
      <c r="S6" t="s">
        <v>21</v>
      </c>
    </row>
    <row r="7" spans="2:19" x14ac:dyDescent="0.3">
      <c r="B7" s="2">
        <v>0.4</v>
      </c>
      <c r="C7" s="2">
        <v>-1.38E-2</v>
      </c>
      <c r="D7" s="2">
        <f t="shared" si="1"/>
        <v>-13.799999999999999</v>
      </c>
      <c r="E7" s="2">
        <f t="shared" si="2"/>
        <v>1.5333333333333332E-2</v>
      </c>
      <c r="F7" s="2">
        <f t="shared" si="3"/>
        <v>1.5333333333333332</v>
      </c>
      <c r="G7" s="2">
        <f t="shared" si="4"/>
        <v>1.856365769619116</v>
      </c>
      <c r="I7" s="2">
        <f t="shared" si="0"/>
        <v>1.856365769619116</v>
      </c>
      <c r="J7" s="2">
        <v>-61</v>
      </c>
      <c r="K7">
        <f t="shared" si="5"/>
        <v>-12.670222341278418</v>
      </c>
      <c r="L7">
        <f t="shared" si="6"/>
        <v>3.3297776587215822</v>
      </c>
      <c r="M7">
        <f t="shared" si="7"/>
        <v>2.1526715237936167</v>
      </c>
      <c r="N7">
        <f t="shared" si="8"/>
        <v>4.450152668610329</v>
      </c>
      <c r="O7">
        <f t="shared" si="9"/>
        <v>2.4520320691966235</v>
      </c>
    </row>
    <row r="8" spans="2:19" x14ac:dyDescent="0.3">
      <c r="B8" s="2">
        <v>0.5</v>
      </c>
      <c r="C8" s="2">
        <v>-1.67E-2</v>
      </c>
      <c r="D8" s="2">
        <f t="shared" si="1"/>
        <v>-16.7</v>
      </c>
      <c r="E8" s="2">
        <f t="shared" si="2"/>
        <v>1.8555555555555554E-2</v>
      </c>
      <c r="F8" s="2">
        <f t="shared" si="3"/>
        <v>1.8555555555555554</v>
      </c>
      <c r="G8" s="2">
        <f t="shared" si="4"/>
        <v>2.6847396170825837</v>
      </c>
      <c r="I8" s="2">
        <f t="shared" si="0"/>
        <v>2.6847396170825837</v>
      </c>
      <c r="J8" s="2">
        <v>-60</v>
      </c>
      <c r="K8">
        <f t="shared" si="5"/>
        <v>-11.670222341278418</v>
      </c>
      <c r="L8">
        <f t="shared" si="6"/>
        <v>4.3297776587215822</v>
      </c>
      <c r="M8">
        <f t="shared" si="7"/>
        <v>2.710052884549456</v>
      </c>
      <c r="N8">
        <f t="shared" si="8"/>
        <v>5.3853296786806153</v>
      </c>
      <c r="O8">
        <f t="shared" si="9"/>
        <v>2.6409469593825126</v>
      </c>
      <c r="Q8" t="s">
        <v>8</v>
      </c>
      <c r="R8">
        <v>25.2</v>
      </c>
      <c r="S8" t="s">
        <v>15</v>
      </c>
    </row>
    <row r="9" spans="2:19" x14ac:dyDescent="0.3">
      <c r="B9" s="2">
        <v>0.6</v>
      </c>
      <c r="C9" s="2">
        <v>-2.01E-2</v>
      </c>
      <c r="D9" s="2">
        <f t="shared" si="1"/>
        <v>-20.100000000000001</v>
      </c>
      <c r="E9" s="2">
        <f t="shared" si="2"/>
        <v>2.2333333333333334E-2</v>
      </c>
      <c r="F9" s="2">
        <f t="shared" si="3"/>
        <v>2.2333333333333334</v>
      </c>
      <c r="G9" s="2">
        <f t="shared" si="4"/>
        <v>3.4895354798116403</v>
      </c>
      <c r="I9" s="2">
        <f t="shared" si="0"/>
        <v>3.4895354798116403</v>
      </c>
      <c r="J9" s="2">
        <v>-59.1</v>
      </c>
      <c r="K9">
        <f t="shared" si="5"/>
        <v>-10.770222341278419</v>
      </c>
      <c r="L9">
        <f t="shared" si="6"/>
        <v>5.2297776587215807</v>
      </c>
      <c r="M9">
        <f t="shared" si="7"/>
        <v>3.3340934311112074</v>
      </c>
      <c r="N9">
        <f t="shared" si="8"/>
        <v>6.4817441042802626</v>
      </c>
      <c r="O9">
        <f t="shared" si="9"/>
        <v>2.9716338084141527</v>
      </c>
      <c r="Q9" t="s">
        <v>9</v>
      </c>
      <c r="R9">
        <v>6.5</v>
      </c>
      <c r="S9" t="s">
        <v>15</v>
      </c>
    </row>
    <row r="10" spans="2:19" x14ac:dyDescent="0.3">
      <c r="B10" s="2">
        <v>0.7</v>
      </c>
      <c r="C10" s="2">
        <v>-2.3900000000000001E-2</v>
      </c>
      <c r="D10" s="2">
        <f t="shared" si="1"/>
        <v>-23.900000000000002</v>
      </c>
      <c r="E10" s="2">
        <f t="shared" si="2"/>
        <v>2.6555555555555558E-2</v>
      </c>
      <c r="F10" s="2">
        <f t="shared" si="3"/>
        <v>2.6555555555555559</v>
      </c>
      <c r="G10" s="2">
        <f t="shared" si="4"/>
        <v>4.2415539150881285</v>
      </c>
      <c r="I10" s="2">
        <f t="shared" si="0"/>
        <v>4.2415539150881285</v>
      </c>
      <c r="J10" s="2">
        <v>-58.2</v>
      </c>
      <c r="K10">
        <f t="shared" si="5"/>
        <v>-9.8702223412784207</v>
      </c>
      <c r="L10">
        <f t="shared" si="6"/>
        <v>6.1297776587215793</v>
      </c>
      <c r="M10">
        <f t="shared" si="7"/>
        <v>4.1018310272668197</v>
      </c>
      <c r="N10">
        <f t="shared" si="8"/>
        <v>7.7071484623033975</v>
      </c>
      <c r="O10">
        <f t="shared" si="9"/>
        <v>3.1689052330465981</v>
      </c>
      <c r="Q10" t="s">
        <v>7</v>
      </c>
      <c r="R10" s="4">
        <f>20*LOG10($R$4*$R$5*4*PI()/$R$6)</f>
        <v>73.529777658721585</v>
      </c>
      <c r="S10" t="s">
        <v>15</v>
      </c>
    </row>
    <row r="11" spans="2:19" x14ac:dyDescent="0.3">
      <c r="B11" s="2">
        <v>0.8</v>
      </c>
      <c r="C11" s="2">
        <v>-2.7300000000000001E-2</v>
      </c>
      <c r="D11" s="2">
        <f t="shared" si="1"/>
        <v>-27.3</v>
      </c>
      <c r="E11" s="2">
        <f t="shared" si="2"/>
        <v>3.0333333333333334E-2</v>
      </c>
      <c r="F11" s="2">
        <f t="shared" si="3"/>
        <v>3.0333333333333332</v>
      </c>
      <c r="G11" s="2">
        <f t="shared" si="4"/>
        <v>4.8192013760143118</v>
      </c>
      <c r="I11" s="2">
        <f t="shared" si="0"/>
        <v>4.8192013760143118</v>
      </c>
      <c r="J11" s="2">
        <v>-57.4</v>
      </c>
      <c r="K11">
        <f t="shared" si="5"/>
        <v>-9.0702223412784164</v>
      </c>
      <c r="L11">
        <f t="shared" si="6"/>
        <v>6.9297776587215836</v>
      </c>
      <c r="M11">
        <f t="shared" si="7"/>
        <v>4.9314855608931092</v>
      </c>
      <c r="N11">
        <f t="shared" si="8"/>
        <v>8.803562887903043</v>
      </c>
      <c r="O11">
        <f t="shared" si="9"/>
        <v>3.0402568640247853</v>
      </c>
      <c r="Q11" t="s">
        <v>16</v>
      </c>
      <c r="R11" s="4">
        <f>$R$10-$R$8</f>
        <v>48.329777658721582</v>
      </c>
      <c r="S11" t="s">
        <v>15</v>
      </c>
    </row>
    <row r="12" spans="2:19" x14ac:dyDescent="0.3">
      <c r="B12" s="2">
        <v>0.9</v>
      </c>
      <c r="C12" s="2">
        <v>-3.0700000000000002E-2</v>
      </c>
      <c r="D12" s="2">
        <f t="shared" si="1"/>
        <v>-30.700000000000003</v>
      </c>
      <c r="E12" s="2">
        <f t="shared" si="2"/>
        <v>3.4111111111111113E-2</v>
      </c>
      <c r="F12" s="2">
        <f t="shared" si="3"/>
        <v>3.4111111111111114</v>
      </c>
      <c r="G12" s="2">
        <f t="shared" si="4"/>
        <v>5.3289586603786168</v>
      </c>
      <c r="I12" s="2">
        <f t="shared" si="0"/>
        <v>5.3289586603786168</v>
      </c>
      <c r="J12" s="2">
        <v>-56.7</v>
      </c>
      <c r="K12">
        <f t="shared" si="5"/>
        <v>-8.3702223412784207</v>
      </c>
      <c r="L12">
        <f t="shared" si="6"/>
        <v>7.6297776587215793</v>
      </c>
      <c r="M12">
        <f t="shared" si="7"/>
        <v>5.793990327712903</v>
      </c>
      <c r="N12">
        <f t="shared" si="8"/>
        <v>9.8999773135026903</v>
      </c>
      <c r="O12">
        <f t="shared" si="9"/>
        <v>2.9097613516607317</v>
      </c>
    </row>
    <row r="13" spans="2:19" x14ac:dyDescent="0.3">
      <c r="B13" s="2">
        <v>1</v>
      </c>
      <c r="C13" s="2">
        <v>-3.5200000000000002E-2</v>
      </c>
      <c r="D13" s="2">
        <f t="shared" si="1"/>
        <v>-35.200000000000003</v>
      </c>
      <c r="E13" s="2">
        <f t="shared" si="2"/>
        <v>3.9111111111111117E-2</v>
      </c>
      <c r="F13" s="2">
        <f t="shared" si="3"/>
        <v>3.9111111111111119</v>
      </c>
      <c r="G13" s="2">
        <f t="shared" si="4"/>
        <v>5.9230015403880625</v>
      </c>
      <c r="I13" s="2">
        <f t="shared" si="0"/>
        <v>5.9230015403880625</v>
      </c>
      <c r="J13" s="2">
        <v>-56.1</v>
      </c>
      <c r="K13">
        <f t="shared" si="5"/>
        <v>-7.7702223412784193</v>
      </c>
      <c r="L13">
        <f t="shared" si="6"/>
        <v>8.2297776587215807</v>
      </c>
      <c r="M13">
        <f t="shared" si="7"/>
        <v>6.6523909776814838</v>
      </c>
      <c r="N13">
        <f t="shared" si="8"/>
        <v>11.351114053266929</v>
      </c>
      <c r="O13">
        <f t="shared" si="9"/>
        <v>3.318806518605113</v>
      </c>
      <c r="Q13" t="s">
        <v>10</v>
      </c>
      <c r="R13">
        <v>22</v>
      </c>
      <c r="S13" t="s">
        <v>15</v>
      </c>
    </row>
    <row r="14" spans="2:19" x14ac:dyDescent="0.3">
      <c r="B14" s="2">
        <v>1.1000000000000001</v>
      </c>
      <c r="C14" s="2">
        <f>-0.0398</f>
        <v>-3.9800000000000002E-2</v>
      </c>
      <c r="D14" s="2">
        <f t="shared" si="1"/>
        <v>-39.800000000000004</v>
      </c>
      <c r="E14" s="2">
        <f t="shared" si="2"/>
        <v>4.4222222222222225E-2</v>
      </c>
      <c r="F14" s="2">
        <f t="shared" si="3"/>
        <v>4.4222222222222225</v>
      </c>
      <c r="G14" s="2">
        <f t="shared" si="4"/>
        <v>6.4564056263436296</v>
      </c>
      <c r="I14" s="2">
        <f t="shared" si="0"/>
        <v>6.4564056263436296</v>
      </c>
      <c r="J14" s="2">
        <v>-55.3</v>
      </c>
      <c r="K14">
        <f t="shared" si="5"/>
        <v>-6.970222341278415</v>
      </c>
      <c r="L14">
        <f t="shared" si="6"/>
        <v>9.029777658721585</v>
      </c>
      <c r="M14">
        <f t="shared" si="7"/>
        <v>7.9979330776362145</v>
      </c>
      <c r="N14">
        <f t="shared" si="8"/>
        <v>12.834498276137039</v>
      </c>
      <c r="O14">
        <f t="shared" si="9"/>
        <v>2.9248010320014974</v>
      </c>
      <c r="Q14" t="s">
        <v>11</v>
      </c>
      <c r="R14">
        <v>0.5</v>
      </c>
      <c r="S14" t="s">
        <v>15</v>
      </c>
    </row>
    <row r="15" spans="2:19" x14ac:dyDescent="0.3">
      <c r="B15" s="2">
        <v>1.2</v>
      </c>
      <c r="C15" s="2">
        <v>-4.3999999999999997E-2</v>
      </c>
      <c r="D15" s="2">
        <f t="shared" si="1"/>
        <v>-44</v>
      </c>
      <c r="E15" s="2">
        <f t="shared" si="2"/>
        <v>4.8888888888888891E-2</v>
      </c>
      <c r="F15" s="2">
        <f t="shared" si="3"/>
        <v>4.8888888888888893</v>
      </c>
      <c r="G15" s="2">
        <f t="shared" si="4"/>
        <v>6.8921016704686258</v>
      </c>
      <c r="I15" s="2">
        <f t="shared" si="0"/>
        <v>6.8921016704686258</v>
      </c>
      <c r="J15" s="2">
        <v>-54.8</v>
      </c>
      <c r="K15">
        <f t="shared" si="5"/>
        <v>-6.470222341278415</v>
      </c>
      <c r="L15">
        <f t="shared" si="6"/>
        <v>9.529777658721585</v>
      </c>
      <c r="M15">
        <f t="shared" si="7"/>
        <v>8.9738285093799348</v>
      </c>
      <c r="N15">
        <f t="shared" si="8"/>
        <v>14.188892566583661</v>
      </c>
      <c r="O15">
        <f t="shared" si="9"/>
        <v>3.0306900886628836</v>
      </c>
    </row>
    <row r="16" spans="2:19" x14ac:dyDescent="0.3">
      <c r="B16" s="2">
        <v>1.3</v>
      </c>
      <c r="C16" s="2">
        <v>-4.9399999999999999E-2</v>
      </c>
      <c r="D16" s="2">
        <f t="shared" si="1"/>
        <v>-49.4</v>
      </c>
      <c r="E16" s="2">
        <f t="shared" si="2"/>
        <v>5.488888888888889E-2</v>
      </c>
      <c r="F16" s="2">
        <f t="shared" si="3"/>
        <v>5.4888888888888889</v>
      </c>
      <c r="G16" s="2">
        <f t="shared" si="4"/>
        <v>7.3948443948432203</v>
      </c>
      <c r="I16" s="2">
        <f t="shared" si="0"/>
        <v>7.3948443948432203</v>
      </c>
      <c r="J16" s="2">
        <v>-54.2</v>
      </c>
      <c r="K16">
        <f t="shared" si="5"/>
        <v>-5.8702223412784207</v>
      </c>
      <c r="L16">
        <f t="shared" si="6"/>
        <v>10.129777658721579</v>
      </c>
      <c r="M16">
        <f t="shared" si="7"/>
        <v>10.303333701736529</v>
      </c>
      <c r="N16">
        <f t="shared" si="8"/>
        <v>15.930256654300745</v>
      </c>
      <c r="O16">
        <f t="shared" si="9"/>
        <v>3.0730113990928611</v>
      </c>
      <c r="Q16" t="s">
        <v>22</v>
      </c>
      <c r="R16">
        <v>6</v>
      </c>
      <c r="S16" t="s">
        <v>15</v>
      </c>
    </row>
    <row r="17" spans="2:15" x14ac:dyDescent="0.3">
      <c r="B17" s="2">
        <v>1.4</v>
      </c>
      <c r="C17" s="2">
        <v>-5.6099999999999997E-2</v>
      </c>
      <c r="D17" s="2">
        <f t="shared" si="1"/>
        <v>-56.099999999999994</v>
      </c>
      <c r="E17" s="2">
        <f t="shared" si="2"/>
        <v>6.2333333333333324E-2</v>
      </c>
      <c r="F17" s="2">
        <f t="shared" si="3"/>
        <v>6.2333333333333325</v>
      </c>
      <c r="G17" s="2">
        <f t="shared" si="4"/>
        <v>7.9472035181683642</v>
      </c>
      <c r="I17" s="2">
        <f t="shared" si="0"/>
        <v>7.9472035181683642</v>
      </c>
      <c r="J17" s="2">
        <v>-53.7</v>
      </c>
      <c r="K17">
        <f t="shared" si="5"/>
        <v>-5.3702223412784207</v>
      </c>
      <c r="L17">
        <f t="shared" si="6"/>
        <v>10.629777658721579</v>
      </c>
      <c r="M17">
        <f t="shared" si="7"/>
        <v>11.560530554179747</v>
      </c>
      <c r="N17">
        <f t="shared" si="8"/>
        <v>18.090838022394163</v>
      </c>
      <c r="O17">
        <f t="shared" si="9"/>
        <v>3.6888372406055843</v>
      </c>
    </row>
    <row r="18" spans="2:15" x14ac:dyDescent="0.3">
      <c r="B18" s="2">
        <v>1.5</v>
      </c>
      <c r="C18" s="2">
        <v>-6.2399999999999997E-2</v>
      </c>
      <c r="D18" s="2">
        <f t="shared" si="1"/>
        <v>-62.4</v>
      </c>
      <c r="E18" s="2">
        <f t="shared" si="2"/>
        <v>6.933333333333333E-2</v>
      </c>
      <c r="F18" s="2">
        <f t="shared" si="3"/>
        <v>6.9333333333333327</v>
      </c>
      <c r="G18" s="2">
        <f t="shared" si="4"/>
        <v>8.40942080243099</v>
      </c>
      <c r="I18" s="2">
        <f t="shared" si="0"/>
        <v>8.40942080243099</v>
      </c>
      <c r="J18" s="2">
        <v>-53.1</v>
      </c>
      <c r="K18">
        <f t="shared" si="5"/>
        <v>-4.7702223412784193</v>
      </c>
      <c r="L18">
        <f t="shared" si="6"/>
        <v>11.229777658721581</v>
      </c>
      <c r="M18">
        <f t="shared" si="7"/>
        <v>13.273265022206846</v>
      </c>
      <c r="N18">
        <f t="shared" si="8"/>
        <v>20.122429458064097</v>
      </c>
      <c r="O18">
        <f t="shared" si="9"/>
        <v>3.5342512479730641</v>
      </c>
    </row>
    <row r="19" spans="2:15" x14ac:dyDescent="0.3">
      <c r="B19" s="2">
        <v>1.6</v>
      </c>
      <c r="C19" s="2">
        <v>-6.8400000000000002E-2</v>
      </c>
      <c r="D19" s="2">
        <f t="shared" si="1"/>
        <v>-68.400000000000006</v>
      </c>
      <c r="E19" s="2">
        <f t="shared" si="2"/>
        <v>7.6000000000000012E-2</v>
      </c>
      <c r="F19" s="2">
        <f t="shared" si="3"/>
        <v>7.6000000000000014</v>
      </c>
      <c r="G19" s="2">
        <f t="shared" si="4"/>
        <v>8.8081359228079155</v>
      </c>
      <c r="I19" s="2">
        <f t="shared" si="0"/>
        <v>8.8081359228079155</v>
      </c>
      <c r="J19" s="2">
        <v>-52.5</v>
      </c>
      <c r="K19">
        <f t="shared" si="5"/>
        <v>-4.1702223412784178</v>
      </c>
      <c r="L19">
        <f t="shared" si="6"/>
        <v>11.829777658721582</v>
      </c>
      <c r="M19">
        <f t="shared" si="7"/>
        <v>15.239747304334697</v>
      </c>
      <c r="N19">
        <f t="shared" si="8"/>
        <v>22.057278444416418</v>
      </c>
      <c r="O19">
        <f t="shared" si="9"/>
        <v>3.049836058158514</v>
      </c>
    </row>
    <row r="20" spans="2:15" x14ac:dyDescent="0.3">
      <c r="B20" s="2">
        <v>1.7</v>
      </c>
      <c r="C20" s="2">
        <v>-7.2999999999999995E-2</v>
      </c>
      <c r="D20" s="2">
        <f t="shared" si="1"/>
        <v>-73</v>
      </c>
      <c r="E20" s="2">
        <f t="shared" si="2"/>
        <v>8.1111111111111106E-2</v>
      </c>
      <c r="F20" s="2">
        <f t="shared" si="3"/>
        <v>8.1111111111111107</v>
      </c>
      <c r="G20" s="2">
        <f t="shared" si="4"/>
        <v>9.0908035068113104</v>
      </c>
      <c r="I20" s="2">
        <f t="shared" si="0"/>
        <v>9.0908035068113104</v>
      </c>
      <c r="J20" s="2">
        <v>-52.1</v>
      </c>
      <c r="K20">
        <f t="shared" si="5"/>
        <v>-3.7702223412784193</v>
      </c>
      <c r="L20">
        <f t="shared" si="6"/>
        <v>12.229777658721581</v>
      </c>
      <c r="M20">
        <f t="shared" si="7"/>
        <v>16.71005063393487</v>
      </c>
      <c r="N20">
        <f t="shared" si="8"/>
        <v>23.540662667286522</v>
      </c>
      <c r="O20">
        <f t="shared" si="9"/>
        <v>2.7921675267348713</v>
      </c>
    </row>
    <row r="21" spans="2:15" x14ac:dyDescent="0.3">
      <c r="B21" s="2">
        <v>1.8</v>
      </c>
      <c r="C21" s="2">
        <v>-7.9399999999999998E-2</v>
      </c>
      <c r="D21" s="2">
        <f t="shared" si="1"/>
        <v>-79.399999999999991</v>
      </c>
      <c r="E21" s="2">
        <f t="shared" si="2"/>
        <v>8.8222222222222216E-2</v>
      </c>
      <c r="F21" s="2">
        <f t="shared" si="3"/>
        <v>8.8222222222222211</v>
      </c>
      <c r="G21" s="2">
        <f t="shared" si="4"/>
        <v>9.4557799298777141</v>
      </c>
      <c r="I21" s="2">
        <f t="shared" si="0"/>
        <v>9.4557799298777141</v>
      </c>
      <c r="J21" s="2">
        <v>-51.6</v>
      </c>
      <c r="K21">
        <f t="shared" si="5"/>
        <v>-3.2702223412784193</v>
      </c>
      <c r="L21">
        <f t="shared" si="6"/>
        <v>12.729777658721581</v>
      </c>
      <c r="M21">
        <f t="shared" si="7"/>
        <v>18.748985183595153</v>
      </c>
      <c r="N21">
        <f t="shared" si="8"/>
        <v>25.604501586062327</v>
      </c>
      <c r="O21">
        <f t="shared" si="9"/>
        <v>2.5067012792574244</v>
      </c>
    </row>
    <row r="22" spans="2:15" x14ac:dyDescent="0.3">
      <c r="B22" s="2">
        <v>1.9</v>
      </c>
      <c r="C22" s="2">
        <v>-8.5099999999999995E-2</v>
      </c>
      <c r="D22" s="2">
        <f t="shared" si="1"/>
        <v>-85.1</v>
      </c>
      <c r="E22" s="2">
        <f t="shared" si="2"/>
        <v>9.4555555555555545E-2</v>
      </c>
      <c r="F22" s="2">
        <f t="shared" si="3"/>
        <v>9.4555555555555539</v>
      </c>
      <c r="G22" s="2">
        <f t="shared" si="4"/>
        <v>9.7568705064526302</v>
      </c>
      <c r="I22" s="2">
        <f t="shared" si="0"/>
        <v>9.7568705064526302</v>
      </c>
      <c r="J22" s="2">
        <v>-51.1</v>
      </c>
      <c r="K22">
        <f t="shared" si="5"/>
        <v>-2.7702223412784193</v>
      </c>
      <c r="L22">
        <f t="shared" si="6"/>
        <v>13.229777658721581</v>
      </c>
      <c r="M22">
        <f t="shared" si="7"/>
        <v>21.036707375427838</v>
      </c>
      <c r="N22">
        <f t="shared" si="8"/>
        <v>27.442608123097028</v>
      </c>
      <c r="O22">
        <f t="shared" si="9"/>
        <v>1.9506647906754044</v>
      </c>
    </row>
    <row r="23" spans="2:15" x14ac:dyDescent="0.3">
      <c r="B23" s="2">
        <v>2</v>
      </c>
      <c r="C23" s="2">
        <v>-8.48E-2</v>
      </c>
      <c r="D23" s="2">
        <f t="shared" si="1"/>
        <v>-84.8</v>
      </c>
      <c r="E23" s="2">
        <f t="shared" si="2"/>
        <v>9.4222222222222221E-2</v>
      </c>
      <c r="F23" s="2">
        <f t="shared" si="3"/>
        <v>9.4222222222222225</v>
      </c>
      <c r="G23" s="2">
        <f t="shared" si="4"/>
        <v>9.7415334281738897</v>
      </c>
      <c r="I23" s="2">
        <f t="shared" si="0"/>
        <v>9.7415334281738897</v>
      </c>
      <c r="J23" s="2">
        <v>-50.7</v>
      </c>
      <c r="K23">
        <f t="shared" si="5"/>
        <v>-2.3702223412784207</v>
      </c>
      <c r="L23">
        <f t="shared" si="6"/>
        <v>13.629777658721579</v>
      </c>
      <c r="M23">
        <f t="shared" si="7"/>
        <v>23.066290955801154</v>
      </c>
      <c r="N23">
        <f t="shared" si="8"/>
        <v>27.345865673779418</v>
      </c>
      <c r="O23">
        <f t="shared" si="9"/>
        <v>0.79400540823198928</v>
      </c>
    </row>
    <row r="24" spans="2:15" x14ac:dyDescent="0.3">
      <c r="B24" s="2">
        <v>2.1</v>
      </c>
      <c r="C24" s="2">
        <v>-9.1399999999999995E-2</v>
      </c>
      <c r="D24" s="2">
        <f t="shared" si="1"/>
        <v>-91.399999999999991</v>
      </c>
      <c r="E24" s="2">
        <f t="shared" si="2"/>
        <v>0.10155555555555555</v>
      </c>
      <c r="F24" s="2">
        <f t="shared" si="3"/>
        <v>10.155555555555555</v>
      </c>
      <c r="G24" s="2">
        <f t="shared" si="4"/>
        <v>10.067036862945065</v>
      </c>
      <c r="I24" s="2">
        <f t="shared" si="0"/>
        <v>10.067036862945065</v>
      </c>
      <c r="J24" s="2">
        <v>-50.3</v>
      </c>
      <c r="K24">
        <f t="shared" si="5"/>
        <v>-1.970222341278415</v>
      </c>
      <c r="L24">
        <f t="shared" si="6"/>
        <v>14.029777658721585</v>
      </c>
      <c r="M24">
        <f t="shared" si="7"/>
        <v>25.291685098930735</v>
      </c>
      <c r="N24">
        <f t="shared" si="8"/>
        <v>29.474199558766962</v>
      </c>
      <c r="O24">
        <f t="shared" si="9"/>
        <v>0.69166712847767919</v>
      </c>
    </row>
    <row r="25" spans="2:15" x14ac:dyDescent="0.3">
      <c r="B25" s="2">
        <v>2.2000000000000002</v>
      </c>
      <c r="C25" s="2">
        <v>-9.8100000000000007E-2</v>
      </c>
      <c r="D25" s="2">
        <f t="shared" si="1"/>
        <v>-98.100000000000009</v>
      </c>
      <c r="E25" s="2">
        <f t="shared" si="2"/>
        <v>0.10900000000000001</v>
      </c>
      <c r="F25" s="2">
        <f t="shared" si="3"/>
        <v>10.900000000000002</v>
      </c>
      <c r="G25" s="2">
        <f t="shared" si="4"/>
        <v>10.374264979406238</v>
      </c>
      <c r="I25" s="2">
        <f t="shared" si="0"/>
        <v>10.374264979406238</v>
      </c>
      <c r="J25" s="2">
        <v>-49.9</v>
      </c>
      <c r="K25">
        <f t="shared" si="5"/>
        <v>-1.5702223412784164</v>
      </c>
      <c r="L25">
        <f t="shared" si="6"/>
        <v>14.429777658721584</v>
      </c>
      <c r="M25">
        <f t="shared" si="7"/>
        <v>27.731781254697033</v>
      </c>
      <c r="N25">
        <f t="shared" si="8"/>
        <v>31.63478092686039</v>
      </c>
      <c r="O25">
        <f t="shared" si="9"/>
        <v>0.54931222415895609</v>
      </c>
    </row>
    <row r="26" spans="2:15" x14ac:dyDescent="0.3">
      <c r="B26" s="2">
        <v>2.2999999999999998</v>
      </c>
      <c r="C26" s="2">
        <v>-0.104</v>
      </c>
      <c r="D26" s="2">
        <f t="shared" si="1"/>
        <v>-104</v>
      </c>
      <c r="E26" s="2">
        <f t="shared" si="2"/>
        <v>0.11555555555555555</v>
      </c>
      <c r="F26" s="2">
        <f t="shared" si="3"/>
        <v>11.555555555555555</v>
      </c>
      <c r="G26" s="2">
        <f t="shared" si="4"/>
        <v>10.627908298594555</v>
      </c>
      <c r="I26" s="2">
        <f t="shared" si="0"/>
        <v>10.627908298594555</v>
      </c>
      <c r="J26" s="2">
        <v>-49.5</v>
      </c>
      <c r="K26">
        <f t="shared" si="5"/>
        <v>-1.1702223412784178</v>
      </c>
      <c r="L26">
        <f t="shared" si="6"/>
        <v>14.829777658721582</v>
      </c>
      <c r="M26">
        <f t="shared" si="7"/>
        <v>30.407293485987584</v>
      </c>
      <c r="N26">
        <f t="shared" si="8"/>
        <v>33.537382430106831</v>
      </c>
      <c r="O26">
        <f t="shared" si="9"/>
        <v>0.32220745995076644</v>
      </c>
    </row>
    <row r="27" spans="2:15" x14ac:dyDescent="0.3">
      <c r="B27" s="2">
        <v>2.4</v>
      </c>
      <c r="C27" s="2">
        <v>-0.111</v>
      </c>
      <c r="D27" s="2">
        <f t="shared" si="1"/>
        <v>-111</v>
      </c>
      <c r="E27" s="2">
        <f t="shared" si="2"/>
        <v>0.12333333333333334</v>
      </c>
      <c r="F27" s="2">
        <f t="shared" si="3"/>
        <v>12.333333333333334</v>
      </c>
      <c r="G27" s="2">
        <f t="shared" si="4"/>
        <v>10.910804693473326</v>
      </c>
      <c r="I27" s="2">
        <f t="shared" si="0"/>
        <v>10.910804693473326</v>
      </c>
      <c r="J27" s="2">
        <v>-49.1</v>
      </c>
      <c r="K27">
        <f t="shared" si="5"/>
        <v>-0.77022234127841926</v>
      </c>
      <c r="L27">
        <f t="shared" si="6"/>
        <v>15.229777658721581</v>
      </c>
      <c r="M27">
        <f t="shared" si="7"/>
        <v>33.340934311112086</v>
      </c>
      <c r="N27">
        <f t="shared" si="8"/>
        <v>35.794706247517865</v>
      </c>
      <c r="O27">
        <f t="shared" si="9"/>
        <v>0.18058872195089776</v>
      </c>
    </row>
    <row r="28" spans="2:15" x14ac:dyDescent="0.3">
      <c r="B28" s="2">
        <v>2.5</v>
      </c>
      <c r="C28" s="2">
        <v>-0.11700000000000001</v>
      </c>
      <c r="D28" s="2">
        <f t="shared" si="1"/>
        <v>-117</v>
      </c>
      <c r="E28" s="2">
        <f t="shared" si="2"/>
        <v>0.13</v>
      </c>
      <c r="F28" s="2">
        <f t="shared" si="3"/>
        <v>13</v>
      </c>
      <c r="G28" s="2">
        <f t="shared" si="4"/>
        <v>11.139433523068368</v>
      </c>
      <c r="I28" s="2">
        <f t="shared" si="0"/>
        <v>11.139433523068368</v>
      </c>
      <c r="J28" s="2">
        <v>-48.8</v>
      </c>
      <c r="K28">
        <f t="shared" si="5"/>
        <v>-0.470222341278415</v>
      </c>
      <c r="L28">
        <f t="shared" si="6"/>
        <v>15.529777658721585</v>
      </c>
      <c r="M28">
        <f t="shared" si="7"/>
        <v>35.725454769015521</v>
      </c>
      <c r="N28">
        <f t="shared" si="8"/>
        <v>37.729555233870187</v>
      </c>
      <c r="O28">
        <f t="shared" si="9"/>
        <v>0.11242456391945234</v>
      </c>
    </row>
    <row r="29" spans="2:15" x14ac:dyDescent="0.3">
      <c r="B29" s="2">
        <v>2.6</v>
      </c>
      <c r="C29" s="2">
        <v>-0.123</v>
      </c>
      <c r="D29" s="2">
        <f t="shared" si="1"/>
        <v>-123</v>
      </c>
      <c r="E29" s="2">
        <f t="shared" si="2"/>
        <v>0.13666666666666666</v>
      </c>
      <c r="F29" s="2">
        <f t="shared" si="3"/>
        <v>13.666666666666666</v>
      </c>
      <c r="G29" s="2">
        <f t="shared" si="4"/>
        <v>11.35662602000073</v>
      </c>
      <c r="I29" s="2">
        <f t="shared" si="0"/>
        <v>11.35662602000073</v>
      </c>
      <c r="J29" s="2">
        <v>-48.5</v>
      </c>
      <c r="K29">
        <f t="shared" si="5"/>
        <v>-0.17022234127841784</v>
      </c>
      <c r="L29">
        <f t="shared" si="6"/>
        <v>15.829777658721582</v>
      </c>
      <c r="M29">
        <f t="shared" si="7"/>
        <v>38.280514473393033</v>
      </c>
      <c r="N29">
        <f t="shared" si="8"/>
        <v>39.664404220222501</v>
      </c>
      <c r="O29">
        <f t="shared" si="9"/>
        <v>5.0029391133467077E-2</v>
      </c>
    </row>
    <row r="30" spans="2:15" x14ac:dyDescent="0.3">
      <c r="B30" s="2">
        <v>2.7</v>
      </c>
      <c r="C30" s="2">
        <v>-0.13</v>
      </c>
      <c r="D30" s="2">
        <f t="shared" si="1"/>
        <v>-130</v>
      </c>
      <c r="E30" s="2">
        <f t="shared" si="2"/>
        <v>0.14444444444444443</v>
      </c>
      <c r="F30" s="2">
        <f t="shared" si="3"/>
        <v>14.444444444444443</v>
      </c>
      <c r="G30" s="2">
        <f t="shared" si="4"/>
        <v>11.597008428675117</v>
      </c>
      <c r="I30" s="2">
        <f t="shared" si="0"/>
        <v>11.597008428675117</v>
      </c>
      <c r="J30" s="2">
        <v>-48.1</v>
      </c>
      <c r="K30">
        <f t="shared" si="5"/>
        <v>0.22977765872158074</v>
      </c>
      <c r="L30">
        <f t="shared" si="6"/>
        <v>16.229777658721581</v>
      </c>
      <c r="M30">
        <f t="shared" si="7"/>
        <v>41.973749457219064</v>
      </c>
      <c r="N30">
        <f t="shared" si="8"/>
        <v>41.921728037633535</v>
      </c>
      <c r="O30">
        <f t="shared" si="9"/>
        <v>6.4474299548862487E-5</v>
      </c>
    </row>
    <row r="31" spans="2:15" x14ac:dyDescent="0.3">
      <c r="B31" s="2">
        <v>2.8</v>
      </c>
      <c r="C31" s="2">
        <v>-0.13600000000000001</v>
      </c>
      <c r="D31" s="2">
        <f t="shared" si="1"/>
        <v>-136</v>
      </c>
      <c r="E31" s="2">
        <f t="shared" si="2"/>
        <v>0.15111111111111111</v>
      </c>
      <c r="F31" s="2">
        <f t="shared" si="3"/>
        <v>15.111111111111111</v>
      </c>
      <c r="G31" s="2">
        <f t="shared" si="4"/>
        <v>11.792963989308927</v>
      </c>
      <c r="I31" s="2">
        <f t="shared" si="0"/>
        <v>11.792963989308927</v>
      </c>
      <c r="J31" s="2">
        <v>-47.9</v>
      </c>
      <c r="K31">
        <f t="shared" si="5"/>
        <v>0.42977765872158358</v>
      </c>
      <c r="L31">
        <f t="shared" si="6"/>
        <v>16.429777658721584</v>
      </c>
      <c r="M31">
        <f t="shared" si="7"/>
        <v>43.951911325390036</v>
      </c>
      <c r="N31">
        <f t="shared" si="8"/>
        <v>43.856577023985857</v>
      </c>
      <c r="O31">
        <f t="shared" si="9"/>
        <v>2.0678575174892536E-4</v>
      </c>
    </row>
    <row r="32" spans="2:15" x14ac:dyDescent="0.3">
      <c r="B32" s="2">
        <v>2.9</v>
      </c>
      <c r="C32" s="2">
        <v>-0.14399999999999999</v>
      </c>
      <c r="D32" s="2">
        <f t="shared" si="1"/>
        <v>-144</v>
      </c>
      <c r="E32" s="2">
        <f t="shared" si="2"/>
        <v>0.16</v>
      </c>
      <c r="F32" s="2">
        <f t="shared" si="3"/>
        <v>16</v>
      </c>
      <c r="G32" s="2">
        <f t="shared" si="4"/>
        <v>12.041199826559248</v>
      </c>
      <c r="I32" s="2">
        <f t="shared" si="0"/>
        <v>12.041199826559248</v>
      </c>
      <c r="J32" s="2">
        <v>-47.6</v>
      </c>
      <c r="K32">
        <f t="shared" si="5"/>
        <v>0.72977765872158074</v>
      </c>
      <c r="L32">
        <f t="shared" si="6"/>
        <v>16.729777658721581</v>
      </c>
      <c r="M32">
        <f t="shared" si="7"/>
        <v>47.095321487246807</v>
      </c>
      <c r="N32">
        <f t="shared" si="8"/>
        <v>46.436375672455611</v>
      </c>
      <c r="O32">
        <f t="shared" si="9"/>
        <v>9.2198030105477558E-3</v>
      </c>
    </row>
    <row r="33" spans="2:15" x14ac:dyDescent="0.3">
      <c r="B33" s="2">
        <v>3</v>
      </c>
      <c r="C33" s="2">
        <v>-0.14899999999999999</v>
      </c>
      <c r="D33" s="2">
        <f t="shared" si="1"/>
        <v>-149</v>
      </c>
      <c r="E33" s="2">
        <f t="shared" si="2"/>
        <v>0.16555555555555557</v>
      </c>
      <c r="F33" s="2">
        <f t="shared" si="3"/>
        <v>16.555555555555557</v>
      </c>
      <c r="G33" s="2">
        <f t="shared" si="4"/>
        <v>12.189437589729494</v>
      </c>
      <c r="I33" s="2">
        <f t="shared" si="0"/>
        <v>12.189437589729494</v>
      </c>
      <c r="J33" s="2">
        <v>-47.3</v>
      </c>
      <c r="K33">
        <f t="shared" si="5"/>
        <v>1.029777658721585</v>
      </c>
      <c r="L33">
        <f t="shared" si="6"/>
        <v>17.029777658721585</v>
      </c>
      <c r="M33">
        <f t="shared" si="7"/>
        <v>50.463546159956465</v>
      </c>
      <c r="N33">
        <f t="shared" si="8"/>
        <v>48.048749827749212</v>
      </c>
      <c r="O33">
        <f t="shared" si="9"/>
        <v>0.11555353853964334</v>
      </c>
    </row>
    <row r="34" spans="2:15" x14ac:dyDescent="0.3">
      <c r="B34" s="2">
        <v>3.1</v>
      </c>
      <c r="C34" s="2">
        <v>-0.156</v>
      </c>
      <c r="D34" s="2">
        <f t="shared" si="1"/>
        <v>-156</v>
      </c>
      <c r="E34" s="2">
        <f t="shared" si="2"/>
        <v>0.17333333333333334</v>
      </c>
      <c r="F34" s="2">
        <f t="shared" si="3"/>
        <v>17.333333333333336</v>
      </c>
      <c r="G34" s="2">
        <f t="shared" si="4"/>
        <v>12.388820889151368</v>
      </c>
      <c r="I34" s="2">
        <f t="shared" si="0"/>
        <v>12.388820889151368</v>
      </c>
      <c r="J34" s="2">
        <v>-47</v>
      </c>
      <c r="K34">
        <f t="shared" si="5"/>
        <v>1.3297776587215822</v>
      </c>
      <c r="L34">
        <f t="shared" si="6"/>
        <v>17.329777658721582</v>
      </c>
      <c r="M34">
        <f t="shared" si="7"/>
        <v>54.072663921142393</v>
      </c>
      <c r="N34">
        <f t="shared" si="8"/>
        <v>50.306073645160254</v>
      </c>
      <c r="O34">
        <f t="shared" si="9"/>
        <v>0.26237291226881865</v>
      </c>
    </row>
    <row r="35" spans="2:15" x14ac:dyDescent="0.3">
      <c r="B35" s="2">
        <v>3.2</v>
      </c>
      <c r="C35" s="2">
        <v>-0.161</v>
      </c>
      <c r="D35" s="2">
        <f t="shared" si="1"/>
        <v>-161</v>
      </c>
      <c r="E35" s="2">
        <f t="shared" si="2"/>
        <v>0.17888888888888888</v>
      </c>
      <c r="F35" s="2">
        <f t="shared" si="3"/>
        <v>17.888888888888886</v>
      </c>
      <c r="G35" s="2">
        <f t="shared" si="4"/>
        <v>12.525833665925248</v>
      </c>
      <c r="I35" s="2">
        <f t="shared" si="0"/>
        <v>12.525833665925248</v>
      </c>
      <c r="J35" s="2">
        <v>-46.8</v>
      </c>
      <c r="K35">
        <f t="shared" si="5"/>
        <v>1.529777658721585</v>
      </c>
      <c r="L35">
        <f t="shared" si="6"/>
        <v>17.529777658721585</v>
      </c>
      <c r="M35">
        <f t="shared" si="7"/>
        <v>56.621030060990137</v>
      </c>
      <c r="N35">
        <f t="shared" si="8"/>
        <v>51.918447800453833</v>
      </c>
      <c r="O35">
        <f t="shared" si="9"/>
        <v>0.39056654203023189</v>
      </c>
    </row>
    <row r="36" spans="2:15" x14ac:dyDescent="0.3">
      <c r="B36" s="2">
        <v>3.3</v>
      </c>
      <c r="C36" s="2">
        <v>-0.16700000000000001</v>
      </c>
      <c r="D36" s="2">
        <f t="shared" si="1"/>
        <v>-167</v>
      </c>
      <c r="E36" s="2">
        <f t="shared" si="2"/>
        <v>0.18555555555555556</v>
      </c>
      <c r="F36" s="2">
        <f t="shared" si="3"/>
        <v>18.555555555555557</v>
      </c>
      <c r="G36" s="2">
        <f t="shared" si="4"/>
        <v>12.684739617082585</v>
      </c>
      <c r="I36" s="2">
        <f t="shared" si="0"/>
        <v>12.684739617082585</v>
      </c>
      <c r="J36" s="2">
        <v>-46.6</v>
      </c>
      <c r="K36">
        <f t="shared" si="5"/>
        <v>1.7297776587215807</v>
      </c>
      <c r="L36">
        <f t="shared" si="6"/>
        <v>17.729777658721581</v>
      </c>
      <c r="M36">
        <f t="shared" si="7"/>
        <v>59.28949699691087</v>
      </c>
      <c r="N36">
        <f t="shared" si="8"/>
        <v>53.853296786806162</v>
      </c>
      <c r="O36">
        <f t="shared" si="9"/>
        <v>0.49844026718395368</v>
      </c>
    </row>
    <row r="37" spans="2:15" x14ac:dyDescent="0.3">
      <c r="B37" s="2">
        <v>3.4</v>
      </c>
      <c r="C37" s="2">
        <v>-0.17299999999999999</v>
      </c>
      <c r="D37" s="2">
        <f t="shared" si="1"/>
        <v>-173</v>
      </c>
      <c r="E37" s="2">
        <f t="shared" si="2"/>
        <v>0.19222222222222221</v>
      </c>
      <c r="F37" s="2">
        <f t="shared" si="3"/>
        <v>19.222222222222221</v>
      </c>
      <c r="G37" s="2">
        <f t="shared" si="4"/>
        <v>12.838035936894705</v>
      </c>
      <c r="I37" s="2">
        <f t="shared" si="0"/>
        <v>12.838035936894705</v>
      </c>
      <c r="J37" s="2">
        <v>-46.3</v>
      </c>
      <c r="K37">
        <f t="shared" si="5"/>
        <v>2.029777658721585</v>
      </c>
      <c r="L37">
        <f t="shared" si="6"/>
        <v>18.029777658721585</v>
      </c>
      <c r="M37">
        <f t="shared" si="7"/>
        <v>63.529840630017127</v>
      </c>
      <c r="N37">
        <f t="shared" si="8"/>
        <v>55.788145773158476</v>
      </c>
      <c r="O37">
        <f t="shared" si="9"/>
        <v>0.94339665678924467</v>
      </c>
    </row>
    <row r="38" spans="2:15" x14ac:dyDescent="0.3">
      <c r="B38" s="2">
        <v>3.5</v>
      </c>
      <c r="C38" s="2">
        <v>-0.17699999999999999</v>
      </c>
      <c r="D38" s="2">
        <f t="shared" si="1"/>
        <v>-177</v>
      </c>
      <c r="E38" s="2">
        <f t="shared" si="2"/>
        <v>0.19666666666666666</v>
      </c>
      <c r="F38" s="2">
        <f t="shared" si="3"/>
        <v>19.666666666666664</v>
      </c>
      <c r="G38" s="2">
        <f t="shared" si="4"/>
        <v>12.937307569224817</v>
      </c>
      <c r="I38" s="2">
        <f t="shared" si="0"/>
        <v>12.937307569224817</v>
      </c>
      <c r="J38" s="2">
        <v>-46.2</v>
      </c>
      <c r="K38">
        <f t="shared" si="5"/>
        <v>2.1297776587215793</v>
      </c>
      <c r="L38">
        <f t="shared" si="6"/>
        <v>18.129777658721579</v>
      </c>
      <c r="M38">
        <f t="shared" si="7"/>
        <v>65.009640717409596</v>
      </c>
      <c r="N38">
        <f t="shared" si="8"/>
        <v>57.07804509739335</v>
      </c>
      <c r="O38">
        <f t="shared" si="9"/>
        <v>0.96770584155241346</v>
      </c>
    </row>
    <row r="39" spans="2:15" x14ac:dyDescent="0.3">
      <c r="B39" s="2">
        <v>3.6</v>
      </c>
      <c r="C39" s="2">
        <v>-0.18099999999999999</v>
      </c>
      <c r="D39" s="2">
        <f t="shared" si="1"/>
        <v>-181</v>
      </c>
      <c r="E39" s="2">
        <f t="shared" si="2"/>
        <v>0.2011111111111111</v>
      </c>
      <c r="F39" s="2">
        <f t="shared" si="3"/>
        <v>20.111111111111111</v>
      </c>
      <c r="G39" s="2">
        <f t="shared" si="4"/>
        <v>13.034360654298595</v>
      </c>
      <c r="I39" s="2">
        <f t="shared" si="0"/>
        <v>13.034360654298595</v>
      </c>
      <c r="J39" s="2">
        <v>-46</v>
      </c>
      <c r="K39">
        <f t="shared" si="5"/>
        <v>2.3297776587215822</v>
      </c>
      <c r="L39">
        <f t="shared" si="6"/>
        <v>18.329777658721582</v>
      </c>
      <c r="M39">
        <f t="shared" si="7"/>
        <v>68.0734506937318</v>
      </c>
      <c r="N39">
        <f t="shared" si="8"/>
        <v>58.367944421628231</v>
      </c>
      <c r="O39">
        <f t="shared" si="9"/>
        <v>1.3837531524829161</v>
      </c>
    </row>
    <row r="40" spans="2:15" x14ac:dyDescent="0.3">
      <c r="B40" s="2">
        <v>3.7</v>
      </c>
      <c r="C40" s="2">
        <v>-0.185</v>
      </c>
      <c r="D40" s="2">
        <f t="shared" si="1"/>
        <v>-185</v>
      </c>
      <c r="E40" s="2">
        <f t="shared" si="2"/>
        <v>0.20555555555555555</v>
      </c>
      <c r="F40" s="2">
        <f t="shared" si="3"/>
        <v>20.555555555555554</v>
      </c>
      <c r="G40" s="2">
        <f t="shared" si="4"/>
        <v>13.129292189636889</v>
      </c>
      <c r="I40" s="2">
        <f>G40+H40</f>
        <v>13.129292189636889</v>
      </c>
      <c r="J40" s="2">
        <v>-45.9</v>
      </c>
      <c r="K40">
        <f t="shared" si="5"/>
        <v>2.4297776587215836</v>
      </c>
      <c r="L40">
        <f t="shared" si="6"/>
        <v>18.429777658721584</v>
      </c>
      <c r="M40">
        <f t="shared" si="7"/>
        <v>69.659085055265237</v>
      </c>
      <c r="N40">
        <f t="shared" si="8"/>
        <v>59.657843745863104</v>
      </c>
      <c r="O40">
        <f t="shared" si="9"/>
        <v>1.4359193441822449</v>
      </c>
    </row>
    <row r="41" spans="2:15" x14ac:dyDescent="0.3">
      <c r="B41" s="2">
        <v>3.8</v>
      </c>
      <c r="C41" s="2">
        <v>-0.188</v>
      </c>
      <c r="D41" s="2">
        <f t="shared" si="1"/>
        <v>-188</v>
      </c>
      <c r="E41" s="2">
        <f t="shared" si="2"/>
        <v>0.2088888888888889</v>
      </c>
      <c r="F41" s="2">
        <f t="shared" si="3"/>
        <v>20.888888888888889</v>
      </c>
      <c r="G41" s="2">
        <f t="shared" si="4"/>
        <v>13.199153398243551</v>
      </c>
      <c r="I41" s="2">
        <f t="shared" si="0"/>
        <v>13.199153398243551</v>
      </c>
      <c r="J41" s="2">
        <v>-45.8</v>
      </c>
      <c r="K41">
        <f t="shared" si="5"/>
        <v>2.529777658721585</v>
      </c>
      <c r="L41">
        <f t="shared" si="6"/>
        <v>18.529777658721585</v>
      </c>
      <c r="M41">
        <f t="shared" si="7"/>
        <v>71.281653585741921</v>
      </c>
      <c r="N41">
        <f t="shared" si="8"/>
        <v>60.625268239039272</v>
      </c>
      <c r="O41">
        <f t="shared" si="9"/>
        <v>1.5930964412999171</v>
      </c>
    </row>
    <row r="42" spans="2:15" x14ac:dyDescent="0.3">
      <c r="B42" s="2">
        <v>3.9</v>
      </c>
      <c r="C42" s="2">
        <v>-0.191</v>
      </c>
      <c r="D42" s="2">
        <f t="shared" si="1"/>
        <v>-191</v>
      </c>
      <c r="E42" s="2">
        <f t="shared" si="2"/>
        <v>0.21222222222222223</v>
      </c>
      <c r="F42" s="2">
        <f t="shared" si="3"/>
        <v>21.222222222222221</v>
      </c>
      <c r="G42" s="2">
        <f t="shared" si="4"/>
        <v>13.267908578084027</v>
      </c>
      <c r="I42" s="2">
        <f t="shared" si="0"/>
        <v>13.267908578084027</v>
      </c>
      <c r="J42" s="2">
        <v>-45.7</v>
      </c>
      <c r="K42">
        <f t="shared" si="5"/>
        <v>2.6297776587215793</v>
      </c>
      <c r="L42">
        <f t="shared" si="6"/>
        <v>18.629777658721579</v>
      </c>
      <c r="M42">
        <f t="shared" si="7"/>
        <v>72.942016592473934</v>
      </c>
      <c r="N42">
        <f t="shared" si="8"/>
        <v>61.592692732215426</v>
      </c>
      <c r="O42">
        <f t="shared" si="9"/>
        <v>1.7658841652908628</v>
      </c>
    </row>
    <row r="43" spans="2:15" x14ac:dyDescent="0.3">
      <c r="B43" s="2">
        <v>4</v>
      </c>
      <c r="C43" s="2">
        <v>-0.19500000000000001</v>
      </c>
      <c r="D43" s="2">
        <f t="shared" si="1"/>
        <v>-195</v>
      </c>
      <c r="E43" s="2">
        <f t="shared" si="2"/>
        <v>0.21666666666666667</v>
      </c>
      <c r="F43" s="2">
        <f t="shared" si="3"/>
        <v>21.666666666666668</v>
      </c>
      <c r="G43" s="2">
        <f t="shared" si="4"/>
        <v>13.357921019231931</v>
      </c>
      <c r="I43" s="2">
        <f t="shared" si="0"/>
        <v>13.357921019231931</v>
      </c>
      <c r="J43" s="2">
        <v>-45.6</v>
      </c>
      <c r="K43">
        <f t="shared" si="5"/>
        <v>2.7297776587215807</v>
      </c>
      <c r="L43">
        <f t="shared" si="6"/>
        <v>18.729777658721581</v>
      </c>
      <c r="M43">
        <f t="shared" si="7"/>
        <v>74.641054421905054</v>
      </c>
      <c r="N43">
        <f t="shared" si="8"/>
        <v>62.882592056450314</v>
      </c>
      <c r="O43">
        <f t="shared" si="9"/>
        <v>1.85235107235087</v>
      </c>
    </row>
    <row r="44" spans="2:15" x14ac:dyDescent="0.3">
      <c r="B44" s="2">
        <v>4.0999999999999996</v>
      </c>
      <c r="C44" s="2">
        <v>-0.19800000000000001</v>
      </c>
      <c r="D44" s="2">
        <f t="shared" si="1"/>
        <v>-198</v>
      </c>
      <c r="E44" s="2">
        <f t="shared" si="2"/>
        <v>0.22</v>
      </c>
      <c r="F44" s="2">
        <f t="shared" si="3"/>
        <v>22</v>
      </c>
      <c r="G44" s="2">
        <f t="shared" si="4"/>
        <v>13.424226808222063</v>
      </c>
      <c r="I44" s="2">
        <f t="shared" si="0"/>
        <v>13.424226808222063</v>
      </c>
      <c r="J44" s="2">
        <v>-45.5</v>
      </c>
      <c r="K44">
        <f t="shared" si="5"/>
        <v>2.8297776587215822</v>
      </c>
      <c r="L44">
        <f t="shared" si="6"/>
        <v>18.829777658721582</v>
      </c>
      <c r="M44">
        <f t="shared" si="7"/>
        <v>76.379667926381899</v>
      </c>
      <c r="N44">
        <f t="shared" si="8"/>
        <v>63.850016549626467</v>
      </c>
      <c r="O44">
        <f t="shared" si="9"/>
        <v>2.0554182531186869</v>
      </c>
    </row>
    <row r="45" spans="2:15" x14ac:dyDescent="0.3">
      <c r="B45" s="2">
        <v>4.2</v>
      </c>
      <c r="C45" s="2">
        <v>-0.20100000000000001</v>
      </c>
      <c r="D45" s="2">
        <f t="shared" si="1"/>
        <v>-201</v>
      </c>
      <c r="E45" s="2">
        <f t="shared" si="2"/>
        <v>0.22333333333333333</v>
      </c>
      <c r="F45" s="2">
        <f t="shared" si="3"/>
        <v>22.333333333333332</v>
      </c>
      <c r="G45" s="2">
        <f t="shared" si="4"/>
        <v>13.489535479811641</v>
      </c>
      <c r="I45" s="2">
        <f t="shared" si="0"/>
        <v>13.489535479811641</v>
      </c>
      <c r="J45" s="2">
        <v>-45.4</v>
      </c>
      <c r="K45">
        <f t="shared" si="5"/>
        <v>2.9297776587215836</v>
      </c>
      <c r="L45">
        <f t="shared" si="6"/>
        <v>18.929777658721584</v>
      </c>
      <c r="M45">
        <f t="shared" si="7"/>
        <v>78.158778941797664</v>
      </c>
      <c r="N45">
        <f t="shared" si="8"/>
        <v>64.817441042802614</v>
      </c>
      <c r="O45">
        <f t="shared" si="9"/>
        <v>2.2773039618199009</v>
      </c>
    </row>
    <row r="46" spans="2:15" x14ac:dyDescent="0.3">
      <c r="B46" s="2">
        <v>4.3</v>
      </c>
      <c r="C46" s="2">
        <v>-0.20300000000000001</v>
      </c>
      <c r="D46" s="2">
        <f t="shared" si="1"/>
        <v>-203</v>
      </c>
      <c r="E46" s="2">
        <f t="shared" si="2"/>
        <v>0.22555555555555556</v>
      </c>
      <c r="F46" s="2">
        <f t="shared" si="3"/>
        <v>22.555555555555557</v>
      </c>
      <c r="G46" s="2">
        <f t="shared" si="4"/>
        <v>13.532535284738881</v>
      </c>
      <c r="I46" s="2">
        <f t="shared" si="0"/>
        <v>13.532535284738881</v>
      </c>
      <c r="J46" s="2">
        <v>-45.3</v>
      </c>
      <c r="K46">
        <f t="shared" si="5"/>
        <v>3.029777658721585</v>
      </c>
      <c r="L46">
        <f t="shared" si="6"/>
        <v>19.029777658721585</v>
      </c>
      <c r="M46">
        <f t="shared" si="7"/>
        <v>79.97933077636219</v>
      </c>
      <c r="N46">
        <f t="shared" si="8"/>
        <v>65.462390704920068</v>
      </c>
      <c r="O46">
        <f t="shared" si="9"/>
        <v>2.6349501426451849</v>
      </c>
    </row>
    <row r="47" spans="2:15" x14ac:dyDescent="0.3">
      <c r="B47" s="2">
        <v>4.4000000000000004</v>
      </c>
      <c r="C47" s="2">
        <v>-0.20499999999999999</v>
      </c>
      <c r="D47" s="2">
        <f t="shared" si="1"/>
        <v>-205</v>
      </c>
      <c r="E47" s="2">
        <f t="shared" si="2"/>
        <v>0.22777777777777777</v>
      </c>
      <c r="F47" s="2">
        <f t="shared" si="3"/>
        <v>22.777777777777779</v>
      </c>
      <c r="G47" s="2">
        <f t="shared" si="4"/>
        <v>13.575113516164294</v>
      </c>
      <c r="I47" s="2">
        <f t="shared" si="0"/>
        <v>13.575113516164294</v>
      </c>
      <c r="J47" s="2">
        <v>-45.3</v>
      </c>
      <c r="K47">
        <f t="shared" si="5"/>
        <v>3.029777658721585</v>
      </c>
      <c r="L47">
        <f t="shared" si="6"/>
        <v>19.029777658721585</v>
      </c>
      <c r="M47">
        <f t="shared" si="7"/>
        <v>79.97933077636219</v>
      </c>
      <c r="N47">
        <f t="shared" si="8"/>
        <v>66.107340367037509</v>
      </c>
      <c r="O47">
        <f t="shared" si="9"/>
        <v>2.4060231068258582</v>
      </c>
    </row>
    <row r="48" spans="2:15" x14ac:dyDescent="0.3">
      <c r="B48" s="2">
        <v>4.5</v>
      </c>
      <c r="C48" s="2">
        <v>-0.20599999999999999</v>
      </c>
      <c r="D48" s="2">
        <f t="shared" si="1"/>
        <v>-206</v>
      </c>
      <c r="E48" s="2">
        <f t="shared" si="2"/>
        <v>0.22888888888888889</v>
      </c>
      <c r="F48" s="2">
        <f t="shared" si="3"/>
        <v>22.888888888888889</v>
      </c>
      <c r="G48" s="2">
        <f t="shared" si="4"/>
        <v>13.596247109298286</v>
      </c>
      <c r="I48" s="2">
        <f t="shared" si="0"/>
        <v>13.596247109298286</v>
      </c>
      <c r="J48" s="2">
        <v>-45.2</v>
      </c>
      <c r="K48">
        <f t="shared" si="5"/>
        <v>3.1297776587215793</v>
      </c>
      <c r="L48">
        <f t="shared" si="6"/>
        <v>19.129777658721579</v>
      </c>
      <c r="M48">
        <f t="shared" si="7"/>
        <v>81.842288710755724</v>
      </c>
      <c r="N48">
        <f t="shared" si="8"/>
        <v>66.429815198096222</v>
      </c>
      <c r="O48">
        <f t="shared" si="9"/>
        <v>2.9024645268407876</v>
      </c>
    </row>
    <row r="49" spans="2:15" x14ac:dyDescent="0.3">
      <c r="B49" s="2">
        <v>4.5999999999999996</v>
      </c>
      <c r="C49" s="2">
        <v>-0.20699999999999999</v>
      </c>
      <c r="D49" s="2">
        <f t="shared" si="1"/>
        <v>-207</v>
      </c>
      <c r="E49" s="2">
        <f t="shared" si="2"/>
        <v>0.23</v>
      </c>
      <c r="F49" s="2">
        <f t="shared" si="3"/>
        <v>23</v>
      </c>
      <c r="G49" s="2">
        <f t="shared" si="4"/>
        <v>13.617278360175929</v>
      </c>
      <c r="I49" s="2">
        <f t="shared" si="0"/>
        <v>13.617278360175929</v>
      </c>
      <c r="J49" s="2">
        <v>-45.2</v>
      </c>
      <c r="K49">
        <f t="shared" si="5"/>
        <v>3.1297776587215793</v>
      </c>
      <c r="L49">
        <f t="shared" si="6"/>
        <v>19.129777658721579</v>
      </c>
      <c r="M49">
        <f t="shared" si="7"/>
        <v>81.842288710755724</v>
      </c>
      <c r="N49">
        <f t="shared" si="8"/>
        <v>66.752290029154935</v>
      </c>
      <c r="O49">
        <f t="shared" si="9"/>
        <v>2.7822787436391443</v>
      </c>
    </row>
    <row r="50" spans="2:15" x14ac:dyDescent="0.3">
      <c r="B50" s="2">
        <v>4.67</v>
      </c>
      <c r="C50" s="2">
        <v>-0.20799999999999999</v>
      </c>
      <c r="D50" s="2">
        <f t="shared" si="1"/>
        <v>-208</v>
      </c>
      <c r="E50" s="2">
        <f t="shared" si="2"/>
        <v>0.2311111111111111</v>
      </c>
      <c r="F50" s="2">
        <f t="shared" si="3"/>
        <v>23.111111111111111</v>
      </c>
      <c r="G50" s="2">
        <f t="shared" si="4"/>
        <v>13.638208255234368</v>
      </c>
      <c r="I50" s="2">
        <f t="shared" si="0"/>
        <v>13.638208255234368</v>
      </c>
      <c r="J50" s="2">
        <v>-45.1</v>
      </c>
      <c r="K50">
        <f t="shared" si="5"/>
        <v>3.2297776587215807</v>
      </c>
      <c r="L50">
        <f t="shared" si="6"/>
        <v>19.229777658721581</v>
      </c>
      <c r="M50">
        <f t="shared" si="7"/>
        <v>83.748640509934674</v>
      </c>
      <c r="N50">
        <f t="shared" si="8"/>
        <v>67.074764860213662</v>
      </c>
      <c r="O50">
        <f t="shared" si="9"/>
        <v>3.3196733402422147</v>
      </c>
    </row>
    <row r="51" spans="2:15" x14ac:dyDescent="0.3">
      <c r="O51">
        <f>SUM(O3:O50)</f>
        <v>83.09347096746545</v>
      </c>
    </row>
    <row r="54" spans="2:15" x14ac:dyDescent="0.3">
      <c r="M54" t="s">
        <v>31</v>
      </c>
    </row>
    <row r="55" spans="2:15" x14ac:dyDescent="0.3">
      <c r="M55" t="s">
        <v>32</v>
      </c>
    </row>
    <row r="57" spans="2:15" x14ac:dyDescent="0.3">
      <c r="L57" t="s">
        <v>29</v>
      </c>
      <c r="M57">
        <v>2.9022734795284757</v>
      </c>
    </row>
    <row r="58" spans="2:15" x14ac:dyDescent="0.3">
      <c r="L58" t="s">
        <v>30</v>
      </c>
      <c r="M5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31D21-3892-441B-BFED-52E40E4A9178}">
  <dimension ref="B2:V51"/>
  <sheetViews>
    <sheetView workbookViewId="0">
      <selection activeCell="C9" sqref="C9"/>
    </sheetView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5" width="17.88671875" customWidth="1"/>
    <col min="17" max="17" width="34.5546875" bestFit="1" customWidth="1"/>
    <col min="18" max="18" width="10.44140625" bestFit="1" customWidth="1"/>
  </cols>
  <sheetData>
    <row r="2" spans="2:22" x14ac:dyDescent="0.3">
      <c r="B2" s="1" t="s">
        <v>0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</row>
    <row r="3" spans="2:22" x14ac:dyDescent="0.3">
      <c r="B3" s="2">
        <v>2.4E-2</v>
      </c>
      <c r="C3" s="2">
        <v>-1.5E-3</v>
      </c>
      <c r="D3" s="2">
        <f>C3*1000</f>
        <v>-1.5</v>
      </c>
      <c r="E3" s="2">
        <f>D3/$R$3</f>
        <v>1.6666666666666668E-3</v>
      </c>
      <c r="F3" s="2">
        <f>100*E3</f>
        <v>0.16666666666666669</v>
      </c>
      <c r="G3" s="2">
        <f>10*LOG10(F3)</f>
        <v>-7.7815125038364368</v>
      </c>
      <c r="I3" s="2">
        <f t="shared" ref="I3:I50" si="0">G3+H3</f>
        <v>-7.7815125038364368</v>
      </c>
      <c r="J3" s="2">
        <v>-62.3</v>
      </c>
      <c r="K3">
        <f>J3+$R$11</f>
        <v>-13.970222341278415</v>
      </c>
      <c r="L3">
        <f>K3-$R$9+$R$13+$R$14</f>
        <v>2.029777658721585</v>
      </c>
      <c r="M3">
        <f>(10^(L3/10))</f>
        <v>1.5957974467450606</v>
      </c>
      <c r="N3">
        <f t="shared" ref="N3:N50" si="1">$V$6*F3+$V$7</f>
        <v>1.0716837851418424</v>
      </c>
      <c r="O3">
        <f t="shared" ref="O3:O50" si="2">(M3-($V$6*F3+$V$7))^2/M3</f>
        <v>0.17213658966520279</v>
      </c>
      <c r="Q3" t="s">
        <v>5</v>
      </c>
      <c r="R3">
        <v>-900</v>
      </c>
      <c r="S3" t="s">
        <v>13</v>
      </c>
      <c r="U3" t="s">
        <v>31</v>
      </c>
    </row>
    <row r="4" spans="2:22" x14ac:dyDescent="0.3">
      <c r="B4" s="2">
        <v>0.1</v>
      </c>
      <c r="C4" s="2">
        <v>-1.9E-3</v>
      </c>
      <c r="D4" s="2">
        <f t="shared" ref="D4:D50" si="3">C4*1000</f>
        <v>-1.9</v>
      </c>
      <c r="E4" s="2">
        <f t="shared" ref="E4:E50" si="4">D4/$R$3</f>
        <v>2.1111111111111109E-3</v>
      </c>
      <c r="F4" s="2">
        <f t="shared" ref="F4:F50" si="5">100*E4</f>
        <v>0.21111111111111108</v>
      </c>
      <c r="G4" s="2">
        <f t="shared" ref="G4:G50" si="6">10*LOG10(F4)</f>
        <v>-6.7548890848649599</v>
      </c>
      <c r="I4" s="2">
        <f t="shared" si="0"/>
        <v>-6.7548890848649599</v>
      </c>
      <c r="J4" s="2">
        <v>-61.9</v>
      </c>
      <c r="K4">
        <f t="shared" ref="K4:K50" si="7">J4+$R$11</f>
        <v>-13.570222341278416</v>
      </c>
      <c r="L4">
        <f t="shared" ref="L4:L50" si="8">K4-$R$9+$R$13+$R$14</f>
        <v>2.4297776587215836</v>
      </c>
      <c r="M4">
        <f t="shared" ref="M4:M50" si="9">(10^(L4/10))</f>
        <v>1.7497571058169241</v>
      </c>
      <c r="N4">
        <f t="shared" si="1"/>
        <v>1.3574661278463334</v>
      </c>
      <c r="O4">
        <f t="shared" si="2"/>
        <v>8.7950613765488073E-2</v>
      </c>
      <c r="Q4" t="s">
        <v>6</v>
      </c>
      <c r="R4">
        <v>0.755</v>
      </c>
      <c r="S4" t="s">
        <v>14</v>
      </c>
      <c r="U4" t="s">
        <v>32</v>
      </c>
    </row>
    <row r="5" spans="2:22" x14ac:dyDescent="0.3">
      <c r="B5" s="2">
        <v>0.20200000000000001</v>
      </c>
      <c r="C5" s="2">
        <v>-3.3E-3</v>
      </c>
      <c r="D5" s="2">
        <f t="shared" si="3"/>
        <v>-3.3</v>
      </c>
      <c r="E5" s="2">
        <f t="shared" si="4"/>
        <v>3.6666666666666666E-3</v>
      </c>
      <c r="F5" s="2">
        <f t="shared" si="5"/>
        <v>0.36666666666666664</v>
      </c>
      <c r="G5" s="2">
        <f t="shared" si="6"/>
        <v>-4.3572856956143742</v>
      </c>
      <c r="I5" s="2">
        <f t="shared" si="0"/>
        <v>-4.3572856956143742</v>
      </c>
      <c r="J5" s="2">
        <v>-60.9</v>
      </c>
      <c r="K5">
        <f t="shared" si="7"/>
        <v>-12.570222341278416</v>
      </c>
      <c r="L5">
        <f t="shared" si="8"/>
        <v>3.4297776587215836</v>
      </c>
      <c r="M5">
        <f t="shared" si="9"/>
        <v>2.2028136849803412</v>
      </c>
      <c r="N5">
        <f t="shared" si="1"/>
        <v>2.3577043273120526</v>
      </c>
      <c r="O5">
        <f t="shared" si="2"/>
        <v>1.089112131702788E-2</v>
      </c>
      <c r="Q5" t="s">
        <v>12</v>
      </c>
      <c r="R5" s="3">
        <v>150000000000</v>
      </c>
      <c r="S5" t="s">
        <v>19</v>
      </c>
    </row>
    <row r="6" spans="2:22" x14ac:dyDescent="0.3">
      <c r="B6" s="2">
        <v>0.3</v>
      </c>
      <c r="C6" s="2">
        <v>-5.3E-3</v>
      </c>
      <c r="D6" s="2">
        <f t="shared" si="3"/>
        <v>-5.3</v>
      </c>
      <c r="E6" s="2">
        <f t="shared" si="4"/>
        <v>5.8888888888888888E-3</v>
      </c>
      <c r="F6" s="2">
        <f t="shared" si="5"/>
        <v>0.58888888888888891</v>
      </c>
      <c r="G6" s="2">
        <f t="shared" si="6"/>
        <v>-2.2996663983853582</v>
      </c>
      <c r="I6" s="2">
        <f t="shared" si="0"/>
        <v>-2.2996663983853582</v>
      </c>
      <c r="J6" s="2">
        <v>-59.9</v>
      </c>
      <c r="K6">
        <f t="shared" si="7"/>
        <v>-11.570222341278416</v>
      </c>
      <c r="L6">
        <f t="shared" si="8"/>
        <v>4.4297776587215836</v>
      </c>
      <c r="M6">
        <f t="shared" si="9"/>
        <v>2.7731781254697032</v>
      </c>
      <c r="N6">
        <f t="shared" si="1"/>
        <v>3.7866160408345091</v>
      </c>
      <c r="O6">
        <f t="shared" si="2"/>
        <v>0.37035356613632858</v>
      </c>
      <c r="Q6" t="s">
        <v>20</v>
      </c>
      <c r="R6" s="3">
        <v>299750000</v>
      </c>
      <c r="S6" t="s">
        <v>21</v>
      </c>
      <c r="U6" t="s">
        <v>29</v>
      </c>
      <c r="V6">
        <v>6.4301027108510533</v>
      </c>
    </row>
    <row r="7" spans="2:22" x14ac:dyDescent="0.3">
      <c r="B7" s="2">
        <v>0.4</v>
      </c>
      <c r="C7" s="2">
        <v>-7.4999999999999997E-3</v>
      </c>
      <c r="D7" s="2">
        <f t="shared" si="3"/>
        <v>-7.5</v>
      </c>
      <c r="E7" s="2">
        <f t="shared" si="4"/>
        <v>8.3333333333333332E-3</v>
      </c>
      <c r="F7" s="2">
        <f t="shared" si="5"/>
        <v>0.83333333333333337</v>
      </c>
      <c r="G7" s="2">
        <f t="shared" si="6"/>
        <v>-0.79181246047624798</v>
      </c>
      <c r="I7" s="2">
        <f t="shared" si="0"/>
        <v>-0.79181246047624798</v>
      </c>
      <c r="J7" s="2">
        <v>-58.5</v>
      </c>
      <c r="K7">
        <f t="shared" si="7"/>
        <v>-10.170222341278418</v>
      </c>
      <c r="L7">
        <f t="shared" si="8"/>
        <v>5.8297776587215822</v>
      </c>
      <c r="M7">
        <f t="shared" si="9"/>
        <v>3.8280514473393015</v>
      </c>
      <c r="N7">
        <f t="shared" si="1"/>
        <v>5.358418925709211</v>
      </c>
      <c r="O7">
        <f t="shared" si="2"/>
        <v>0.6118059412394018</v>
      </c>
      <c r="U7" t="s">
        <v>30</v>
      </c>
      <c r="V7">
        <v>0</v>
      </c>
    </row>
    <row r="8" spans="2:22" x14ac:dyDescent="0.3">
      <c r="B8" s="2">
        <v>0.505</v>
      </c>
      <c r="C8" s="2">
        <v>-0.01</v>
      </c>
      <c r="D8" s="2">
        <f t="shared" si="3"/>
        <v>-10</v>
      </c>
      <c r="E8" s="2">
        <f t="shared" si="4"/>
        <v>1.1111111111111112E-2</v>
      </c>
      <c r="F8" s="2">
        <f t="shared" si="5"/>
        <v>1.1111111111111112</v>
      </c>
      <c r="G8" s="2">
        <f t="shared" si="6"/>
        <v>0.4575749056067514</v>
      </c>
      <c r="I8" s="2">
        <f t="shared" si="0"/>
        <v>0.4575749056067514</v>
      </c>
      <c r="J8" s="2">
        <v>-57.3</v>
      </c>
      <c r="K8">
        <f t="shared" si="7"/>
        <v>-8.970222341278415</v>
      </c>
      <c r="L8">
        <f t="shared" si="8"/>
        <v>7.029777658721585</v>
      </c>
      <c r="M8">
        <f t="shared" si="9"/>
        <v>5.0463546159956456</v>
      </c>
      <c r="N8">
        <f t="shared" si="1"/>
        <v>7.1445585676122816</v>
      </c>
      <c r="O8">
        <f t="shared" si="2"/>
        <v>0.87240397427184391</v>
      </c>
      <c r="Q8" t="s">
        <v>8</v>
      </c>
      <c r="R8">
        <v>25.2</v>
      </c>
      <c r="S8" t="s">
        <v>15</v>
      </c>
    </row>
    <row r="9" spans="2:22" x14ac:dyDescent="0.3">
      <c r="B9" s="2">
        <v>0.6</v>
      </c>
      <c r="C9" s="2">
        <v>-1.17E-2</v>
      </c>
      <c r="D9" s="2">
        <f t="shared" si="3"/>
        <v>-11.700000000000001</v>
      </c>
      <c r="E9" s="2">
        <f t="shared" si="4"/>
        <v>1.3000000000000001E-2</v>
      </c>
      <c r="F9" s="2">
        <f t="shared" si="5"/>
        <v>1.3</v>
      </c>
      <c r="G9" s="2">
        <f t="shared" si="6"/>
        <v>1.1394335230683679</v>
      </c>
      <c r="I9" s="2">
        <f t="shared" si="0"/>
        <v>1.1394335230683679</v>
      </c>
      <c r="J9" s="2">
        <v>-56.7</v>
      </c>
      <c r="K9">
        <f t="shared" si="7"/>
        <v>-8.3702223412784207</v>
      </c>
      <c r="L9">
        <f t="shared" si="8"/>
        <v>7.6297776587215793</v>
      </c>
      <c r="M9">
        <f t="shared" si="9"/>
        <v>5.793990327712903</v>
      </c>
      <c r="N9">
        <f t="shared" si="1"/>
        <v>8.3591335241063689</v>
      </c>
      <c r="O9">
        <f t="shared" si="2"/>
        <v>1.1356525029963305</v>
      </c>
      <c r="Q9" t="s">
        <v>9</v>
      </c>
      <c r="R9">
        <v>6.5</v>
      </c>
      <c r="S9" t="s">
        <v>15</v>
      </c>
    </row>
    <row r="10" spans="2:22" x14ac:dyDescent="0.3">
      <c r="B10" s="2">
        <v>0.70099999999999996</v>
      </c>
      <c r="C10" s="2">
        <v>-1.46E-2</v>
      </c>
      <c r="D10" s="2">
        <f t="shared" si="3"/>
        <v>-14.6</v>
      </c>
      <c r="E10" s="2">
        <f t="shared" si="4"/>
        <v>1.6222222222222221E-2</v>
      </c>
      <c r="F10" s="2">
        <f t="shared" si="5"/>
        <v>1.6222222222222222</v>
      </c>
      <c r="G10" s="2">
        <f t="shared" si="6"/>
        <v>2.1011034634511221</v>
      </c>
      <c r="I10" s="2">
        <f t="shared" si="0"/>
        <v>2.1011034634511221</v>
      </c>
      <c r="J10" s="2">
        <v>-55.8</v>
      </c>
      <c r="K10">
        <f t="shared" si="7"/>
        <v>-7.470222341278415</v>
      </c>
      <c r="L10">
        <f t="shared" si="8"/>
        <v>8.529777658721585</v>
      </c>
      <c r="M10">
        <f t="shared" si="9"/>
        <v>7.1281653585741909</v>
      </c>
      <c r="N10">
        <f t="shared" si="1"/>
        <v>10.43105550871393</v>
      </c>
      <c r="O10">
        <f t="shared" si="2"/>
        <v>1.5304195112095711</v>
      </c>
      <c r="Q10" t="s">
        <v>7</v>
      </c>
      <c r="R10" s="4">
        <f>20*LOG10($R$4*$R$5*4*PI()/$R$6)</f>
        <v>73.529777658721585</v>
      </c>
      <c r="S10" t="s">
        <v>15</v>
      </c>
    </row>
    <row r="11" spans="2:22" x14ac:dyDescent="0.3">
      <c r="B11" s="2">
        <v>0.8</v>
      </c>
      <c r="C11" s="2">
        <v>-1.8700000000000001E-2</v>
      </c>
      <c r="D11" s="2">
        <f t="shared" si="3"/>
        <v>-18.700000000000003</v>
      </c>
      <c r="E11" s="2">
        <f t="shared" si="4"/>
        <v>2.077777777777778E-2</v>
      </c>
      <c r="F11" s="2">
        <f t="shared" si="5"/>
        <v>2.0777777777777779</v>
      </c>
      <c r="G11" s="2">
        <f t="shared" si="6"/>
        <v>3.1759909709717418</v>
      </c>
      <c r="I11" s="2">
        <f t="shared" si="0"/>
        <v>3.1759909709717418</v>
      </c>
      <c r="J11" s="2">
        <v>-55.1</v>
      </c>
      <c r="K11">
        <f t="shared" si="7"/>
        <v>-6.7702223412784193</v>
      </c>
      <c r="L11">
        <f t="shared" si="8"/>
        <v>9.2297776587215807</v>
      </c>
      <c r="M11">
        <f t="shared" si="9"/>
        <v>8.3748640509934624</v>
      </c>
      <c r="N11">
        <f t="shared" si="1"/>
        <v>13.360324521434967</v>
      </c>
      <c r="O11">
        <f t="shared" si="2"/>
        <v>2.9677874113534344</v>
      </c>
      <c r="Q11" t="s">
        <v>16</v>
      </c>
      <c r="R11" s="4">
        <f>$R$10-$R$8</f>
        <v>48.329777658721582</v>
      </c>
      <c r="S11" t="s">
        <v>15</v>
      </c>
    </row>
    <row r="12" spans="2:22" x14ac:dyDescent="0.3">
      <c r="B12" s="2">
        <v>0.90200000000000002</v>
      </c>
      <c r="C12" s="2">
        <v>-2.2800000000000001E-2</v>
      </c>
      <c r="D12" s="2">
        <f t="shared" si="3"/>
        <v>-22.8</v>
      </c>
      <c r="E12" s="2">
        <f t="shared" si="4"/>
        <v>2.5333333333333333E-2</v>
      </c>
      <c r="F12" s="2">
        <f t="shared" si="5"/>
        <v>2.5333333333333332</v>
      </c>
      <c r="G12" s="2">
        <f t="shared" si="6"/>
        <v>4.0369233756112886</v>
      </c>
      <c r="I12" s="2">
        <f t="shared" si="0"/>
        <v>4.0369233756112886</v>
      </c>
      <c r="J12" s="2">
        <v>-54.2</v>
      </c>
      <c r="K12">
        <f t="shared" si="7"/>
        <v>-5.8702223412784207</v>
      </c>
      <c r="L12">
        <f t="shared" si="8"/>
        <v>10.129777658721579</v>
      </c>
      <c r="M12">
        <f t="shared" si="9"/>
        <v>10.303333701736529</v>
      </c>
      <c r="N12">
        <f t="shared" si="1"/>
        <v>16.289593534156001</v>
      </c>
      <c r="O12">
        <f t="shared" si="2"/>
        <v>3.4780302976306703</v>
      </c>
    </row>
    <row r="13" spans="2:22" x14ac:dyDescent="0.3">
      <c r="B13" s="2">
        <v>1</v>
      </c>
      <c r="C13" s="2">
        <v>-2.5399999999999999E-2</v>
      </c>
      <c r="D13" s="2">
        <f t="shared" si="3"/>
        <v>-25.4</v>
      </c>
      <c r="E13" s="2">
        <f t="shared" si="4"/>
        <v>2.8222222222222221E-2</v>
      </c>
      <c r="F13" s="2">
        <f t="shared" si="5"/>
        <v>2.822222222222222</v>
      </c>
      <c r="G13" s="2">
        <f t="shared" si="6"/>
        <v>4.5059120718061312</v>
      </c>
      <c r="I13" s="2">
        <f t="shared" si="0"/>
        <v>4.5059120718061312</v>
      </c>
      <c r="J13" s="2">
        <v>-53.6</v>
      </c>
      <c r="K13">
        <f t="shared" si="7"/>
        <v>-5.2702223412784193</v>
      </c>
      <c r="L13">
        <f t="shared" si="8"/>
        <v>10.729777658721581</v>
      </c>
      <c r="M13">
        <f t="shared" si="9"/>
        <v>11.829809903139678</v>
      </c>
      <c r="N13">
        <f t="shared" si="1"/>
        <v>18.147178761735194</v>
      </c>
      <c r="O13">
        <f t="shared" si="2"/>
        <v>3.3736086735392403</v>
      </c>
      <c r="Q13" t="s">
        <v>10</v>
      </c>
      <c r="R13">
        <v>22</v>
      </c>
      <c r="S13" t="s">
        <v>15</v>
      </c>
    </row>
    <row r="14" spans="2:22" x14ac:dyDescent="0.3">
      <c r="B14" s="2">
        <v>1.1000000000000001</v>
      </c>
      <c r="C14" s="2">
        <v>-3.0099999999999998E-2</v>
      </c>
      <c r="D14" s="2">
        <f t="shared" si="3"/>
        <v>-30.099999999999998</v>
      </c>
      <c r="E14" s="2">
        <f t="shared" si="4"/>
        <v>3.3444444444444443E-2</v>
      </c>
      <c r="F14" s="2">
        <f t="shared" si="5"/>
        <v>3.3444444444444441</v>
      </c>
      <c r="G14" s="2">
        <f t="shared" si="6"/>
        <v>5.2432398615451845</v>
      </c>
      <c r="I14" s="2">
        <f t="shared" si="0"/>
        <v>5.2432398615451845</v>
      </c>
      <c r="J14" s="2">
        <v>-52.9</v>
      </c>
      <c r="K14">
        <f t="shared" si="7"/>
        <v>-4.5702223412784164</v>
      </c>
      <c r="L14">
        <f t="shared" si="8"/>
        <v>11.429777658721584</v>
      </c>
      <c r="M14">
        <f t="shared" si="9"/>
        <v>13.898814730598248</v>
      </c>
      <c r="N14">
        <f t="shared" si="1"/>
        <v>21.505121288512964</v>
      </c>
      <c r="O14">
        <f t="shared" si="2"/>
        <v>4.1626498787415738</v>
      </c>
      <c r="Q14" t="s">
        <v>11</v>
      </c>
      <c r="R14">
        <v>0.5</v>
      </c>
      <c r="S14" t="s">
        <v>15</v>
      </c>
    </row>
    <row r="15" spans="2:22" x14ac:dyDescent="0.3">
      <c r="B15" s="2">
        <v>1.2</v>
      </c>
      <c r="C15" s="2">
        <v>-3.4599999999999999E-2</v>
      </c>
      <c r="D15" s="2">
        <f t="shared" si="3"/>
        <v>-34.6</v>
      </c>
      <c r="E15" s="2">
        <f t="shared" si="4"/>
        <v>3.8444444444444448E-2</v>
      </c>
      <c r="F15" s="2">
        <f t="shared" si="5"/>
        <v>3.844444444444445</v>
      </c>
      <c r="G15" s="2">
        <f t="shared" si="6"/>
        <v>5.848335893534518</v>
      </c>
      <c r="I15" s="2">
        <f t="shared" si="0"/>
        <v>5.848335893534518</v>
      </c>
      <c r="J15" s="2">
        <v>-52.3</v>
      </c>
      <c r="K15">
        <f t="shared" si="7"/>
        <v>-3.970222341278415</v>
      </c>
      <c r="L15">
        <f t="shared" si="8"/>
        <v>12.029777658721585</v>
      </c>
      <c r="M15">
        <f t="shared" si="9"/>
        <v>15.957974467450612</v>
      </c>
      <c r="N15">
        <f t="shared" si="1"/>
        <v>24.720172643938497</v>
      </c>
      <c r="O15">
        <f t="shared" si="2"/>
        <v>4.8111442364221988</v>
      </c>
    </row>
    <row r="16" spans="2:22" x14ac:dyDescent="0.3">
      <c r="B16" s="2">
        <v>1.3</v>
      </c>
      <c r="C16" s="2">
        <v>-3.8399999999999997E-2</v>
      </c>
      <c r="D16" s="2">
        <f t="shared" si="3"/>
        <v>-38.4</v>
      </c>
      <c r="E16" s="2">
        <f t="shared" si="4"/>
        <v>4.2666666666666665E-2</v>
      </c>
      <c r="F16" s="2">
        <f t="shared" si="5"/>
        <v>4.2666666666666666</v>
      </c>
      <c r="G16" s="2">
        <f t="shared" si="6"/>
        <v>6.30088714928206</v>
      </c>
      <c r="I16" s="2">
        <f t="shared" si="0"/>
        <v>6.30088714928206</v>
      </c>
      <c r="J16" s="2">
        <v>-51.6</v>
      </c>
      <c r="K16">
        <f t="shared" si="7"/>
        <v>-3.2702223412784193</v>
      </c>
      <c r="L16">
        <f t="shared" si="8"/>
        <v>12.729777658721581</v>
      </c>
      <c r="M16">
        <f t="shared" si="9"/>
        <v>18.748985183595153</v>
      </c>
      <c r="N16">
        <f t="shared" si="1"/>
        <v>27.43510489963116</v>
      </c>
      <c r="O16">
        <f t="shared" si="2"/>
        <v>4.0241471729000544</v>
      </c>
      <c r="Q16" t="s">
        <v>22</v>
      </c>
      <c r="R16">
        <v>6</v>
      </c>
      <c r="S16" t="s">
        <v>15</v>
      </c>
    </row>
    <row r="17" spans="2:15" x14ac:dyDescent="0.3">
      <c r="B17" s="2">
        <v>1.4</v>
      </c>
      <c r="C17" s="2">
        <v>-4.3700000000000003E-2</v>
      </c>
      <c r="D17" s="2">
        <f t="shared" si="3"/>
        <v>-43.7</v>
      </c>
      <c r="E17" s="2">
        <f t="shared" si="4"/>
        <v>4.855555555555556E-2</v>
      </c>
      <c r="F17" s="2">
        <f t="shared" si="5"/>
        <v>4.8555555555555561</v>
      </c>
      <c r="G17" s="2">
        <f t="shared" si="6"/>
        <v>6.8623892753109708</v>
      </c>
      <c r="I17" s="2">
        <f t="shared" si="0"/>
        <v>6.8623892753109708</v>
      </c>
      <c r="J17" s="2">
        <v>-51.1</v>
      </c>
      <c r="K17">
        <f t="shared" si="7"/>
        <v>-2.7702223412784193</v>
      </c>
      <c r="L17">
        <f t="shared" si="8"/>
        <v>13.229777658721581</v>
      </c>
      <c r="M17">
        <f t="shared" si="9"/>
        <v>21.036707375427838</v>
      </c>
      <c r="N17">
        <f t="shared" si="1"/>
        <v>31.221720940465673</v>
      </c>
      <c r="O17">
        <f t="shared" si="2"/>
        <v>4.9311187092507147</v>
      </c>
    </row>
    <row r="18" spans="2:15" x14ac:dyDescent="0.3">
      <c r="B18" s="2">
        <v>1.5</v>
      </c>
      <c r="C18" s="2">
        <v>-4.8000000000000001E-2</v>
      </c>
      <c r="D18" s="2">
        <f t="shared" si="3"/>
        <v>-48</v>
      </c>
      <c r="E18" s="2">
        <f t="shared" si="4"/>
        <v>5.3333333333333337E-2</v>
      </c>
      <c r="F18" s="2">
        <f t="shared" si="5"/>
        <v>5.3333333333333339</v>
      </c>
      <c r="G18" s="2">
        <f t="shared" si="6"/>
        <v>7.2699872793626241</v>
      </c>
      <c r="I18" s="2">
        <f t="shared" si="0"/>
        <v>7.2699872793626241</v>
      </c>
      <c r="J18" s="2">
        <v>-50.6</v>
      </c>
      <c r="K18">
        <f t="shared" si="7"/>
        <v>-2.2702223412784193</v>
      </c>
      <c r="L18">
        <f t="shared" si="8"/>
        <v>13.729777658721581</v>
      </c>
      <c r="M18">
        <f t="shared" si="9"/>
        <v>23.603573892980254</v>
      </c>
      <c r="N18">
        <f t="shared" si="1"/>
        <v>34.293881124538956</v>
      </c>
      <c r="O18">
        <f t="shared" si="2"/>
        <v>4.8417527457189076</v>
      </c>
    </row>
    <row r="19" spans="2:15" x14ac:dyDescent="0.3">
      <c r="B19" s="2">
        <v>1.6</v>
      </c>
      <c r="C19" s="2">
        <v>-0.05</v>
      </c>
      <c r="D19" s="2">
        <f t="shared" si="3"/>
        <v>-50</v>
      </c>
      <c r="E19" s="2">
        <f t="shared" si="4"/>
        <v>5.5555555555555552E-2</v>
      </c>
      <c r="F19" s="2">
        <f t="shared" si="5"/>
        <v>5.5555555555555554</v>
      </c>
      <c r="G19" s="2">
        <f t="shared" si="6"/>
        <v>7.447274948966939</v>
      </c>
      <c r="I19" s="2">
        <f t="shared" si="0"/>
        <v>7.447274948966939</v>
      </c>
      <c r="J19" s="2">
        <v>-50.1</v>
      </c>
      <c r="K19">
        <f t="shared" si="7"/>
        <v>-1.7702223412784193</v>
      </c>
      <c r="L19">
        <f t="shared" si="8"/>
        <v>14.229777658721581</v>
      </c>
      <c r="M19">
        <f t="shared" si="9"/>
        <v>26.483645495403884</v>
      </c>
      <c r="N19">
        <f t="shared" si="1"/>
        <v>35.722792838061409</v>
      </c>
      <c r="O19">
        <f t="shared" si="2"/>
        <v>3.2231908418404771</v>
      </c>
    </row>
    <row r="20" spans="2:15" x14ac:dyDescent="0.3">
      <c r="B20" s="2">
        <v>1.7</v>
      </c>
      <c r="C20" s="2">
        <v>-5.6000000000000001E-2</v>
      </c>
      <c r="D20" s="2">
        <f t="shared" si="3"/>
        <v>-56</v>
      </c>
      <c r="E20" s="2">
        <f t="shared" si="4"/>
        <v>6.222222222222222E-2</v>
      </c>
      <c r="F20" s="2">
        <f t="shared" si="5"/>
        <v>6.2222222222222223</v>
      </c>
      <c r="G20" s="2">
        <f t="shared" si="6"/>
        <v>7.9394551756687557</v>
      </c>
      <c r="I20" s="2">
        <f t="shared" si="0"/>
        <v>7.9394551756687557</v>
      </c>
      <c r="J20" s="2">
        <v>-49.6</v>
      </c>
      <c r="K20">
        <f t="shared" si="7"/>
        <v>-1.2702223412784193</v>
      </c>
      <c r="L20">
        <f t="shared" si="8"/>
        <v>14.729777658721581</v>
      </c>
      <c r="M20">
        <f t="shared" si="9"/>
        <v>29.715138983034233</v>
      </c>
      <c r="N20">
        <f t="shared" si="1"/>
        <v>40.009527978628775</v>
      </c>
      <c r="O20">
        <f t="shared" si="2"/>
        <v>3.5663452509215512</v>
      </c>
    </row>
    <row r="21" spans="2:15" x14ac:dyDescent="0.3">
      <c r="B21" s="2">
        <v>1.8</v>
      </c>
      <c r="C21" s="2">
        <v>-6.1199999999999997E-2</v>
      </c>
      <c r="D21" s="2">
        <f t="shared" si="3"/>
        <v>-61.199999999999996</v>
      </c>
      <c r="E21" s="2">
        <f t="shared" si="4"/>
        <v>6.7999999999999991E-2</v>
      </c>
      <c r="F21" s="2">
        <f t="shared" si="5"/>
        <v>6.7999999999999989</v>
      </c>
      <c r="G21" s="2">
        <f t="shared" si="6"/>
        <v>8.3250891270623626</v>
      </c>
      <c r="I21" s="2">
        <f t="shared" si="0"/>
        <v>8.3250891270623626</v>
      </c>
      <c r="J21" s="2">
        <v>-49.1</v>
      </c>
      <c r="K21">
        <f t="shared" si="7"/>
        <v>-0.77022234127841926</v>
      </c>
      <c r="L21">
        <f t="shared" si="8"/>
        <v>15.229777658721581</v>
      </c>
      <c r="M21">
        <f t="shared" si="9"/>
        <v>33.340934311112086</v>
      </c>
      <c r="N21">
        <f t="shared" si="1"/>
        <v>43.724698433787154</v>
      </c>
      <c r="O21">
        <f t="shared" si="2"/>
        <v>3.2339392876407218</v>
      </c>
    </row>
    <row r="22" spans="2:15" x14ac:dyDescent="0.3">
      <c r="B22" s="2">
        <v>1.9</v>
      </c>
      <c r="C22" s="2">
        <v>-6.7000000000000004E-2</v>
      </c>
      <c r="D22" s="2">
        <f t="shared" si="3"/>
        <v>-67</v>
      </c>
      <c r="E22" s="2">
        <f t="shared" si="4"/>
        <v>7.4444444444444438E-2</v>
      </c>
      <c r="F22" s="2">
        <f t="shared" si="5"/>
        <v>7.4444444444444438</v>
      </c>
      <c r="G22" s="2">
        <f t="shared" si="6"/>
        <v>8.7183229326150151</v>
      </c>
      <c r="I22" s="2">
        <f t="shared" si="0"/>
        <v>8.7183229326150151</v>
      </c>
      <c r="J22" s="2">
        <v>-48.6</v>
      </c>
      <c r="K22">
        <f t="shared" si="7"/>
        <v>-0.27022234127841926</v>
      </c>
      <c r="L22">
        <f t="shared" si="8"/>
        <v>15.729777658721581</v>
      </c>
      <c r="M22">
        <f t="shared" si="9"/>
        <v>37.409143580737265</v>
      </c>
      <c r="N22">
        <f t="shared" si="1"/>
        <v>47.86854240300228</v>
      </c>
      <c r="O22">
        <f t="shared" si="2"/>
        <v>2.9243926284249553</v>
      </c>
    </row>
    <row r="23" spans="2:15" x14ac:dyDescent="0.3">
      <c r="B23" s="2">
        <v>2</v>
      </c>
      <c r="C23" s="2">
        <v>-7.1499999999999994E-2</v>
      </c>
      <c r="D23" s="2">
        <f t="shared" si="3"/>
        <v>-71.5</v>
      </c>
      <c r="E23" s="2">
        <f t="shared" si="4"/>
        <v>7.9444444444444443E-2</v>
      </c>
      <c r="F23" s="2">
        <f t="shared" si="5"/>
        <v>7.9444444444444446</v>
      </c>
      <c r="G23" s="2">
        <f t="shared" si="6"/>
        <v>9.0006353236175567</v>
      </c>
      <c r="I23" s="2">
        <f t="shared" si="0"/>
        <v>9.0006353236175567</v>
      </c>
      <c r="J23" s="2">
        <v>-48.2</v>
      </c>
      <c r="K23">
        <f t="shared" si="7"/>
        <v>0.12977765872157931</v>
      </c>
      <c r="L23">
        <f t="shared" si="8"/>
        <v>16.129777658721579</v>
      </c>
      <c r="M23">
        <f t="shared" si="9"/>
        <v>41.018310272668209</v>
      </c>
      <c r="N23">
        <f t="shared" si="1"/>
        <v>51.083593758427817</v>
      </c>
      <c r="O23">
        <f t="shared" si="2"/>
        <v>2.4698709180180702</v>
      </c>
    </row>
    <row r="24" spans="2:15" x14ac:dyDescent="0.3">
      <c r="B24" s="2">
        <v>2.1</v>
      </c>
      <c r="C24" s="2">
        <v>-7.5700000000000003E-2</v>
      </c>
      <c r="D24" s="2">
        <f t="shared" si="3"/>
        <v>-75.7</v>
      </c>
      <c r="E24" s="2">
        <f t="shared" si="4"/>
        <v>8.4111111111111109E-2</v>
      </c>
      <c r="F24" s="2">
        <f t="shared" si="5"/>
        <v>8.4111111111111114</v>
      </c>
      <c r="G24" s="2">
        <f t="shared" si="6"/>
        <v>9.2485337006074779</v>
      </c>
      <c r="I24" s="2">
        <f t="shared" si="0"/>
        <v>9.2485337006074779</v>
      </c>
      <c r="J24" s="2">
        <v>-47.8</v>
      </c>
      <c r="K24">
        <f t="shared" si="7"/>
        <v>0.529777658721585</v>
      </c>
      <c r="L24">
        <f t="shared" si="8"/>
        <v>16.529777658721585</v>
      </c>
      <c r="M24">
        <f t="shared" si="9"/>
        <v>44.975682856616778</v>
      </c>
      <c r="N24">
        <f t="shared" si="1"/>
        <v>54.08430835682497</v>
      </c>
      <c r="O24">
        <f t="shared" si="2"/>
        <v>1.8447092569454315</v>
      </c>
    </row>
    <row r="25" spans="2:15" x14ac:dyDescent="0.3">
      <c r="B25" s="2">
        <v>2.2000000000000002</v>
      </c>
      <c r="C25" s="2">
        <v>-8.14E-2</v>
      </c>
      <c r="D25" s="2">
        <f t="shared" si="3"/>
        <v>-81.400000000000006</v>
      </c>
      <c r="E25" s="2">
        <f t="shared" si="4"/>
        <v>9.0444444444444452E-2</v>
      </c>
      <c r="F25" s="2">
        <f t="shared" si="5"/>
        <v>9.0444444444444461</v>
      </c>
      <c r="G25" s="2">
        <f t="shared" si="6"/>
        <v>9.563818954498764</v>
      </c>
      <c r="I25" s="2">
        <f t="shared" si="0"/>
        <v>9.563818954498764</v>
      </c>
      <c r="J25" s="2">
        <v>-47.4</v>
      </c>
      <c r="K25">
        <f t="shared" si="7"/>
        <v>0.92977765872158358</v>
      </c>
      <c r="L25">
        <f t="shared" si="8"/>
        <v>16.929777658721584</v>
      </c>
      <c r="M25">
        <f t="shared" si="9"/>
        <v>49.314855608931111</v>
      </c>
      <c r="N25">
        <f t="shared" si="1"/>
        <v>58.15670674036398</v>
      </c>
      <c r="O25">
        <f t="shared" si="2"/>
        <v>1.5852896751919578</v>
      </c>
    </row>
    <row r="26" spans="2:15" x14ac:dyDescent="0.3">
      <c r="B26" s="2">
        <v>2.2999999999999998</v>
      </c>
      <c r="C26" s="2">
        <v>-8.7300000000000003E-2</v>
      </c>
      <c r="D26" s="2">
        <f t="shared" si="3"/>
        <v>-87.3</v>
      </c>
      <c r="E26" s="2">
        <f t="shared" si="4"/>
        <v>9.7000000000000003E-2</v>
      </c>
      <c r="F26" s="2">
        <f t="shared" si="5"/>
        <v>9.7000000000000011</v>
      </c>
      <c r="G26" s="2">
        <f t="shared" si="6"/>
        <v>9.8677173426624485</v>
      </c>
      <c r="I26" s="2">
        <f t="shared" si="0"/>
        <v>9.8677173426624485</v>
      </c>
      <c r="J26" s="2">
        <v>-47</v>
      </c>
      <c r="K26">
        <f t="shared" si="7"/>
        <v>1.3297776587215822</v>
      </c>
      <c r="L26">
        <f t="shared" si="8"/>
        <v>17.329777658721582</v>
      </c>
      <c r="M26">
        <f t="shared" si="9"/>
        <v>54.072663921142393</v>
      </c>
      <c r="N26">
        <f t="shared" si="1"/>
        <v>62.371996295255222</v>
      </c>
      <c r="O26">
        <f t="shared" si="2"/>
        <v>1.2738214258585039</v>
      </c>
    </row>
    <row r="27" spans="2:15" x14ac:dyDescent="0.3">
      <c r="B27" s="2">
        <v>2.4</v>
      </c>
      <c r="C27" s="2">
        <v>-9.2899999999999996E-2</v>
      </c>
      <c r="D27" s="2">
        <f t="shared" si="3"/>
        <v>-92.899999999999991</v>
      </c>
      <c r="E27" s="2">
        <f t="shared" si="4"/>
        <v>0.10322222222222222</v>
      </c>
      <c r="F27" s="2">
        <f t="shared" si="5"/>
        <v>10.322222222222221</v>
      </c>
      <c r="G27" s="2">
        <f t="shared" si="6"/>
        <v>10.137732045543169</v>
      </c>
      <c r="I27" s="2">
        <f t="shared" si="0"/>
        <v>10.137732045543169</v>
      </c>
      <c r="J27" s="2">
        <v>-46.6</v>
      </c>
      <c r="K27">
        <f t="shared" si="7"/>
        <v>1.7297776587215807</v>
      </c>
      <c r="L27">
        <f t="shared" si="8"/>
        <v>17.729777658721581</v>
      </c>
      <c r="M27">
        <f t="shared" si="9"/>
        <v>59.28949699691087</v>
      </c>
      <c r="N27">
        <f t="shared" si="1"/>
        <v>66.372949093118081</v>
      </c>
      <c r="O27">
        <f t="shared" si="2"/>
        <v>0.84627625702199127</v>
      </c>
    </row>
    <row r="28" spans="2:15" x14ac:dyDescent="0.3">
      <c r="B28" s="2">
        <v>2.5</v>
      </c>
      <c r="C28" s="2">
        <v>-9.8699999999999996E-2</v>
      </c>
      <c r="D28" s="2">
        <f t="shared" si="3"/>
        <v>-98.7</v>
      </c>
      <c r="E28" s="2">
        <f t="shared" si="4"/>
        <v>0.10966666666666668</v>
      </c>
      <c r="F28" s="2">
        <f t="shared" si="5"/>
        <v>10.966666666666667</v>
      </c>
      <c r="G28" s="2">
        <f t="shared" si="6"/>
        <v>10.400746432303119</v>
      </c>
      <c r="I28" s="2">
        <f t="shared" si="0"/>
        <v>10.400746432303119</v>
      </c>
      <c r="J28" s="2">
        <v>-46.3</v>
      </c>
      <c r="K28">
        <f t="shared" si="7"/>
        <v>2.029777658721585</v>
      </c>
      <c r="L28">
        <f t="shared" si="8"/>
        <v>18.029777658721585</v>
      </c>
      <c r="M28">
        <f t="shared" si="9"/>
        <v>63.529840630017127</v>
      </c>
      <c r="N28">
        <f t="shared" si="1"/>
        <v>70.516793062333221</v>
      </c>
      <c r="O28">
        <f t="shared" si="2"/>
        <v>0.76841849133149054</v>
      </c>
    </row>
    <row r="29" spans="2:15" x14ac:dyDescent="0.3">
      <c r="B29" s="2">
        <v>2.6</v>
      </c>
      <c r="C29" s="2">
        <v>-0.104</v>
      </c>
      <c r="D29" s="2">
        <f t="shared" si="3"/>
        <v>-104</v>
      </c>
      <c r="E29" s="2">
        <f t="shared" si="4"/>
        <v>0.11555555555555555</v>
      </c>
      <c r="F29" s="2">
        <f t="shared" si="5"/>
        <v>11.555555555555555</v>
      </c>
      <c r="G29" s="2">
        <f t="shared" si="6"/>
        <v>10.627908298594555</v>
      </c>
      <c r="I29" s="2">
        <f t="shared" si="0"/>
        <v>10.627908298594555</v>
      </c>
      <c r="J29" s="2">
        <v>-46</v>
      </c>
      <c r="K29">
        <f t="shared" si="7"/>
        <v>2.3297776587215822</v>
      </c>
      <c r="L29">
        <f t="shared" si="8"/>
        <v>18.329777658721582</v>
      </c>
      <c r="M29">
        <f t="shared" si="9"/>
        <v>68.0734506937318</v>
      </c>
      <c r="N29">
        <f t="shared" si="1"/>
        <v>74.303409103167724</v>
      </c>
      <c r="O29">
        <f t="shared" si="2"/>
        <v>0.57015446385877455</v>
      </c>
    </row>
    <row r="30" spans="2:15" x14ac:dyDescent="0.3">
      <c r="B30" s="2">
        <v>2.7</v>
      </c>
      <c r="C30" s="2">
        <v>-0.11</v>
      </c>
      <c r="D30" s="2">
        <f t="shared" si="3"/>
        <v>-110</v>
      </c>
      <c r="E30" s="2">
        <f t="shared" si="4"/>
        <v>0.12222222222222222</v>
      </c>
      <c r="F30" s="2">
        <f t="shared" si="5"/>
        <v>12.222222222222221</v>
      </c>
      <c r="G30" s="2">
        <f t="shared" si="6"/>
        <v>10.871501757189002</v>
      </c>
      <c r="I30" s="2">
        <f t="shared" si="0"/>
        <v>10.871501757189002</v>
      </c>
      <c r="J30" s="2">
        <v>-45.7</v>
      </c>
      <c r="K30">
        <f t="shared" si="7"/>
        <v>2.6297776587215793</v>
      </c>
      <c r="L30">
        <f t="shared" si="8"/>
        <v>18.629777658721579</v>
      </c>
      <c r="M30">
        <f t="shared" si="9"/>
        <v>72.942016592473934</v>
      </c>
      <c r="N30">
        <f t="shared" si="1"/>
        <v>78.590144243735097</v>
      </c>
      <c r="O30">
        <f t="shared" si="2"/>
        <v>0.437352125088251</v>
      </c>
    </row>
    <row r="31" spans="2:15" x14ac:dyDescent="0.3">
      <c r="B31" s="2">
        <v>2.8</v>
      </c>
      <c r="C31" s="2">
        <v>-0.11600000000000001</v>
      </c>
      <c r="D31" s="2">
        <f t="shared" si="3"/>
        <v>-116</v>
      </c>
      <c r="E31" s="2">
        <f t="shared" si="4"/>
        <v>0.12888888888888889</v>
      </c>
      <c r="F31" s="2">
        <f t="shared" si="5"/>
        <v>12.888888888888889</v>
      </c>
      <c r="G31" s="2">
        <f t="shared" si="6"/>
        <v>11.102154797875937</v>
      </c>
      <c r="I31" s="2">
        <f t="shared" si="0"/>
        <v>11.102154797875937</v>
      </c>
      <c r="J31" s="2">
        <v>-45.3</v>
      </c>
      <c r="K31">
        <f t="shared" si="7"/>
        <v>3.029777658721585</v>
      </c>
      <c r="L31">
        <f t="shared" si="8"/>
        <v>19.029777658721585</v>
      </c>
      <c r="M31">
        <f t="shared" si="9"/>
        <v>79.97933077636219</v>
      </c>
      <c r="N31">
        <f t="shared" si="1"/>
        <v>82.87687938430247</v>
      </c>
      <c r="O31">
        <f t="shared" si="2"/>
        <v>0.10497447095241288</v>
      </c>
    </row>
    <row r="32" spans="2:15" x14ac:dyDescent="0.3">
      <c r="B32" s="2">
        <v>2.9</v>
      </c>
      <c r="C32" s="2">
        <v>-0.121</v>
      </c>
      <c r="D32" s="2">
        <f t="shared" si="3"/>
        <v>-121</v>
      </c>
      <c r="E32" s="2">
        <f t="shared" si="4"/>
        <v>0.13444444444444445</v>
      </c>
      <c r="F32" s="2">
        <f t="shared" si="5"/>
        <v>13.444444444444445</v>
      </c>
      <c r="G32" s="2">
        <f t="shared" si="6"/>
        <v>11.285428608771253</v>
      </c>
      <c r="I32" s="2">
        <f t="shared" si="0"/>
        <v>11.285428608771253</v>
      </c>
      <c r="J32" s="2">
        <v>-45</v>
      </c>
      <c r="K32">
        <f t="shared" si="7"/>
        <v>3.3297776587215822</v>
      </c>
      <c r="L32">
        <f t="shared" si="8"/>
        <v>19.329777658721582</v>
      </c>
      <c r="M32">
        <f t="shared" si="9"/>
        <v>85.699396946856226</v>
      </c>
      <c r="N32">
        <f t="shared" si="1"/>
        <v>86.449158668108609</v>
      </c>
      <c r="O32">
        <f t="shared" si="2"/>
        <v>6.5594701792817955E-3</v>
      </c>
    </row>
    <row r="33" spans="2:15" x14ac:dyDescent="0.3">
      <c r="B33" s="2">
        <v>3</v>
      </c>
      <c r="C33" s="2">
        <v>-0.127</v>
      </c>
      <c r="D33" s="2">
        <f t="shared" si="3"/>
        <v>-127</v>
      </c>
      <c r="E33" s="2">
        <f t="shared" si="4"/>
        <v>0.1411111111111111</v>
      </c>
      <c r="F33" s="2">
        <f t="shared" si="5"/>
        <v>14.111111111111111</v>
      </c>
      <c r="G33" s="2">
        <f t="shared" si="6"/>
        <v>11.49561211516632</v>
      </c>
      <c r="I33" s="2">
        <f t="shared" si="0"/>
        <v>11.49561211516632</v>
      </c>
      <c r="J33" s="2">
        <v>-44.7</v>
      </c>
      <c r="K33">
        <f t="shared" si="7"/>
        <v>3.6297776587215793</v>
      </c>
      <c r="L33">
        <f t="shared" si="8"/>
        <v>19.629777658721579</v>
      </c>
      <c r="M33">
        <f t="shared" si="9"/>
        <v>91.828558275777212</v>
      </c>
      <c r="N33">
        <f t="shared" si="1"/>
        <v>90.735893808675968</v>
      </c>
      <c r="O33">
        <f t="shared" si="2"/>
        <v>1.3001572278638069E-2</v>
      </c>
    </row>
    <row r="34" spans="2:15" x14ac:dyDescent="0.3">
      <c r="B34" s="2">
        <v>3.1</v>
      </c>
      <c r="C34" s="2">
        <v>-0.13200000000000001</v>
      </c>
      <c r="D34" s="2">
        <f t="shared" si="3"/>
        <v>-132</v>
      </c>
      <c r="E34" s="2">
        <f t="shared" si="4"/>
        <v>0.14666666666666667</v>
      </c>
      <c r="F34" s="2">
        <f t="shared" si="5"/>
        <v>14.666666666666666</v>
      </c>
      <c r="G34" s="2">
        <f t="shared" si="6"/>
        <v>11.663314217665251</v>
      </c>
      <c r="I34" s="2">
        <f t="shared" si="0"/>
        <v>11.663314217665251</v>
      </c>
      <c r="J34" s="2">
        <v>-44.5</v>
      </c>
      <c r="K34">
        <f t="shared" si="7"/>
        <v>3.8297776587215822</v>
      </c>
      <c r="L34">
        <f t="shared" si="8"/>
        <v>19.829777658721582</v>
      </c>
      <c r="M34">
        <f t="shared" si="9"/>
        <v>96.156304896922066</v>
      </c>
      <c r="N34">
        <f t="shared" si="1"/>
        <v>94.308173092482107</v>
      </c>
      <c r="O34">
        <f t="shared" si="2"/>
        <v>3.5521239821392409E-2</v>
      </c>
    </row>
    <row r="35" spans="2:15" x14ac:dyDescent="0.3">
      <c r="B35" s="2">
        <v>3.2</v>
      </c>
      <c r="C35" s="2">
        <v>-0.13800000000000001</v>
      </c>
      <c r="D35" s="2">
        <f t="shared" si="3"/>
        <v>-138</v>
      </c>
      <c r="E35" s="2">
        <f t="shared" si="4"/>
        <v>0.15333333333333332</v>
      </c>
      <c r="F35" s="2">
        <f t="shared" si="5"/>
        <v>15.333333333333332</v>
      </c>
      <c r="G35" s="2">
        <f t="shared" si="6"/>
        <v>11.856365769619115</v>
      </c>
      <c r="I35" s="2">
        <f t="shared" si="0"/>
        <v>11.856365769619115</v>
      </c>
      <c r="J35" s="2">
        <v>-44.3</v>
      </c>
      <c r="K35">
        <f t="shared" si="7"/>
        <v>4.029777658721585</v>
      </c>
      <c r="L35">
        <f t="shared" si="8"/>
        <v>20.029777658721585</v>
      </c>
      <c r="M35">
        <f t="shared" si="9"/>
        <v>100.68801193265368</v>
      </c>
      <c r="N35">
        <f t="shared" si="1"/>
        <v>98.59490823304948</v>
      </c>
      <c r="O35">
        <f t="shared" si="2"/>
        <v>4.3511466888700959E-2</v>
      </c>
    </row>
    <row r="36" spans="2:15" x14ac:dyDescent="0.3">
      <c r="B36" s="2">
        <v>3.3</v>
      </c>
      <c r="C36" s="2">
        <v>-0.14399999999999999</v>
      </c>
      <c r="D36" s="2">
        <f t="shared" si="3"/>
        <v>-144</v>
      </c>
      <c r="E36" s="2">
        <f t="shared" si="4"/>
        <v>0.16</v>
      </c>
      <c r="F36" s="2">
        <f t="shared" si="5"/>
        <v>16</v>
      </c>
      <c r="G36" s="2">
        <f t="shared" si="6"/>
        <v>12.041199826559248</v>
      </c>
      <c r="I36" s="2">
        <f t="shared" si="0"/>
        <v>12.041199826559248</v>
      </c>
      <c r="J36" s="2">
        <v>-44</v>
      </c>
      <c r="K36">
        <f t="shared" si="7"/>
        <v>4.3297776587215822</v>
      </c>
      <c r="L36">
        <f t="shared" si="8"/>
        <v>20.329777658721582</v>
      </c>
      <c r="M36">
        <f t="shared" si="9"/>
        <v>107.88914859183286</v>
      </c>
      <c r="N36">
        <f t="shared" si="1"/>
        <v>102.88164337361685</v>
      </c>
      <c r="O36">
        <f t="shared" si="2"/>
        <v>0.23241548235147297</v>
      </c>
    </row>
    <row r="37" spans="2:15" x14ac:dyDescent="0.3">
      <c r="B37" s="2">
        <v>3.4</v>
      </c>
      <c r="C37" s="2">
        <v>-0.14799999999999999</v>
      </c>
      <c r="D37" s="2">
        <f t="shared" si="3"/>
        <v>-148</v>
      </c>
      <c r="E37" s="2">
        <f t="shared" si="4"/>
        <v>0.16444444444444445</v>
      </c>
      <c r="F37" s="2">
        <f t="shared" si="5"/>
        <v>16.444444444444446</v>
      </c>
      <c r="G37" s="2">
        <f t="shared" si="6"/>
        <v>12.160192059556325</v>
      </c>
      <c r="I37" s="2">
        <f t="shared" si="0"/>
        <v>12.160192059556325</v>
      </c>
      <c r="J37" s="2">
        <v>-43.8</v>
      </c>
      <c r="K37">
        <f t="shared" si="7"/>
        <v>4.529777658721585</v>
      </c>
      <c r="L37">
        <f t="shared" si="8"/>
        <v>20.529777658721585</v>
      </c>
      <c r="M37">
        <f t="shared" si="9"/>
        <v>112.97380751541368</v>
      </c>
      <c r="N37">
        <f t="shared" si="1"/>
        <v>105.73946680066177</v>
      </c>
      <c r="O37">
        <f t="shared" si="2"/>
        <v>0.46325503873963614</v>
      </c>
    </row>
    <row r="38" spans="2:15" x14ac:dyDescent="0.3">
      <c r="B38" s="2">
        <v>3.5</v>
      </c>
      <c r="C38" s="2">
        <v>-0.153</v>
      </c>
      <c r="D38" s="2">
        <f t="shared" si="3"/>
        <v>-153</v>
      </c>
      <c r="E38" s="2">
        <f t="shared" si="4"/>
        <v>0.17</v>
      </c>
      <c r="F38" s="2">
        <f t="shared" si="5"/>
        <v>17</v>
      </c>
      <c r="G38" s="2">
        <f t="shared" si="6"/>
        <v>12.304489213782739</v>
      </c>
      <c r="I38" s="2">
        <f t="shared" si="0"/>
        <v>12.304489213782739</v>
      </c>
      <c r="J38" s="2">
        <v>-43.6</v>
      </c>
      <c r="K38">
        <f t="shared" si="7"/>
        <v>4.7297776587215807</v>
      </c>
      <c r="L38">
        <f t="shared" si="8"/>
        <v>20.729777658721581</v>
      </c>
      <c r="M38">
        <f t="shared" si="9"/>
        <v>118.2980990313968</v>
      </c>
      <c r="N38">
        <f t="shared" si="1"/>
        <v>109.31174608446791</v>
      </c>
      <c r="O38">
        <f t="shared" si="2"/>
        <v>0.68263598441548023</v>
      </c>
    </row>
    <row r="39" spans="2:15" x14ac:dyDescent="0.3">
      <c r="B39" s="2">
        <v>3.6</v>
      </c>
      <c r="C39" s="2">
        <v>-0.156</v>
      </c>
      <c r="D39" s="2">
        <f t="shared" si="3"/>
        <v>-156</v>
      </c>
      <c r="E39" s="2">
        <f t="shared" si="4"/>
        <v>0.17333333333333334</v>
      </c>
      <c r="F39" s="2">
        <f t="shared" si="5"/>
        <v>17.333333333333336</v>
      </c>
      <c r="G39" s="2">
        <f t="shared" si="6"/>
        <v>12.388820889151368</v>
      </c>
      <c r="I39" s="2">
        <f t="shared" si="0"/>
        <v>12.388820889151368</v>
      </c>
      <c r="J39" s="2">
        <v>-43.4</v>
      </c>
      <c r="K39">
        <f t="shared" si="7"/>
        <v>4.9297776587215836</v>
      </c>
      <c r="L39">
        <f t="shared" si="8"/>
        <v>20.929777658721584</v>
      </c>
      <c r="M39">
        <f t="shared" si="9"/>
        <v>123.87331667592825</v>
      </c>
      <c r="N39">
        <f t="shared" si="1"/>
        <v>111.4551136547516</v>
      </c>
      <c r="O39">
        <f t="shared" si="2"/>
        <v>1.2449151311464659</v>
      </c>
    </row>
    <row r="40" spans="2:15" x14ac:dyDescent="0.3">
      <c r="B40" s="2">
        <v>3.7</v>
      </c>
      <c r="C40" s="2">
        <v>-0.161</v>
      </c>
      <c r="D40" s="2">
        <f t="shared" si="3"/>
        <v>-161</v>
      </c>
      <c r="E40" s="2">
        <f t="shared" si="4"/>
        <v>0.17888888888888888</v>
      </c>
      <c r="F40" s="2">
        <f t="shared" si="5"/>
        <v>17.888888888888886</v>
      </c>
      <c r="G40" s="2">
        <f t="shared" si="6"/>
        <v>12.525833665925248</v>
      </c>
      <c r="I40" s="2">
        <f>G40+H40</f>
        <v>12.525833665925248</v>
      </c>
      <c r="J40" s="2">
        <v>-43.2</v>
      </c>
      <c r="K40">
        <f t="shared" si="7"/>
        <v>5.1297776587215793</v>
      </c>
      <c r="L40">
        <f t="shared" si="8"/>
        <v>21.129777658721579</v>
      </c>
      <c r="M40">
        <f t="shared" si="9"/>
        <v>129.7112862331139</v>
      </c>
      <c r="N40">
        <f t="shared" si="1"/>
        <v>115.02739293855771</v>
      </c>
      <c r="O40">
        <f t="shared" si="2"/>
        <v>1.6622818919427804</v>
      </c>
    </row>
    <row r="41" spans="2:15" x14ac:dyDescent="0.3">
      <c r="B41" s="2">
        <v>3.8</v>
      </c>
      <c r="C41" s="2">
        <v>-0.16400000000000001</v>
      </c>
      <c r="D41" s="2">
        <f t="shared" si="3"/>
        <v>-164</v>
      </c>
      <c r="E41" s="2">
        <f t="shared" si="4"/>
        <v>0.18222222222222223</v>
      </c>
      <c r="F41" s="2">
        <f t="shared" si="5"/>
        <v>18.222222222222221</v>
      </c>
      <c r="G41" s="2">
        <f t="shared" si="6"/>
        <v>12.606013386083729</v>
      </c>
      <c r="I41" s="2">
        <f t="shared" si="0"/>
        <v>12.606013386083729</v>
      </c>
      <c r="J41" s="2">
        <v>-43.1</v>
      </c>
      <c r="K41">
        <f t="shared" si="7"/>
        <v>5.2297776587215807</v>
      </c>
      <c r="L41">
        <f t="shared" si="8"/>
        <v>21.229777658721581</v>
      </c>
      <c r="M41">
        <f t="shared" si="9"/>
        <v>132.73265022206849</v>
      </c>
      <c r="N41">
        <f t="shared" si="1"/>
        <v>117.17076050884141</v>
      </c>
      <c r="O41">
        <f t="shared" si="2"/>
        <v>1.8245127407723412</v>
      </c>
    </row>
    <row r="42" spans="2:15" x14ac:dyDescent="0.3">
      <c r="B42" s="2">
        <v>3.9</v>
      </c>
      <c r="C42" s="2">
        <v>-0.16700000000000001</v>
      </c>
      <c r="D42" s="2">
        <f t="shared" si="3"/>
        <v>-167</v>
      </c>
      <c r="E42" s="2">
        <f t="shared" si="4"/>
        <v>0.18555555555555556</v>
      </c>
      <c r="F42" s="2">
        <f t="shared" si="5"/>
        <v>18.555555555555557</v>
      </c>
      <c r="G42" s="2">
        <f t="shared" si="6"/>
        <v>12.684739617082585</v>
      </c>
      <c r="I42" s="2">
        <f t="shared" si="0"/>
        <v>12.684739617082585</v>
      </c>
      <c r="J42" s="2">
        <v>-43</v>
      </c>
      <c r="K42">
        <f t="shared" si="7"/>
        <v>5.3297776587215822</v>
      </c>
      <c r="L42">
        <f t="shared" si="8"/>
        <v>21.329777658721582</v>
      </c>
      <c r="M42">
        <f t="shared" si="9"/>
        <v>135.82439081909516</v>
      </c>
      <c r="N42">
        <f t="shared" si="1"/>
        <v>119.31412807912511</v>
      </c>
      <c r="O42">
        <f t="shared" si="2"/>
        <v>2.0069206576152059</v>
      </c>
    </row>
    <row r="43" spans="2:15" x14ac:dyDescent="0.3">
      <c r="B43" s="2">
        <v>4</v>
      </c>
      <c r="C43" s="2">
        <v>-0.17</v>
      </c>
      <c r="D43" s="2">
        <f t="shared" si="3"/>
        <v>-170</v>
      </c>
      <c r="E43" s="2">
        <f t="shared" si="4"/>
        <v>0.18888888888888888</v>
      </c>
      <c r="F43" s="2">
        <f t="shared" si="5"/>
        <v>18.888888888888889</v>
      </c>
      <c r="G43" s="2">
        <f t="shared" si="6"/>
        <v>12.762064119389491</v>
      </c>
      <c r="I43" s="2">
        <f t="shared" si="0"/>
        <v>12.762064119389491</v>
      </c>
      <c r="J43" s="2">
        <v>-42.8</v>
      </c>
      <c r="K43">
        <f t="shared" si="7"/>
        <v>5.529777658721585</v>
      </c>
      <c r="L43">
        <f t="shared" si="8"/>
        <v>21.529777658721585</v>
      </c>
      <c r="M43">
        <f t="shared" si="9"/>
        <v>142.22559714829714</v>
      </c>
      <c r="N43">
        <f t="shared" si="1"/>
        <v>121.45749564940878</v>
      </c>
      <c r="O43">
        <f t="shared" si="2"/>
        <v>3.0326048792637668</v>
      </c>
    </row>
    <row r="44" spans="2:15" x14ac:dyDescent="0.3">
      <c r="B44" s="2">
        <v>4.0999999999999996</v>
      </c>
      <c r="C44" s="2">
        <v>-0.17299999999999999</v>
      </c>
      <c r="D44" s="2">
        <f t="shared" si="3"/>
        <v>-173</v>
      </c>
      <c r="E44" s="2">
        <f t="shared" si="4"/>
        <v>0.19222222222222221</v>
      </c>
      <c r="F44" s="2">
        <f t="shared" si="5"/>
        <v>19.222222222222221</v>
      </c>
      <c r="G44" s="2">
        <f t="shared" si="6"/>
        <v>12.838035936894705</v>
      </c>
      <c r="I44" s="2">
        <f t="shared" si="0"/>
        <v>12.838035936894705</v>
      </c>
      <c r="J44" s="2">
        <v>-42.7</v>
      </c>
      <c r="K44">
        <f t="shared" si="7"/>
        <v>5.6297776587215793</v>
      </c>
      <c r="L44">
        <f t="shared" si="8"/>
        <v>21.629777658721579</v>
      </c>
      <c r="M44">
        <f t="shared" si="9"/>
        <v>145.53845688479794</v>
      </c>
      <c r="N44">
        <f t="shared" si="1"/>
        <v>123.60086321969247</v>
      </c>
      <c r="O44">
        <f t="shared" si="2"/>
        <v>3.3067412292011515</v>
      </c>
    </row>
    <row r="45" spans="2:15" x14ac:dyDescent="0.3">
      <c r="B45" s="2">
        <v>4.2</v>
      </c>
      <c r="C45" s="2">
        <v>-0.17499999999999999</v>
      </c>
      <c r="D45" s="2">
        <f t="shared" si="3"/>
        <v>-175</v>
      </c>
      <c r="E45" s="2">
        <f t="shared" si="4"/>
        <v>0.19444444444444445</v>
      </c>
      <c r="F45" s="2">
        <f t="shared" si="5"/>
        <v>19.444444444444446</v>
      </c>
      <c r="G45" s="2">
        <f t="shared" si="6"/>
        <v>12.887955392469696</v>
      </c>
      <c r="I45" s="2">
        <f t="shared" si="0"/>
        <v>12.887955392469696</v>
      </c>
      <c r="J45" s="2">
        <v>-42.6</v>
      </c>
      <c r="K45">
        <f t="shared" si="7"/>
        <v>5.7297776587215807</v>
      </c>
      <c r="L45">
        <f t="shared" si="8"/>
        <v>21.729777658721581</v>
      </c>
      <c r="M45">
        <f t="shared" si="9"/>
        <v>148.92848303756838</v>
      </c>
      <c r="N45">
        <f t="shared" si="1"/>
        <v>125.02977493321494</v>
      </c>
      <c r="O45">
        <f t="shared" si="2"/>
        <v>3.8350504712588283</v>
      </c>
    </row>
    <row r="46" spans="2:15" x14ac:dyDescent="0.3">
      <c r="B46" s="2">
        <v>4.3</v>
      </c>
      <c r="C46" s="2">
        <v>-0.17699999999999999</v>
      </c>
      <c r="D46" s="2">
        <f t="shared" si="3"/>
        <v>-177</v>
      </c>
      <c r="E46" s="2">
        <f t="shared" si="4"/>
        <v>0.19666666666666666</v>
      </c>
      <c r="F46" s="2">
        <f t="shared" si="5"/>
        <v>19.666666666666664</v>
      </c>
      <c r="G46" s="2">
        <f t="shared" si="6"/>
        <v>12.937307569224817</v>
      </c>
      <c r="I46" s="2">
        <f t="shared" si="0"/>
        <v>12.937307569224817</v>
      </c>
      <c r="J46" s="2">
        <v>-42.5</v>
      </c>
      <c r="K46">
        <f t="shared" si="7"/>
        <v>5.8297776587215822</v>
      </c>
      <c r="L46">
        <f t="shared" si="8"/>
        <v>21.829777658721582</v>
      </c>
      <c r="M46">
        <f t="shared" si="9"/>
        <v>152.39747304334699</v>
      </c>
      <c r="N46">
        <f t="shared" si="1"/>
        <v>126.45868664673736</v>
      </c>
      <c r="O46">
        <f t="shared" si="2"/>
        <v>4.4149067979464975</v>
      </c>
    </row>
    <row r="47" spans="2:15" x14ac:dyDescent="0.3">
      <c r="B47" s="2">
        <v>4.4000000000000004</v>
      </c>
      <c r="C47" s="2">
        <v>-0.17799999999999999</v>
      </c>
      <c r="D47" s="2">
        <f t="shared" si="3"/>
        <v>-178</v>
      </c>
      <c r="E47" s="2">
        <f t="shared" si="4"/>
        <v>0.19777777777777777</v>
      </c>
      <c r="F47" s="2">
        <f t="shared" si="5"/>
        <v>19.777777777777779</v>
      </c>
      <c r="G47" s="2">
        <f t="shared" si="6"/>
        <v>12.961774928695691</v>
      </c>
      <c r="I47" s="2">
        <f t="shared" si="0"/>
        <v>12.961774928695691</v>
      </c>
      <c r="J47" s="2">
        <v>-42.5</v>
      </c>
      <c r="K47">
        <f t="shared" si="7"/>
        <v>5.8297776587215822</v>
      </c>
      <c r="L47">
        <f t="shared" si="8"/>
        <v>21.829777658721582</v>
      </c>
      <c r="M47">
        <f t="shared" si="9"/>
        <v>152.39747304334699</v>
      </c>
      <c r="N47">
        <f t="shared" si="1"/>
        <v>127.17314250349861</v>
      </c>
      <c r="O47">
        <f t="shared" si="2"/>
        <v>4.1750485652905276</v>
      </c>
    </row>
    <row r="48" spans="2:15" x14ac:dyDescent="0.3">
      <c r="B48" s="2">
        <v>4.5</v>
      </c>
      <c r="C48" s="2">
        <v>-0.17899999999999999</v>
      </c>
      <c r="D48" s="2">
        <f t="shared" si="3"/>
        <v>-179</v>
      </c>
      <c r="E48" s="2">
        <f t="shared" si="4"/>
        <v>0.19888888888888889</v>
      </c>
      <c r="F48" s="2">
        <f t="shared" si="5"/>
        <v>19.888888888888889</v>
      </c>
      <c r="G48" s="2">
        <f t="shared" si="6"/>
        <v>12.986105215405683</v>
      </c>
      <c r="I48" s="2">
        <f t="shared" si="0"/>
        <v>12.986105215405683</v>
      </c>
      <c r="J48" s="2">
        <v>-42.5</v>
      </c>
      <c r="K48">
        <f t="shared" si="7"/>
        <v>5.8297776587215822</v>
      </c>
      <c r="L48">
        <f t="shared" si="8"/>
        <v>21.829777658721582</v>
      </c>
      <c r="M48">
        <f t="shared" si="9"/>
        <v>152.39747304334699</v>
      </c>
      <c r="N48">
        <f t="shared" si="1"/>
        <v>127.88759836025984</v>
      </c>
      <c r="O48">
        <f t="shared" si="2"/>
        <v>3.9418892254845148</v>
      </c>
    </row>
    <row r="49" spans="2:15" x14ac:dyDescent="0.3">
      <c r="B49" s="2">
        <v>4.5999999999999996</v>
      </c>
      <c r="C49" s="2">
        <v>-0.18099999999999999</v>
      </c>
      <c r="D49" s="2">
        <f t="shared" si="3"/>
        <v>-181</v>
      </c>
      <c r="E49" s="2">
        <f t="shared" si="4"/>
        <v>0.2011111111111111</v>
      </c>
      <c r="F49" s="2">
        <f t="shared" si="5"/>
        <v>20.111111111111111</v>
      </c>
      <c r="G49" s="2">
        <f t="shared" si="6"/>
        <v>13.034360654298595</v>
      </c>
      <c r="I49" s="2">
        <f t="shared" si="0"/>
        <v>13.034360654298595</v>
      </c>
      <c r="J49" s="2">
        <v>-42.4</v>
      </c>
      <c r="K49">
        <f t="shared" si="7"/>
        <v>5.9297776587215836</v>
      </c>
      <c r="L49">
        <f t="shared" si="8"/>
        <v>21.929777658721584</v>
      </c>
      <c r="M49">
        <f t="shared" si="9"/>
        <v>155.94726620655226</v>
      </c>
      <c r="N49">
        <f t="shared" si="1"/>
        <v>129.3165100737823</v>
      </c>
      <c r="O49">
        <f t="shared" si="2"/>
        <v>4.5476730016141014</v>
      </c>
    </row>
    <row r="50" spans="2:15" x14ac:dyDescent="0.3">
      <c r="B50" s="2">
        <v>4.66</v>
      </c>
      <c r="C50" s="2">
        <v>-0.182</v>
      </c>
      <c r="D50" s="2">
        <f t="shared" si="3"/>
        <v>-182</v>
      </c>
      <c r="E50" s="2">
        <f t="shared" si="4"/>
        <v>0.20222222222222222</v>
      </c>
      <c r="F50" s="2">
        <f t="shared" si="5"/>
        <v>20.222222222222221</v>
      </c>
      <c r="G50" s="2">
        <f t="shared" si="6"/>
        <v>13.058288785457499</v>
      </c>
      <c r="I50" s="2">
        <f t="shared" si="0"/>
        <v>13.058288785457499</v>
      </c>
      <c r="J50" s="2">
        <v>-42.4</v>
      </c>
      <c r="K50">
        <f t="shared" si="7"/>
        <v>5.9297776587215836</v>
      </c>
      <c r="L50">
        <f t="shared" si="8"/>
        <v>21.929777658721584</v>
      </c>
      <c r="M50">
        <f t="shared" si="9"/>
        <v>155.94726620655226</v>
      </c>
      <c r="N50">
        <f t="shared" si="1"/>
        <v>130.03096593054352</v>
      </c>
      <c r="O50">
        <f t="shared" si="2"/>
        <v>4.3069342370301236</v>
      </c>
    </row>
    <row r="51" spans="2:15" x14ac:dyDescent="0.3">
      <c r="O51">
        <f>SUM(O3:O50)</f>
        <v>100.00696712249349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0B2EE-6F1B-47A6-BF19-43ADB6BF65C6}">
  <dimension ref="B2:AA15"/>
  <sheetViews>
    <sheetView tabSelected="1" topLeftCell="P9" zoomScaleNormal="100" workbookViewId="0">
      <selection activeCell="S56" sqref="S56"/>
    </sheetView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7" width="17.88671875" customWidth="1"/>
    <col min="19" max="19" width="34.5546875" bestFit="1" customWidth="1"/>
    <col min="20" max="20" width="10.44140625" bestFit="1" customWidth="1"/>
  </cols>
  <sheetData>
    <row r="2" spans="2:27" x14ac:dyDescent="0.3">
      <c r="B2" s="1" t="s">
        <v>0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  <c r="P2" s="1" t="s">
        <v>36</v>
      </c>
      <c r="Q2" s="1" t="s">
        <v>35</v>
      </c>
      <c r="S2" t="s">
        <v>5</v>
      </c>
      <c r="T2">
        <v>-900</v>
      </c>
      <c r="U2" t="s">
        <v>13</v>
      </c>
    </row>
    <row r="3" spans="2:27" x14ac:dyDescent="0.3">
      <c r="B3" s="2">
        <v>0.02</v>
      </c>
      <c r="C3" s="2">
        <v>-2.8E-3</v>
      </c>
      <c r="D3" s="2">
        <f>C3*1000</f>
        <v>-2.8</v>
      </c>
      <c r="E3" s="2">
        <f>D3/$T$2</f>
        <v>3.1111111111111109E-3</v>
      </c>
      <c r="F3" s="2">
        <f>100*E3</f>
        <v>0.31111111111111112</v>
      </c>
      <c r="G3" s="2">
        <f>10*LOG10(F3)</f>
        <v>-5.0708447809710568</v>
      </c>
      <c r="I3" s="2">
        <f t="shared" ref="I3:I14" si="0">G3+H3</f>
        <v>-5.0708447809710568</v>
      </c>
      <c r="J3" s="2">
        <v>-65</v>
      </c>
      <c r="K3">
        <f>J3+$T$10</f>
        <v>-16.670222341278418</v>
      </c>
      <c r="L3">
        <f>K3-$T$8+$T$12+$T$13</f>
        <v>-0.67022234127841784</v>
      </c>
      <c r="M3">
        <f>(10^(L3/10))</f>
        <v>0.8569939694685621</v>
      </c>
      <c r="N3">
        <f t="shared" ref="N3:N14" si="1">$X$6*F3+$X$7</f>
        <v>1.236862506785676</v>
      </c>
      <c r="O3">
        <f t="shared" ref="O3:O14" si="2">(M3-($X$6*F3+$X$7))^2/M3</f>
        <v>0.16837937113247919</v>
      </c>
      <c r="P3">
        <f>$AA$6*F3^2+$AA$7*F3+$AA$8</f>
        <v>0.88688403720318165</v>
      </c>
      <c r="Q3">
        <f>(M3-($AA$6*F3^2+$AA$7*F3+$AA$8))^2/M3</f>
        <v>1.0424999253310602E-3</v>
      </c>
      <c r="S3" t="s">
        <v>6</v>
      </c>
      <c r="T3">
        <v>0.755</v>
      </c>
      <c r="U3" t="s">
        <v>14</v>
      </c>
      <c r="W3" t="s">
        <v>31</v>
      </c>
      <c r="Z3" t="s">
        <v>38</v>
      </c>
    </row>
    <row r="4" spans="2:27" x14ac:dyDescent="0.3">
      <c r="B4" s="2">
        <v>0.25</v>
      </c>
      <c r="C4" s="5">
        <v>-5.7499999999999999E-3</v>
      </c>
      <c r="D4" s="2">
        <f t="shared" ref="D4:D14" si="3">C4*1000</f>
        <v>-5.75</v>
      </c>
      <c r="E4" s="2">
        <f t="shared" ref="E4:E14" si="4">D4/$T$2</f>
        <v>6.3888888888888893E-3</v>
      </c>
      <c r="F4" s="2">
        <f t="shared" ref="F4:F14" si="5">100*E4</f>
        <v>0.63888888888888895</v>
      </c>
      <c r="G4" s="2">
        <f t="shared" ref="G4:G14" si="6">10*LOG10(F4)</f>
        <v>-1.9457466474969434</v>
      </c>
      <c r="I4" s="2">
        <f t="shared" si="0"/>
        <v>-1.9457466474969434</v>
      </c>
      <c r="J4" s="5">
        <v>-62.2</v>
      </c>
      <c r="K4">
        <f t="shared" ref="K4:K14" si="7">J4+$T$10</f>
        <v>-13.870222341278421</v>
      </c>
      <c r="L4">
        <f t="shared" ref="L4:L14" si="8">K4-$T$8+$T$12+$T$13</f>
        <v>2.1297776587215793</v>
      </c>
      <c r="M4">
        <f t="shared" ref="M4:M14" si="9">(10^(L4/10))</f>
        <v>1.6329683443537386</v>
      </c>
      <c r="N4">
        <f t="shared" si="1"/>
        <v>2.5399855050062992</v>
      </c>
      <c r="O4">
        <f t="shared" si="2"/>
        <v>0.50379429127501896</v>
      </c>
      <c r="P4">
        <f t="shared" ref="P4:P14" si="10">$AA$6*F4^2+$AA$7*F4+$AA$8</f>
        <v>1.5859644036122029</v>
      </c>
      <c r="Q4">
        <f t="shared" ref="Q4:Q13" si="11">(M4-($AA$6*F4^2+$AA$7*F4+$AA$8))^2/M4</f>
        <v>1.3529781228601686E-3</v>
      </c>
      <c r="S4" t="s">
        <v>12</v>
      </c>
      <c r="T4" s="3">
        <v>150000000000</v>
      </c>
      <c r="U4" t="s">
        <v>19</v>
      </c>
      <c r="W4" t="s">
        <v>32</v>
      </c>
      <c r="Z4" t="s">
        <v>32</v>
      </c>
      <c r="AA4" t="s">
        <v>37</v>
      </c>
    </row>
    <row r="5" spans="2:27" x14ac:dyDescent="0.3">
      <c r="B5" s="2">
        <v>0.5</v>
      </c>
      <c r="C5" s="2">
        <v>-1.11E-2</v>
      </c>
      <c r="D5" s="2">
        <f t="shared" si="3"/>
        <v>-11.1</v>
      </c>
      <c r="E5" s="2">
        <f t="shared" si="4"/>
        <v>1.2333333333333333E-2</v>
      </c>
      <c r="F5" s="2">
        <f t="shared" si="5"/>
        <v>1.2333333333333334</v>
      </c>
      <c r="G5" s="2">
        <f t="shared" si="6"/>
        <v>0.91080469347332582</v>
      </c>
      <c r="I5" s="2">
        <f t="shared" si="0"/>
        <v>0.91080469347332582</v>
      </c>
      <c r="J5" s="2">
        <v>-59.7</v>
      </c>
      <c r="K5">
        <f t="shared" si="7"/>
        <v>-11.370222341278421</v>
      </c>
      <c r="L5">
        <f t="shared" si="8"/>
        <v>4.6297776587215793</v>
      </c>
      <c r="M5">
        <f t="shared" si="9"/>
        <v>2.9038739840096026</v>
      </c>
      <c r="N5">
        <f t="shared" si="1"/>
        <v>4.9032763661860734</v>
      </c>
      <c r="O5">
        <f t="shared" si="2"/>
        <v>1.3766471643969682</v>
      </c>
      <c r="P5">
        <f t="shared" si="10"/>
        <v>2.9248794592614624</v>
      </c>
      <c r="Q5">
        <f t="shared" si="11"/>
        <v>1.5194529548670516E-4</v>
      </c>
      <c r="S5" t="s">
        <v>20</v>
      </c>
      <c r="T5" s="3">
        <v>299750000</v>
      </c>
      <c r="U5" t="s">
        <v>21</v>
      </c>
    </row>
    <row r="6" spans="2:27" x14ac:dyDescent="0.3">
      <c r="B6" s="2">
        <v>1</v>
      </c>
      <c r="C6" s="2">
        <v>-2.5499999999999998E-2</v>
      </c>
      <c r="D6" s="2">
        <f t="shared" si="3"/>
        <v>-25.5</v>
      </c>
      <c r="E6" s="2">
        <f t="shared" si="4"/>
        <v>2.8333333333333332E-2</v>
      </c>
      <c r="F6" s="2">
        <f t="shared" si="5"/>
        <v>2.833333333333333</v>
      </c>
      <c r="G6" s="2">
        <f t="shared" si="6"/>
        <v>4.5229767099463025</v>
      </c>
      <c r="I6" s="2">
        <f t="shared" si="0"/>
        <v>4.5229767099463025</v>
      </c>
      <c r="J6" s="2">
        <v>-55.8</v>
      </c>
      <c r="K6">
        <f t="shared" si="7"/>
        <v>-7.470222341278415</v>
      </c>
      <c r="L6">
        <f t="shared" si="8"/>
        <v>8.529777658721585</v>
      </c>
      <c r="M6">
        <f t="shared" si="9"/>
        <v>7.1281653585741909</v>
      </c>
      <c r="N6">
        <f t="shared" si="1"/>
        <v>11.264283543940977</v>
      </c>
      <c r="O6">
        <f t="shared" si="2"/>
        <v>2.3999827140294832</v>
      </c>
      <c r="P6">
        <f t="shared" si="10"/>
        <v>6.9840057880927517</v>
      </c>
      <c r="Q6">
        <f t="shared" si="11"/>
        <v>2.9154741389935887E-3</v>
      </c>
      <c r="W6" t="s">
        <v>29</v>
      </c>
      <c r="X6">
        <v>3.9756294860968158</v>
      </c>
      <c r="Z6" t="s">
        <v>29</v>
      </c>
      <c r="AA6">
        <v>0.12967905785568756</v>
      </c>
    </row>
    <row r="7" spans="2:27" x14ac:dyDescent="0.3">
      <c r="B7" s="2">
        <v>1.5</v>
      </c>
      <c r="C7" s="2">
        <v>-4.6899999999999997E-2</v>
      </c>
      <c r="D7" s="2">
        <f t="shared" si="3"/>
        <v>-46.9</v>
      </c>
      <c r="E7" s="2">
        <f t="shared" si="4"/>
        <v>5.2111111111111108E-2</v>
      </c>
      <c r="F7" s="2">
        <f t="shared" si="5"/>
        <v>5.2111111111111104</v>
      </c>
      <c r="G7" s="2">
        <f t="shared" si="6"/>
        <v>7.1693033327575826</v>
      </c>
      <c r="I7" s="2">
        <f t="shared" si="0"/>
        <v>7.1693033327575826</v>
      </c>
      <c r="J7" s="2">
        <v>-52.8</v>
      </c>
      <c r="K7">
        <f t="shared" si="7"/>
        <v>-4.470222341278415</v>
      </c>
      <c r="L7">
        <f t="shared" si="8"/>
        <v>11.529777658721585</v>
      </c>
      <c r="M7">
        <f t="shared" si="9"/>
        <v>14.222559714829718</v>
      </c>
      <c r="N7">
        <f t="shared" si="1"/>
        <v>20.717446988660072</v>
      </c>
      <c r="O7">
        <f t="shared" si="2"/>
        <v>2.9659612295935114</v>
      </c>
      <c r="P7">
        <f t="shared" si="10"/>
        <v>14.242858277444181</v>
      </c>
      <c r="Q7">
        <f t="shared" si="11"/>
        <v>2.8970287520303934E-5</v>
      </c>
      <c r="S7" t="s">
        <v>8</v>
      </c>
      <c r="T7">
        <v>25.2</v>
      </c>
      <c r="U7" t="s">
        <v>15</v>
      </c>
      <c r="W7" t="s">
        <v>30</v>
      </c>
      <c r="X7">
        <v>0</v>
      </c>
      <c r="Z7" t="s">
        <v>30</v>
      </c>
      <c r="AA7">
        <v>2.0095924535730934</v>
      </c>
    </row>
    <row r="8" spans="2:27" x14ac:dyDescent="0.3">
      <c r="B8" s="2">
        <v>2</v>
      </c>
      <c r="C8" s="2">
        <v>-7.3400000000000007E-2</v>
      </c>
      <c r="D8" s="2">
        <f t="shared" si="3"/>
        <v>-73.400000000000006</v>
      </c>
      <c r="E8" s="2">
        <f t="shared" si="4"/>
        <v>8.1555555555555562E-2</v>
      </c>
      <c r="F8" s="2">
        <f t="shared" si="5"/>
        <v>8.1555555555555568</v>
      </c>
      <c r="G8" s="2">
        <f t="shared" si="6"/>
        <v>9.1145355047674563</v>
      </c>
      <c r="I8" s="2">
        <f t="shared" si="0"/>
        <v>9.1145355047674563</v>
      </c>
      <c r="J8" s="2">
        <v>-50.3</v>
      </c>
      <c r="K8">
        <f t="shared" si="7"/>
        <v>-1.970222341278415</v>
      </c>
      <c r="L8">
        <f t="shared" si="8"/>
        <v>14.029777658721585</v>
      </c>
      <c r="M8">
        <f t="shared" si="9"/>
        <v>25.291685098930735</v>
      </c>
      <c r="N8">
        <f t="shared" si="1"/>
        <v>32.423467142167368</v>
      </c>
      <c r="O8">
        <f t="shared" si="2"/>
        <v>2.0110291154298299</v>
      </c>
      <c r="P8">
        <f t="shared" si="10"/>
        <v>25.263823125200012</v>
      </c>
      <c r="Q8">
        <f t="shared" si="11"/>
        <v>3.0693470092440979E-5</v>
      </c>
      <c r="S8" t="s">
        <v>9</v>
      </c>
      <c r="T8">
        <v>6.5</v>
      </c>
      <c r="U8" t="s">
        <v>15</v>
      </c>
      <c r="Z8" t="s">
        <v>34</v>
      </c>
      <c r="AA8">
        <v>0.2491258440719403</v>
      </c>
    </row>
    <row r="9" spans="2:27" x14ac:dyDescent="0.3">
      <c r="B9" s="2">
        <v>2.5</v>
      </c>
      <c r="C9" s="2">
        <v>-0.10299999999999999</v>
      </c>
      <c r="D9" s="2">
        <f t="shared" si="3"/>
        <v>-103</v>
      </c>
      <c r="E9" s="2">
        <f t="shared" si="4"/>
        <v>0.11444444444444445</v>
      </c>
      <c r="F9" s="2">
        <f t="shared" si="5"/>
        <v>11.444444444444445</v>
      </c>
      <c r="G9" s="2">
        <f t="shared" si="6"/>
        <v>10.585947152658473</v>
      </c>
      <c r="I9" s="2">
        <f t="shared" si="0"/>
        <v>10.585947152658473</v>
      </c>
      <c r="J9" s="2">
        <v>-48.3</v>
      </c>
      <c r="K9">
        <f t="shared" si="7"/>
        <v>2.9777658721584999E-2</v>
      </c>
      <c r="L9">
        <f t="shared" si="8"/>
        <v>16.029777658721585</v>
      </c>
      <c r="M9">
        <f t="shared" si="9"/>
        <v>40.084619539165502</v>
      </c>
      <c r="N9">
        <f t="shared" si="1"/>
        <v>45.498870785330226</v>
      </c>
      <c r="O9">
        <f t="shared" si="2"/>
        <v>0.73130584482545258</v>
      </c>
      <c r="P9">
        <f t="shared" si="10"/>
        <v>40.232549662013263</v>
      </c>
      <c r="Q9">
        <f t="shared" si="11"/>
        <v>5.4592812648183184E-4</v>
      </c>
      <c r="S9" t="s">
        <v>7</v>
      </c>
      <c r="T9" s="4">
        <f>20*LOG10($T$3*$T$4*4*PI()/$T$5)</f>
        <v>73.529777658721585</v>
      </c>
      <c r="U9" t="s">
        <v>15</v>
      </c>
    </row>
    <row r="10" spans="2:27" x14ac:dyDescent="0.3">
      <c r="B10" s="2">
        <v>3</v>
      </c>
      <c r="C10" s="2">
        <v>-0.13100000000000001</v>
      </c>
      <c r="D10" s="2">
        <f t="shared" si="3"/>
        <v>-131</v>
      </c>
      <c r="E10" s="2">
        <f t="shared" si="4"/>
        <v>0.14555555555555555</v>
      </c>
      <c r="F10" s="2">
        <f t="shared" si="5"/>
        <v>14.555555555555555</v>
      </c>
      <c r="G10" s="2">
        <f t="shared" si="6"/>
        <v>11.630287862164394</v>
      </c>
      <c r="I10" s="2">
        <f t="shared" si="0"/>
        <v>11.630287862164394</v>
      </c>
      <c r="J10" s="2">
        <v>-46.8</v>
      </c>
      <c r="K10">
        <f t="shared" si="7"/>
        <v>1.529777658721585</v>
      </c>
      <c r="L10">
        <f t="shared" si="8"/>
        <v>17.529777658721585</v>
      </c>
      <c r="M10">
        <f t="shared" si="9"/>
        <v>56.621030060990137</v>
      </c>
      <c r="N10">
        <f t="shared" si="1"/>
        <v>57.867495853186988</v>
      </c>
      <c r="O10">
        <f t="shared" si="2"/>
        <v>2.7439927699007917E-2</v>
      </c>
      <c r="P10">
        <f t="shared" si="10"/>
        <v>56.974209975234054</v>
      </c>
      <c r="Q10">
        <f t="shared" si="11"/>
        <v>2.2029986330340391E-3</v>
      </c>
      <c r="S10" t="s">
        <v>16</v>
      </c>
      <c r="T10" s="4">
        <f>$T$9-$T$7</f>
        <v>48.329777658721582</v>
      </c>
      <c r="U10" t="s">
        <v>15</v>
      </c>
    </row>
    <row r="11" spans="2:27" x14ac:dyDescent="0.3">
      <c r="B11" s="2">
        <v>3.5</v>
      </c>
      <c r="C11" s="2">
        <v>-0.155</v>
      </c>
      <c r="D11" s="2">
        <f t="shared" si="3"/>
        <v>-155</v>
      </c>
      <c r="E11" s="2">
        <f t="shared" si="4"/>
        <v>0.17222222222222222</v>
      </c>
      <c r="F11" s="2">
        <f t="shared" si="5"/>
        <v>17.222222222222221</v>
      </c>
      <c r="G11" s="2">
        <f t="shared" si="6"/>
        <v>12.360891887309666</v>
      </c>
      <c r="I11" s="2">
        <f t="shared" si="0"/>
        <v>12.360891887309666</v>
      </c>
      <c r="J11" s="2">
        <v>-45.7</v>
      </c>
      <c r="K11">
        <f t="shared" si="7"/>
        <v>2.6297776587215793</v>
      </c>
      <c r="L11">
        <f t="shared" si="8"/>
        <v>18.629777658721579</v>
      </c>
      <c r="M11">
        <f t="shared" si="9"/>
        <v>72.942016592473934</v>
      </c>
      <c r="N11">
        <f t="shared" si="1"/>
        <v>68.469174482778485</v>
      </c>
      <c r="O11">
        <f t="shared" si="2"/>
        <v>0.27427698702162101</v>
      </c>
      <c r="P11">
        <f t="shared" si="10"/>
        <v>73.322222606014634</v>
      </c>
      <c r="Q11">
        <f t="shared" si="11"/>
        <v>1.9818017034015814E-3</v>
      </c>
    </row>
    <row r="12" spans="2:27" x14ac:dyDescent="0.3">
      <c r="B12" s="2">
        <v>4</v>
      </c>
      <c r="C12" s="2">
        <v>-0.17299999999999999</v>
      </c>
      <c r="D12" s="2">
        <f t="shared" si="3"/>
        <v>-173</v>
      </c>
      <c r="E12" s="2">
        <f t="shared" si="4"/>
        <v>0.19222222222222221</v>
      </c>
      <c r="F12" s="2">
        <f t="shared" si="5"/>
        <v>19.222222222222221</v>
      </c>
      <c r="G12" s="2">
        <f t="shared" si="6"/>
        <v>12.838035936894705</v>
      </c>
      <c r="I12" s="2">
        <f t="shared" si="0"/>
        <v>12.838035936894705</v>
      </c>
      <c r="J12" s="2">
        <v>-44.9</v>
      </c>
      <c r="K12">
        <f t="shared" si="7"/>
        <v>3.4297776587215836</v>
      </c>
      <c r="L12">
        <f t="shared" si="8"/>
        <v>19.429777658721584</v>
      </c>
      <c r="M12">
        <f t="shared" si="9"/>
        <v>87.695592338404708</v>
      </c>
      <c r="N12">
        <f t="shared" si="1"/>
        <v>76.420433454972127</v>
      </c>
      <c r="O12">
        <f t="shared" si="2"/>
        <v>1.4496647374941638</v>
      </c>
      <c r="P12">
        <f t="shared" si="10"/>
        <v>86.793569952419844</v>
      </c>
      <c r="Q12">
        <f t="shared" si="11"/>
        <v>9.2780533561834036E-3</v>
      </c>
      <c r="S12" t="s">
        <v>10</v>
      </c>
      <c r="T12">
        <v>22</v>
      </c>
      <c r="U12" t="s">
        <v>15</v>
      </c>
    </row>
    <row r="13" spans="2:27" x14ac:dyDescent="0.3">
      <c r="B13" s="2">
        <v>4.5</v>
      </c>
      <c r="C13" s="2">
        <v>-0.183</v>
      </c>
      <c r="D13" s="2">
        <f t="shared" si="3"/>
        <v>-183</v>
      </c>
      <c r="E13" s="2">
        <f t="shared" si="4"/>
        <v>0.20333333333333334</v>
      </c>
      <c r="F13" s="2">
        <f t="shared" si="5"/>
        <v>20.333333333333332</v>
      </c>
      <c r="G13" s="2">
        <f t="shared" si="6"/>
        <v>13.082085802911045</v>
      </c>
      <c r="I13" s="2">
        <f t="shared" si="0"/>
        <v>13.082085802911045</v>
      </c>
      <c r="J13" s="2">
        <v>-44.6</v>
      </c>
      <c r="K13">
        <f t="shared" si="7"/>
        <v>3.7297776587215807</v>
      </c>
      <c r="L13">
        <f t="shared" si="8"/>
        <v>19.729777658721581</v>
      </c>
      <c r="M13">
        <f t="shared" si="9"/>
        <v>93.967520174847664</v>
      </c>
      <c r="N13">
        <f t="shared" si="1"/>
        <v>80.837799550635253</v>
      </c>
      <c r="O13">
        <f t="shared" si="2"/>
        <v>1.8345654258950246</v>
      </c>
      <c r="P13">
        <f t="shared" si="10"/>
        <v>94.725925097948547</v>
      </c>
      <c r="Q13">
        <f t="shared" si="11"/>
        <v>6.1210301848277898E-3</v>
      </c>
      <c r="S13" t="s">
        <v>11</v>
      </c>
      <c r="T13">
        <v>0.5</v>
      </c>
      <c r="U13" t="s">
        <v>15</v>
      </c>
    </row>
    <row r="14" spans="2:27" x14ac:dyDescent="0.3">
      <c r="B14" s="2">
        <v>4.6399999999999997</v>
      </c>
      <c r="C14" s="2">
        <v>-0.184</v>
      </c>
      <c r="D14" s="2">
        <f t="shared" si="3"/>
        <v>-184</v>
      </c>
      <c r="E14" s="2">
        <f t="shared" si="4"/>
        <v>0.20444444444444446</v>
      </c>
      <c r="F14" s="2">
        <f t="shared" si="5"/>
        <v>20.444444444444446</v>
      </c>
      <c r="G14" s="2">
        <f t="shared" si="6"/>
        <v>13.105753135702116</v>
      </c>
      <c r="I14" s="2">
        <f t="shared" si="0"/>
        <v>13.105753135702116</v>
      </c>
      <c r="J14" s="2">
        <v>-44.5</v>
      </c>
      <c r="K14">
        <f t="shared" si="7"/>
        <v>3.8297776587215822</v>
      </c>
      <c r="L14">
        <f t="shared" si="8"/>
        <v>19.829777658721582</v>
      </c>
      <c r="M14">
        <f t="shared" si="9"/>
        <v>96.156304896922066</v>
      </c>
      <c r="N14">
        <f t="shared" si="1"/>
        <v>81.279536160201573</v>
      </c>
      <c r="O14">
        <f t="shared" si="2"/>
        <v>2.3016509243269452</v>
      </c>
      <c r="P14">
        <f t="shared" si="10"/>
        <v>95.536771348753447</v>
      </c>
      <c r="Q14">
        <f>(M14-($AA$6*F14^2+$AA$7*F14+$AA$8))^2/M14</f>
        <v>3.9916448299240348E-3</v>
      </c>
    </row>
    <row r="15" spans="2:27" x14ac:dyDescent="0.3">
      <c r="O15">
        <f>SUM(O3:O14)</f>
        <v>16.044697733119509</v>
      </c>
      <c r="Q15">
        <f>SUM(Q3:Q14)</f>
        <v>2.9644018074136948E-2</v>
      </c>
      <c r="S15" t="s">
        <v>22</v>
      </c>
      <c r="T15">
        <v>6</v>
      </c>
      <c r="U15" t="s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519D-A12C-43C1-BD06-5C723EB8C542}">
  <dimension ref="B2:V15"/>
  <sheetViews>
    <sheetView topLeftCell="L59" workbookViewId="0">
      <selection activeCell="U3" sqref="U3"/>
    </sheetView>
  </sheetViews>
  <sheetFormatPr baseColWidth="10" defaultRowHeight="14.4" x14ac:dyDescent="0.3"/>
  <cols>
    <col min="1" max="1" width="3.88671875" customWidth="1"/>
    <col min="2" max="2" width="8.5546875" style="2" bestFit="1" customWidth="1"/>
    <col min="3" max="3" width="12" style="2" bestFit="1" customWidth="1"/>
    <col min="4" max="4" width="12" style="2" customWidth="1"/>
    <col min="5" max="6" width="14.33203125" style="2" bestFit="1" customWidth="1"/>
    <col min="7" max="7" width="14.6640625" style="2" bestFit="1" customWidth="1"/>
    <col min="8" max="8" width="18.77734375" style="2" bestFit="1" customWidth="1"/>
    <col min="9" max="9" width="18.77734375" style="2" customWidth="1"/>
    <col min="10" max="10" width="18.5546875" style="2" bestFit="1" customWidth="1"/>
    <col min="11" max="11" width="19.109375" bestFit="1" customWidth="1"/>
    <col min="12" max="12" width="17.88671875" bestFit="1" customWidth="1"/>
    <col min="13" max="15" width="17.88671875" customWidth="1"/>
    <col min="17" max="17" width="34.5546875" bestFit="1" customWidth="1"/>
    <col min="18" max="18" width="10.44140625" bestFit="1" customWidth="1"/>
  </cols>
  <sheetData>
    <row r="2" spans="2:22" x14ac:dyDescent="0.3">
      <c r="B2" s="1" t="s">
        <v>0</v>
      </c>
      <c r="C2" s="1" t="s">
        <v>24</v>
      </c>
      <c r="D2" s="1" t="s">
        <v>23</v>
      </c>
      <c r="E2" s="1" t="s">
        <v>1</v>
      </c>
      <c r="F2" s="1" t="s">
        <v>2</v>
      </c>
      <c r="G2" s="1" t="s">
        <v>3</v>
      </c>
      <c r="H2" s="1" t="s">
        <v>26</v>
      </c>
      <c r="I2" s="2" t="s">
        <v>25</v>
      </c>
      <c r="J2" s="1" t="s">
        <v>4</v>
      </c>
      <c r="K2" s="1" t="s">
        <v>17</v>
      </c>
      <c r="L2" s="1" t="s">
        <v>18</v>
      </c>
      <c r="M2" s="1" t="s">
        <v>27</v>
      </c>
      <c r="N2" s="1" t="s">
        <v>28</v>
      </c>
      <c r="O2" s="1" t="s">
        <v>33</v>
      </c>
      <c r="Q2" t="s">
        <v>5</v>
      </c>
      <c r="R2">
        <v>-900</v>
      </c>
      <c r="S2" t="s">
        <v>13</v>
      </c>
    </row>
    <row r="3" spans="2:22" x14ac:dyDescent="0.3">
      <c r="B3" s="2">
        <v>0.02</v>
      </c>
      <c r="C3" s="2">
        <v>-9.4000000000000004E-3</v>
      </c>
      <c r="D3" s="2">
        <f>C3*1000</f>
        <v>-9.4</v>
      </c>
      <c r="E3" s="2">
        <f>D3/$R$2</f>
        <v>1.0444444444444445E-2</v>
      </c>
      <c r="F3" s="2">
        <f>100*E3</f>
        <v>1.0444444444444445</v>
      </c>
      <c r="G3" s="2">
        <f>10*LOG10(F3)</f>
        <v>0.18885344160373813</v>
      </c>
      <c r="I3" s="2">
        <f t="shared" ref="I3:I14" si="0">G3+H3</f>
        <v>0.18885344160373813</v>
      </c>
      <c r="J3" s="2">
        <v>-65.900000000000006</v>
      </c>
      <c r="K3">
        <f>J3+$R$10</f>
        <v>-17.570222341278424</v>
      </c>
      <c r="L3">
        <f>K3-$R$8+$R$12+$R$13</f>
        <v>-1.5702223412784235</v>
      </c>
      <c r="M3">
        <f>(10^(L3/10))</f>
        <v>0.69659085055265069</v>
      </c>
      <c r="N3">
        <f t="shared" ref="N3:N14" si="1">$V$6*F3+$V$7</f>
        <v>3.4282603649761576</v>
      </c>
      <c r="O3">
        <f t="shared" ref="O3:O14" si="2">(M3-($V$6*F3+$V$7))^2/M3</f>
        <v>10.712196880149452</v>
      </c>
      <c r="Q3" t="s">
        <v>6</v>
      </c>
      <c r="R3">
        <v>0.755</v>
      </c>
      <c r="S3" t="s">
        <v>14</v>
      </c>
      <c r="U3" t="s">
        <v>31</v>
      </c>
    </row>
    <row r="4" spans="2:22" x14ac:dyDescent="0.3">
      <c r="B4" s="2">
        <v>0.25</v>
      </c>
      <c r="C4" s="5">
        <v>-1.1599999999999999E-2</v>
      </c>
      <c r="D4" s="2">
        <f t="shared" ref="D4:D14" si="3">C4*1000</f>
        <v>-11.6</v>
      </c>
      <c r="E4" s="2">
        <f t="shared" ref="E4:E14" si="4">D4/$R$2</f>
        <v>1.2888888888888889E-2</v>
      </c>
      <c r="F4" s="2">
        <f t="shared" ref="F4:F14" si="5">100*E4</f>
        <v>1.288888888888889</v>
      </c>
      <c r="G4" s="2">
        <f t="shared" ref="G4:G14" si="6">10*LOG10(F4)</f>
        <v>1.1021547978759363</v>
      </c>
      <c r="I4" s="2">
        <f t="shared" si="0"/>
        <v>1.1021547978759363</v>
      </c>
      <c r="J4" s="5">
        <v>-62.8</v>
      </c>
      <c r="K4">
        <f t="shared" ref="K4:K14" si="7">J4+$R$10</f>
        <v>-14.470222341278415</v>
      </c>
      <c r="L4">
        <f t="shared" ref="L4:L14" si="8">K4-$R$8+$R$12+$R$13</f>
        <v>1.529777658721585</v>
      </c>
      <c r="M4">
        <f t="shared" ref="M4:M14" si="9">(10^(L4/10))</f>
        <v>1.4222559714829712</v>
      </c>
      <c r="N4">
        <f t="shared" si="1"/>
        <v>4.2306191738003651</v>
      </c>
      <c r="O4">
        <f t="shared" si="2"/>
        <v>5.5453476970863527</v>
      </c>
      <c r="Q4" t="s">
        <v>12</v>
      </c>
      <c r="R4" s="3">
        <v>150000000000</v>
      </c>
      <c r="S4" t="s">
        <v>19</v>
      </c>
      <c r="U4" t="s">
        <v>32</v>
      </c>
    </row>
    <row r="5" spans="2:22" x14ac:dyDescent="0.3">
      <c r="B5" s="2">
        <v>0.5</v>
      </c>
      <c r="C5" s="2">
        <v>-1.6500000000000001E-2</v>
      </c>
      <c r="D5" s="2">
        <f t="shared" si="3"/>
        <v>-16.5</v>
      </c>
      <c r="E5" s="2">
        <f t="shared" si="4"/>
        <v>1.8333333333333333E-2</v>
      </c>
      <c r="F5" s="2">
        <f t="shared" si="5"/>
        <v>1.8333333333333333</v>
      </c>
      <c r="G5" s="2">
        <f t="shared" si="6"/>
        <v>2.6324143477458142</v>
      </c>
      <c r="I5" s="2">
        <f t="shared" si="0"/>
        <v>2.6324143477458142</v>
      </c>
      <c r="J5" s="2">
        <v>-60</v>
      </c>
      <c r="K5">
        <f t="shared" si="7"/>
        <v>-11.670222341278418</v>
      </c>
      <c r="L5">
        <f t="shared" si="8"/>
        <v>4.3297776587215822</v>
      </c>
      <c r="M5">
        <f t="shared" si="9"/>
        <v>2.710052884549456</v>
      </c>
      <c r="N5">
        <f t="shared" si="1"/>
        <v>6.0176910661815528</v>
      </c>
      <c r="O5">
        <f t="shared" si="2"/>
        <v>4.0369951460963192</v>
      </c>
      <c r="Q5" t="s">
        <v>20</v>
      </c>
      <c r="R5" s="3">
        <v>299750000</v>
      </c>
      <c r="S5" t="s">
        <v>21</v>
      </c>
    </row>
    <row r="6" spans="2:22" x14ac:dyDescent="0.3">
      <c r="B6" s="2">
        <v>1</v>
      </c>
      <c r="C6" s="2">
        <v>-3.2000000000000001E-2</v>
      </c>
      <c r="D6" s="2">
        <f t="shared" si="3"/>
        <v>-32</v>
      </c>
      <c r="E6" s="2">
        <f t="shared" si="4"/>
        <v>3.5555555555555556E-2</v>
      </c>
      <c r="F6" s="2">
        <f t="shared" si="5"/>
        <v>3.5555555555555554</v>
      </c>
      <c r="G6" s="2">
        <f t="shared" si="6"/>
        <v>5.5090746888058106</v>
      </c>
      <c r="I6" s="2">
        <f t="shared" si="0"/>
        <v>5.5090746888058106</v>
      </c>
      <c r="J6" s="2">
        <v>-56.2</v>
      </c>
      <c r="K6">
        <f t="shared" si="7"/>
        <v>-7.8702223412784207</v>
      </c>
      <c r="L6">
        <f t="shared" si="8"/>
        <v>8.1297776587215793</v>
      </c>
      <c r="M6">
        <f t="shared" si="9"/>
        <v>6.5009640717409596</v>
      </c>
      <c r="N6">
        <f t="shared" si="1"/>
        <v>11.670673582897557</v>
      </c>
      <c r="O6">
        <f t="shared" si="2"/>
        <v>4.1110666256283093</v>
      </c>
      <c r="U6" t="s">
        <v>29</v>
      </c>
      <c r="V6">
        <v>3.2823769451899381</v>
      </c>
    </row>
    <row r="7" spans="2:22" x14ac:dyDescent="0.3">
      <c r="B7" s="2">
        <v>1.5</v>
      </c>
      <c r="C7" s="2">
        <v>-5.2499999999999998E-2</v>
      </c>
      <c r="D7" s="2">
        <f t="shared" si="3"/>
        <v>-52.5</v>
      </c>
      <c r="E7" s="2">
        <f t="shared" si="4"/>
        <v>5.8333333333333334E-2</v>
      </c>
      <c r="F7" s="2">
        <f t="shared" si="5"/>
        <v>5.833333333333333</v>
      </c>
      <c r="G7" s="2">
        <f t="shared" si="6"/>
        <v>7.659167939666319</v>
      </c>
      <c r="I7" s="2">
        <f t="shared" si="0"/>
        <v>7.659167939666319</v>
      </c>
      <c r="J7" s="2">
        <v>-53.1</v>
      </c>
      <c r="K7">
        <f t="shared" si="7"/>
        <v>-4.7702223412784193</v>
      </c>
      <c r="L7">
        <f t="shared" si="8"/>
        <v>11.229777658721581</v>
      </c>
      <c r="M7">
        <f t="shared" si="9"/>
        <v>13.273265022206846</v>
      </c>
      <c r="N7">
        <f t="shared" si="1"/>
        <v>19.147198846941304</v>
      </c>
      <c r="O7">
        <f t="shared" si="2"/>
        <v>2.5994432055439365</v>
      </c>
      <c r="Q7" t="s">
        <v>8</v>
      </c>
      <c r="R7">
        <v>25.2</v>
      </c>
      <c r="S7" t="s">
        <v>15</v>
      </c>
      <c r="U7" t="s">
        <v>30</v>
      </c>
      <c r="V7">
        <v>0</v>
      </c>
    </row>
    <row r="8" spans="2:22" x14ac:dyDescent="0.3">
      <c r="B8" s="2">
        <v>2</v>
      </c>
      <c r="C8" s="2">
        <v>-7.9399999999999998E-2</v>
      </c>
      <c r="D8" s="2">
        <f t="shared" si="3"/>
        <v>-79.399999999999991</v>
      </c>
      <c r="E8" s="2">
        <f t="shared" si="4"/>
        <v>8.8222222222222216E-2</v>
      </c>
      <c r="F8" s="2">
        <f t="shared" si="5"/>
        <v>8.8222222222222211</v>
      </c>
      <c r="G8" s="2">
        <f t="shared" si="6"/>
        <v>9.4557799298777141</v>
      </c>
      <c r="I8" s="2">
        <f t="shared" si="0"/>
        <v>9.4557799298777141</v>
      </c>
      <c r="J8" s="2">
        <v>-50.7</v>
      </c>
      <c r="K8">
        <f t="shared" si="7"/>
        <v>-2.3702223412784207</v>
      </c>
      <c r="L8">
        <f t="shared" si="8"/>
        <v>13.629777658721579</v>
      </c>
      <c r="M8">
        <f t="shared" si="9"/>
        <v>23.066290955801154</v>
      </c>
      <c r="N8">
        <f t="shared" si="1"/>
        <v>28.957858827564561</v>
      </c>
      <c r="O8">
        <f t="shared" si="2"/>
        <v>1.5048180938195057</v>
      </c>
      <c r="Q8" t="s">
        <v>9</v>
      </c>
      <c r="R8">
        <v>6.5</v>
      </c>
      <c r="S8" t="s">
        <v>15</v>
      </c>
    </row>
    <row r="9" spans="2:22" x14ac:dyDescent="0.3">
      <c r="B9" s="2">
        <v>2.5</v>
      </c>
      <c r="C9" s="2">
        <v>-0.108</v>
      </c>
      <c r="D9" s="2">
        <f t="shared" si="3"/>
        <v>-108</v>
      </c>
      <c r="E9" s="2">
        <f t="shared" si="4"/>
        <v>0.12</v>
      </c>
      <c r="F9" s="2">
        <f t="shared" si="5"/>
        <v>12</v>
      </c>
      <c r="G9" s="2">
        <f t="shared" si="6"/>
        <v>10.791812460476249</v>
      </c>
      <c r="I9" s="2">
        <f t="shared" si="0"/>
        <v>10.791812460476249</v>
      </c>
      <c r="J9" s="2">
        <v>-48.7</v>
      </c>
      <c r="K9">
        <f t="shared" si="7"/>
        <v>-0.37022234127842069</v>
      </c>
      <c r="L9">
        <f t="shared" si="8"/>
        <v>15.629777658721579</v>
      </c>
      <c r="M9">
        <f t="shared" si="9"/>
        <v>36.557607511176592</v>
      </c>
      <c r="N9">
        <f t="shared" si="1"/>
        <v>39.388523342279257</v>
      </c>
      <c r="O9">
        <f t="shared" si="2"/>
        <v>0.21921796825291653</v>
      </c>
      <c r="Q9" t="s">
        <v>7</v>
      </c>
      <c r="R9" s="4">
        <f>20*LOG10($R$3*$R$4*4*PI()/$R$5)</f>
        <v>73.529777658721585</v>
      </c>
      <c r="S9" t="s">
        <v>15</v>
      </c>
    </row>
    <row r="10" spans="2:22" x14ac:dyDescent="0.3">
      <c r="B10" s="2">
        <v>3</v>
      </c>
      <c r="C10" s="2">
        <v>-0.13700000000000001</v>
      </c>
      <c r="D10" s="2">
        <f t="shared" si="3"/>
        <v>-137</v>
      </c>
      <c r="E10" s="2">
        <f t="shared" si="4"/>
        <v>0.15222222222222223</v>
      </c>
      <c r="F10" s="2">
        <f t="shared" si="5"/>
        <v>15.222222222222223</v>
      </c>
      <c r="G10" s="2">
        <f t="shared" si="6"/>
        <v>11.82478057717082</v>
      </c>
      <c r="I10" s="2">
        <f t="shared" si="0"/>
        <v>11.82478057717082</v>
      </c>
      <c r="J10" s="2">
        <v>-47.1</v>
      </c>
      <c r="K10">
        <f t="shared" si="7"/>
        <v>1.2297776587215807</v>
      </c>
      <c r="L10">
        <f t="shared" si="8"/>
        <v>17.229777658721581</v>
      </c>
      <c r="M10">
        <f t="shared" si="9"/>
        <v>52.841819819974702</v>
      </c>
      <c r="N10">
        <f t="shared" si="1"/>
        <v>49.965071276780172</v>
      </c>
      <c r="O10">
        <f t="shared" si="2"/>
        <v>0.15661236136389775</v>
      </c>
      <c r="Q10" t="s">
        <v>16</v>
      </c>
      <c r="R10" s="4">
        <f>$R$9-$R$7</f>
        <v>48.329777658721582</v>
      </c>
      <c r="S10" t="s">
        <v>15</v>
      </c>
    </row>
    <row r="11" spans="2:22" x14ac:dyDescent="0.3">
      <c r="B11" s="2">
        <v>3.5</v>
      </c>
      <c r="C11" s="2">
        <v>-0.157</v>
      </c>
      <c r="D11" s="2">
        <f t="shared" si="3"/>
        <v>-157</v>
      </c>
      <c r="E11" s="2">
        <f t="shared" si="4"/>
        <v>0.17444444444444446</v>
      </c>
      <c r="F11" s="2">
        <f t="shared" si="5"/>
        <v>17.444444444444446</v>
      </c>
      <c r="G11" s="2">
        <f t="shared" si="6"/>
        <v>12.416571429699088</v>
      </c>
      <c r="I11" s="2">
        <f t="shared" si="0"/>
        <v>12.416571429699088</v>
      </c>
      <c r="J11" s="2">
        <v>-46.1</v>
      </c>
      <c r="K11">
        <f t="shared" si="7"/>
        <v>2.2297776587215807</v>
      </c>
      <c r="L11">
        <f t="shared" si="8"/>
        <v>18.229777658721581</v>
      </c>
      <c r="M11">
        <f t="shared" si="9"/>
        <v>66.523909776814804</v>
      </c>
      <c r="N11">
        <f t="shared" si="1"/>
        <v>57.25924226609115</v>
      </c>
      <c r="O11">
        <f t="shared" si="2"/>
        <v>1.2902738935854563</v>
      </c>
    </row>
    <row r="12" spans="2:22" x14ac:dyDescent="0.3">
      <c r="B12" s="2">
        <v>4</v>
      </c>
      <c r="C12" s="2">
        <v>-0.17599999999999999</v>
      </c>
      <c r="D12" s="2">
        <f t="shared" si="3"/>
        <v>-176</v>
      </c>
      <c r="E12" s="2">
        <f t="shared" si="4"/>
        <v>0.19555555555555557</v>
      </c>
      <c r="F12" s="2">
        <f t="shared" si="5"/>
        <v>19.555555555555557</v>
      </c>
      <c r="G12" s="2">
        <f t="shared" si="6"/>
        <v>12.91270158374825</v>
      </c>
      <c r="I12" s="2">
        <f t="shared" si="0"/>
        <v>12.91270158374825</v>
      </c>
      <c r="J12" s="2">
        <v>-45.2</v>
      </c>
      <c r="K12">
        <f t="shared" si="7"/>
        <v>3.1297776587215793</v>
      </c>
      <c r="L12">
        <f t="shared" si="8"/>
        <v>19.129777658721579</v>
      </c>
      <c r="M12">
        <f t="shared" si="9"/>
        <v>81.842288710755724</v>
      </c>
      <c r="N12">
        <f t="shared" si="1"/>
        <v>64.188704705936573</v>
      </c>
      <c r="O12">
        <f t="shared" si="2"/>
        <v>3.8079217129010918</v>
      </c>
      <c r="Q12" t="s">
        <v>10</v>
      </c>
      <c r="R12">
        <v>22</v>
      </c>
      <c r="S12" t="s">
        <v>15</v>
      </c>
    </row>
    <row r="13" spans="2:22" x14ac:dyDescent="0.3">
      <c r="B13" s="2">
        <v>4.5</v>
      </c>
      <c r="C13" s="2">
        <v>-0.187</v>
      </c>
      <c r="D13" s="2">
        <f t="shared" si="3"/>
        <v>-187</v>
      </c>
      <c r="E13" s="2">
        <f t="shared" si="4"/>
        <v>0.20777777777777778</v>
      </c>
      <c r="F13" s="2">
        <f t="shared" si="5"/>
        <v>20.777777777777779</v>
      </c>
      <c r="G13" s="2">
        <f t="shared" si="6"/>
        <v>13.175990970971741</v>
      </c>
      <c r="I13" s="2">
        <f t="shared" si="0"/>
        <v>13.175990970971741</v>
      </c>
      <c r="J13" s="2">
        <v>-44.8</v>
      </c>
      <c r="K13">
        <f t="shared" si="7"/>
        <v>3.529777658721585</v>
      </c>
      <c r="L13">
        <f t="shared" si="8"/>
        <v>19.529777658721585</v>
      </c>
      <c r="M13">
        <f t="shared" si="9"/>
        <v>89.73828509379932</v>
      </c>
      <c r="N13">
        <f t="shared" si="1"/>
        <v>68.200498750057605</v>
      </c>
      <c r="O13">
        <f t="shared" si="2"/>
        <v>5.1692122275770984</v>
      </c>
      <c r="Q13" t="s">
        <v>11</v>
      </c>
      <c r="R13">
        <v>0.5</v>
      </c>
      <c r="S13" t="s">
        <v>15</v>
      </c>
    </row>
    <row r="14" spans="2:22" x14ac:dyDescent="0.3">
      <c r="B14" s="2">
        <v>4.6399999999999997</v>
      </c>
      <c r="C14" s="2">
        <v>-0.193</v>
      </c>
      <c r="D14" s="2">
        <f t="shared" si="3"/>
        <v>-193</v>
      </c>
      <c r="E14" s="2">
        <f t="shared" si="4"/>
        <v>0.21444444444444444</v>
      </c>
      <c r="F14" s="2">
        <f t="shared" si="5"/>
        <v>21.444444444444443</v>
      </c>
      <c r="G14" s="2">
        <f t="shared" si="6"/>
        <v>13.313147995684488</v>
      </c>
      <c r="I14" s="2">
        <f t="shared" si="0"/>
        <v>13.313147995684488</v>
      </c>
      <c r="J14" s="2">
        <v>-44.7</v>
      </c>
      <c r="K14">
        <f t="shared" si="7"/>
        <v>3.6297776587215793</v>
      </c>
      <c r="L14">
        <f t="shared" si="8"/>
        <v>19.629777658721579</v>
      </c>
      <c r="M14">
        <f t="shared" si="9"/>
        <v>91.828558275777212</v>
      </c>
      <c r="N14">
        <f t="shared" si="1"/>
        <v>70.388750046850888</v>
      </c>
      <c r="O14">
        <f t="shared" si="2"/>
        <v>5.0056908822708666</v>
      </c>
    </row>
    <row r="15" spans="2:22" x14ac:dyDescent="0.3">
      <c r="O15">
        <f>SUM(O3:O14)</f>
        <v>44.158796694275203</v>
      </c>
      <c r="Q15" t="s">
        <v>22</v>
      </c>
      <c r="R15">
        <v>0</v>
      </c>
      <c r="S15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ValonPWR -0,5</vt:lpstr>
      <vt:lpstr>ValonPWR 0</vt:lpstr>
      <vt:lpstr>ValonPWR 6</vt:lpstr>
      <vt:lpstr>ValonPWR 6-2</vt:lpstr>
      <vt:lpstr>ValonPWR 6 (good)</vt:lpstr>
      <vt:lpstr>ValonPWR 0 (good)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Rojas Sepulveda</dc:creator>
  <cp:lastModifiedBy>Matias Rojas Sepulveda</cp:lastModifiedBy>
  <cp:lastPrinted>2024-07-04T20:18:54Z</cp:lastPrinted>
  <dcterms:created xsi:type="dcterms:W3CDTF">2024-07-02T18:27:54Z</dcterms:created>
  <dcterms:modified xsi:type="dcterms:W3CDTF">2024-07-11T20:59:23Z</dcterms:modified>
</cp:coreProperties>
</file>