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o\Desktop\"/>
    </mc:Choice>
  </mc:AlternateContent>
  <xr:revisionPtr revIDLastSave="0" documentId="13_ncr:1_{539C52A6-DECC-42ED-BC34-348AC3397B77}" xr6:coauthVersionLast="47" xr6:coauthVersionMax="47" xr10:uidLastSave="{00000000-0000-0000-0000-000000000000}"/>
  <bookViews>
    <workbookView xWindow="28680" yWindow="-120" windowWidth="29040" windowHeight="15720" xr2:uid="{1B3B1B6B-8F0B-4D4E-8B6F-5AE4CB87CC58}"/>
  </bookViews>
  <sheets>
    <sheet name="ValonPWR 6" sheetId="3" r:id="rId1"/>
  </sheets>
  <definedNames>
    <definedName name="solver_adj" localSheetId="0" hidden="1">'ValonPWR 6'!$N$57:$N$58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'ValonPWR 6'!$N$57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'ValonPWR 6'!$R$51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3" i="3"/>
  <c r="C14" i="3"/>
  <c r="D14" i="3" s="1"/>
  <c r="F14" i="3" s="1"/>
  <c r="G14" i="3" s="1"/>
  <c r="H14" i="3" s="1"/>
  <c r="J14" i="3" s="1"/>
  <c r="D4" i="3"/>
  <c r="F4" i="3" s="1"/>
  <c r="G4" i="3" s="1"/>
  <c r="H4" i="3" s="1"/>
  <c r="J4" i="3" s="1"/>
  <c r="D5" i="3"/>
  <c r="F5" i="3" s="1"/>
  <c r="G5" i="3" s="1"/>
  <c r="H5" i="3" s="1"/>
  <c r="J5" i="3" s="1"/>
  <c r="D6" i="3"/>
  <c r="F6" i="3" s="1"/>
  <c r="G6" i="3" s="1"/>
  <c r="H6" i="3" s="1"/>
  <c r="J6" i="3" s="1"/>
  <c r="D7" i="3"/>
  <c r="F7" i="3" s="1"/>
  <c r="G7" i="3" s="1"/>
  <c r="H7" i="3" s="1"/>
  <c r="J7" i="3" s="1"/>
  <c r="D8" i="3"/>
  <c r="F8" i="3" s="1"/>
  <c r="G8" i="3" s="1"/>
  <c r="H8" i="3" s="1"/>
  <c r="J8" i="3" s="1"/>
  <c r="D9" i="3"/>
  <c r="F9" i="3" s="1"/>
  <c r="G9" i="3" s="1"/>
  <c r="H9" i="3" s="1"/>
  <c r="J9" i="3" s="1"/>
  <c r="D10" i="3"/>
  <c r="F10" i="3" s="1"/>
  <c r="G10" i="3" s="1"/>
  <c r="H10" i="3" s="1"/>
  <c r="J10" i="3" s="1"/>
  <c r="D11" i="3"/>
  <c r="F11" i="3" s="1"/>
  <c r="G11" i="3" s="1"/>
  <c r="H11" i="3" s="1"/>
  <c r="J11" i="3" s="1"/>
  <c r="D12" i="3"/>
  <c r="F12" i="3" s="1"/>
  <c r="G12" i="3" s="1"/>
  <c r="H12" i="3" s="1"/>
  <c r="J12" i="3" s="1"/>
  <c r="D13" i="3"/>
  <c r="F13" i="3" s="1"/>
  <c r="G13" i="3" s="1"/>
  <c r="H13" i="3" s="1"/>
  <c r="J13" i="3" s="1"/>
  <c r="D15" i="3"/>
  <c r="F15" i="3" s="1"/>
  <c r="G15" i="3" s="1"/>
  <c r="H15" i="3" s="1"/>
  <c r="J15" i="3" s="1"/>
  <c r="D16" i="3"/>
  <c r="F16" i="3" s="1"/>
  <c r="G16" i="3" s="1"/>
  <c r="H16" i="3" s="1"/>
  <c r="J16" i="3" s="1"/>
  <c r="D17" i="3"/>
  <c r="F17" i="3" s="1"/>
  <c r="G17" i="3" s="1"/>
  <c r="H17" i="3" s="1"/>
  <c r="J17" i="3" s="1"/>
  <c r="D18" i="3"/>
  <c r="F18" i="3" s="1"/>
  <c r="G18" i="3" s="1"/>
  <c r="H18" i="3" s="1"/>
  <c r="J18" i="3" s="1"/>
  <c r="D19" i="3"/>
  <c r="F19" i="3" s="1"/>
  <c r="G19" i="3" s="1"/>
  <c r="H19" i="3" s="1"/>
  <c r="J19" i="3" s="1"/>
  <c r="D20" i="3"/>
  <c r="F20" i="3" s="1"/>
  <c r="G20" i="3" s="1"/>
  <c r="H20" i="3" s="1"/>
  <c r="J20" i="3" s="1"/>
  <c r="D21" i="3"/>
  <c r="F21" i="3" s="1"/>
  <c r="G21" i="3" s="1"/>
  <c r="H21" i="3" s="1"/>
  <c r="J21" i="3" s="1"/>
  <c r="D22" i="3"/>
  <c r="F22" i="3" s="1"/>
  <c r="G22" i="3" s="1"/>
  <c r="H22" i="3" s="1"/>
  <c r="J22" i="3" s="1"/>
  <c r="D23" i="3"/>
  <c r="F23" i="3" s="1"/>
  <c r="G23" i="3" s="1"/>
  <c r="H23" i="3" s="1"/>
  <c r="J23" i="3" s="1"/>
  <c r="D24" i="3"/>
  <c r="F24" i="3" s="1"/>
  <c r="G24" i="3" s="1"/>
  <c r="H24" i="3" s="1"/>
  <c r="J24" i="3" s="1"/>
  <c r="D25" i="3"/>
  <c r="F25" i="3" s="1"/>
  <c r="G25" i="3" s="1"/>
  <c r="H25" i="3" s="1"/>
  <c r="J25" i="3" s="1"/>
  <c r="D26" i="3"/>
  <c r="F26" i="3" s="1"/>
  <c r="G26" i="3" s="1"/>
  <c r="H26" i="3" s="1"/>
  <c r="J26" i="3" s="1"/>
  <c r="D27" i="3"/>
  <c r="F27" i="3" s="1"/>
  <c r="G27" i="3" s="1"/>
  <c r="H27" i="3" s="1"/>
  <c r="J27" i="3" s="1"/>
  <c r="D28" i="3"/>
  <c r="F28" i="3" s="1"/>
  <c r="G28" i="3" s="1"/>
  <c r="H28" i="3" s="1"/>
  <c r="J28" i="3" s="1"/>
  <c r="D29" i="3"/>
  <c r="F29" i="3" s="1"/>
  <c r="G29" i="3" s="1"/>
  <c r="D30" i="3"/>
  <c r="F30" i="3" s="1"/>
  <c r="G30" i="3" s="1"/>
  <c r="H30" i="3" s="1"/>
  <c r="J30" i="3" s="1"/>
  <c r="D31" i="3"/>
  <c r="F31" i="3" s="1"/>
  <c r="G31" i="3" s="1"/>
  <c r="H31" i="3" s="1"/>
  <c r="J31" i="3" s="1"/>
  <c r="D32" i="3"/>
  <c r="F32" i="3" s="1"/>
  <c r="G32" i="3" s="1"/>
  <c r="H32" i="3" s="1"/>
  <c r="J32" i="3" s="1"/>
  <c r="D33" i="3"/>
  <c r="F33" i="3" s="1"/>
  <c r="G33" i="3" s="1"/>
  <c r="H33" i="3" s="1"/>
  <c r="J33" i="3" s="1"/>
  <c r="D34" i="3"/>
  <c r="F34" i="3" s="1"/>
  <c r="G34" i="3" s="1"/>
  <c r="H34" i="3" s="1"/>
  <c r="J34" i="3" s="1"/>
  <c r="D35" i="3"/>
  <c r="F35" i="3" s="1"/>
  <c r="G35" i="3" s="1"/>
  <c r="H35" i="3" s="1"/>
  <c r="J35" i="3" s="1"/>
  <c r="D36" i="3"/>
  <c r="F36" i="3" s="1"/>
  <c r="G36" i="3" s="1"/>
  <c r="H36" i="3" s="1"/>
  <c r="J36" i="3" s="1"/>
  <c r="D37" i="3"/>
  <c r="F37" i="3" s="1"/>
  <c r="G37" i="3" s="1"/>
  <c r="H37" i="3" s="1"/>
  <c r="J37" i="3" s="1"/>
  <c r="D38" i="3"/>
  <c r="F38" i="3" s="1"/>
  <c r="G38" i="3" s="1"/>
  <c r="H38" i="3" s="1"/>
  <c r="J38" i="3" s="1"/>
  <c r="D39" i="3"/>
  <c r="F39" i="3" s="1"/>
  <c r="G39" i="3" s="1"/>
  <c r="H39" i="3" s="1"/>
  <c r="J39" i="3" s="1"/>
  <c r="D40" i="3"/>
  <c r="F40" i="3" s="1"/>
  <c r="G40" i="3" s="1"/>
  <c r="H40" i="3" s="1"/>
  <c r="J40" i="3" s="1"/>
  <c r="D41" i="3"/>
  <c r="F41" i="3" s="1"/>
  <c r="G41" i="3" s="1"/>
  <c r="H41" i="3" s="1"/>
  <c r="J41" i="3" s="1"/>
  <c r="D42" i="3"/>
  <c r="F42" i="3" s="1"/>
  <c r="G42" i="3" s="1"/>
  <c r="H42" i="3" s="1"/>
  <c r="J42" i="3" s="1"/>
  <c r="D43" i="3"/>
  <c r="F43" i="3" s="1"/>
  <c r="G43" i="3" s="1"/>
  <c r="H43" i="3" s="1"/>
  <c r="J43" i="3" s="1"/>
  <c r="D44" i="3"/>
  <c r="F44" i="3" s="1"/>
  <c r="G44" i="3" s="1"/>
  <c r="H44" i="3" s="1"/>
  <c r="J44" i="3" s="1"/>
  <c r="D45" i="3"/>
  <c r="F45" i="3" s="1"/>
  <c r="G45" i="3" s="1"/>
  <c r="H45" i="3" s="1"/>
  <c r="J45" i="3" s="1"/>
  <c r="D46" i="3"/>
  <c r="F46" i="3" s="1"/>
  <c r="G46" i="3" s="1"/>
  <c r="H46" i="3" s="1"/>
  <c r="J46" i="3" s="1"/>
  <c r="D47" i="3"/>
  <c r="F47" i="3" s="1"/>
  <c r="G47" i="3" s="1"/>
  <c r="H47" i="3" s="1"/>
  <c r="J47" i="3" s="1"/>
  <c r="D48" i="3"/>
  <c r="F48" i="3" s="1"/>
  <c r="G48" i="3" s="1"/>
  <c r="H48" i="3" s="1"/>
  <c r="J48" i="3" s="1"/>
  <c r="D49" i="3"/>
  <c r="F49" i="3" s="1"/>
  <c r="G49" i="3" s="1"/>
  <c r="H49" i="3" s="1"/>
  <c r="J49" i="3" s="1"/>
  <c r="D50" i="3"/>
  <c r="F50" i="3" s="1"/>
  <c r="G50" i="3" s="1"/>
  <c r="H50" i="3" s="1"/>
  <c r="J50" i="3" s="1"/>
  <c r="D3" i="3"/>
  <c r="F3" i="3" s="1"/>
  <c r="G3" i="3" s="1"/>
  <c r="H3" i="3" s="1"/>
  <c r="J3" i="3" s="1"/>
  <c r="U10" i="3"/>
  <c r="U11" i="3" s="1"/>
  <c r="Q11" i="3" l="1"/>
  <c r="Q49" i="3"/>
  <c r="Q37" i="3"/>
  <c r="Q25" i="3"/>
  <c r="Q13" i="3"/>
  <c r="Q7" i="3"/>
  <c r="H29" i="3"/>
  <c r="J29" i="3" s="1"/>
  <c r="Q29" i="3"/>
  <c r="Q46" i="3"/>
  <c r="Q34" i="3"/>
  <c r="Q28" i="3"/>
  <c r="Q22" i="3"/>
  <c r="Q16" i="3"/>
  <c r="Q4" i="3"/>
  <c r="Q3" i="3"/>
  <c r="Q45" i="3"/>
  <c r="Q39" i="3"/>
  <c r="Q33" i="3"/>
  <c r="Q27" i="3"/>
  <c r="Q21" i="3"/>
  <c r="Q15" i="3"/>
  <c r="Q9" i="3"/>
  <c r="Q40" i="3"/>
  <c r="Q10" i="3"/>
  <c r="Q50" i="3"/>
  <c r="Q44" i="3"/>
  <c r="Q38" i="3"/>
  <c r="Q32" i="3"/>
  <c r="Q26" i="3"/>
  <c r="Q20" i="3"/>
  <c r="Q14" i="3"/>
  <c r="Q8" i="3"/>
  <c r="Q43" i="3"/>
  <c r="Q31" i="3"/>
  <c r="Q19" i="3"/>
  <c r="Q48" i="3"/>
  <c r="Q42" i="3"/>
  <c r="Q36" i="3"/>
  <c r="Q30" i="3"/>
  <c r="Q24" i="3"/>
  <c r="Q18" i="3"/>
  <c r="Q12" i="3"/>
  <c r="Q6" i="3"/>
  <c r="Q47" i="3"/>
  <c r="Q41" i="3"/>
  <c r="Q35" i="3"/>
  <c r="Q23" i="3"/>
  <c r="Q17" i="3"/>
  <c r="Q5" i="3"/>
  <c r="L50" i="3"/>
  <c r="M50" i="3" s="1"/>
  <c r="L3" i="3"/>
  <c r="M3" i="3" s="1"/>
  <c r="L9" i="3"/>
  <c r="M9" i="3" s="1"/>
  <c r="L7" i="3"/>
  <c r="M7" i="3" s="1"/>
  <c r="L5" i="3"/>
  <c r="M5" i="3" s="1"/>
  <c r="L11" i="3"/>
  <c r="M11" i="3" s="1"/>
  <c r="L13" i="3"/>
  <c r="M13" i="3" s="1"/>
  <c r="L15" i="3"/>
  <c r="M15" i="3" s="1"/>
  <c r="L17" i="3"/>
  <c r="M17" i="3" s="1"/>
  <c r="L19" i="3"/>
  <c r="M19" i="3" s="1"/>
  <c r="L21" i="3"/>
  <c r="M21" i="3" s="1"/>
  <c r="L23" i="3"/>
  <c r="M23" i="3" s="1"/>
  <c r="L25" i="3"/>
  <c r="M25" i="3" s="1"/>
  <c r="L27" i="3"/>
  <c r="M27" i="3" s="1"/>
  <c r="L29" i="3"/>
  <c r="M29" i="3" s="1"/>
  <c r="L31" i="3"/>
  <c r="M31" i="3" s="1"/>
  <c r="L33" i="3"/>
  <c r="M33" i="3" s="1"/>
  <c r="L35" i="3"/>
  <c r="M35" i="3" s="1"/>
  <c r="L37" i="3"/>
  <c r="M37" i="3" s="1"/>
  <c r="L39" i="3"/>
  <c r="M39" i="3" s="1"/>
  <c r="L41" i="3"/>
  <c r="M41" i="3" s="1"/>
  <c r="L43" i="3"/>
  <c r="M43" i="3" s="1"/>
  <c r="L45" i="3"/>
  <c r="M45" i="3" s="1"/>
  <c r="L47" i="3"/>
  <c r="M47" i="3" s="1"/>
  <c r="L49" i="3"/>
  <c r="M49" i="3" s="1"/>
  <c r="L4" i="3"/>
  <c r="M4" i="3" s="1"/>
  <c r="L6" i="3"/>
  <c r="M6" i="3" s="1"/>
  <c r="L8" i="3"/>
  <c r="M8" i="3" s="1"/>
  <c r="L10" i="3"/>
  <c r="M10" i="3" s="1"/>
  <c r="L12" i="3"/>
  <c r="M12" i="3" s="1"/>
  <c r="L14" i="3"/>
  <c r="M14" i="3" s="1"/>
  <c r="L16" i="3"/>
  <c r="M16" i="3" s="1"/>
  <c r="L18" i="3"/>
  <c r="M18" i="3" s="1"/>
  <c r="L20" i="3"/>
  <c r="M20" i="3" s="1"/>
  <c r="L22" i="3"/>
  <c r="M22" i="3" s="1"/>
  <c r="L24" i="3"/>
  <c r="M24" i="3" s="1"/>
  <c r="L26" i="3"/>
  <c r="M26" i="3" s="1"/>
  <c r="L28" i="3"/>
  <c r="M28" i="3" s="1"/>
  <c r="L30" i="3"/>
  <c r="M30" i="3" s="1"/>
  <c r="L32" i="3"/>
  <c r="M32" i="3" s="1"/>
  <c r="L34" i="3"/>
  <c r="M34" i="3" s="1"/>
  <c r="L36" i="3"/>
  <c r="M36" i="3" s="1"/>
  <c r="L38" i="3"/>
  <c r="M38" i="3" s="1"/>
  <c r="L40" i="3"/>
  <c r="M40" i="3" s="1"/>
  <c r="L42" i="3"/>
  <c r="M42" i="3" s="1"/>
  <c r="L44" i="3"/>
  <c r="M44" i="3" s="1"/>
  <c r="L46" i="3"/>
  <c r="M46" i="3" s="1"/>
  <c r="L48" i="3"/>
  <c r="M48" i="3" s="1"/>
  <c r="N43" i="3" l="1"/>
  <c r="R43" i="3" s="1"/>
  <c r="O43" i="3"/>
  <c r="P43" i="3" s="1"/>
  <c r="N40" i="3"/>
  <c r="R40" i="3" s="1"/>
  <c r="O40" i="3"/>
  <c r="P40" i="3" s="1"/>
  <c r="N16" i="3"/>
  <c r="R16" i="3" s="1"/>
  <c r="O16" i="3"/>
  <c r="P16" i="3" s="1"/>
  <c r="N39" i="3"/>
  <c r="R39" i="3" s="1"/>
  <c r="O39" i="3"/>
  <c r="P39" i="3" s="1"/>
  <c r="N15" i="3"/>
  <c r="R15" i="3" s="1"/>
  <c r="O15" i="3"/>
  <c r="P15" i="3" s="1"/>
  <c r="N46" i="3"/>
  <c r="R46" i="3" s="1"/>
  <c r="O46" i="3"/>
  <c r="P46" i="3" s="1"/>
  <c r="N20" i="3"/>
  <c r="R20" i="3" s="1"/>
  <c r="O20" i="3"/>
  <c r="P20" i="3" s="1"/>
  <c r="N42" i="3"/>
  <c r="R42" i="3" s="1"/>
  <c r="O42" i="3"/>
  <c r="P42" i="3" s="1"/>
  <c r="N38" i="3"/>
  <c r="R38" i="3" s="1"/>
  <c r="O38" i="3"/>
  <c r="P38" i="3" s="1"/>
  <c r="N14" i="3"/>
  <c r="R14" i="3" s="1"/>
  <c r="O14" i="3"/>
  <c r="P14" i="3" s="1"/>
  <c r="N37" i="3"/>
  <c r="R37" i="3" s="1"/>
  <c r="O37" i="3"/>
  <c r="P37" i="3" s="1"/>
  <c r="N13" i="3"/>
  <c r="R13" i="3" s="1"/>
  <c r="O13" i="3"/>
  <c r="P13" i="3" s="1"/>
  <c r="N44" i="3"/>
  <c r="R44" i="3" s="1"/>
  <c r="O44" i="3"/>
  <c r="P44" i="3" s="1"/>
  <c r="N41" i="3"/>
  <c r="R41" i="3" s="1"/>
  <c r="O41" i="3"/>
  <c r="P41" i="3" s="1"/>
  <c r="N36" i="3"/>
  <c r="R36" i="3" s="1"/>
  <c r="O36" i="3"/>
  <c r="P36" i="3" s="1"/>
  <c r="N12" i="3"/>
  <c r="R12" i="3" s="1"/>
  <c r="O12" i="3"/>
  <c r="P12" i="3" s="1"/>
  <c r="N35" i="3"/>
  <c r="R35" i="3" s="1"/>
  <c r="O35" i="3"/>
  <c r="P35" i="3" s="1"/>
  <c r="N11" i="3"/>
  <c r="R11" i="3" s="1"/>
  <c r="O11" i="3"/>
  <c r="P11" i="3" s="1"/>
  <c r="N18" i="3"/>
  <c r="R18" i="3" s="1"/>
  <c r="O18" i="3"/>
  <c r="P18" i="3" s="1"/>
  <c r="N34" i="3"/>
  <c r="R34" i="3" s="1"/>
  <c r="O34" i="3"/>
  <c r="P34" i="3" s="1"/>
  <c r="N10" i="3"/>
  <c r="R10" i="3" s="1"/>
  <c r="O10" i="3"/>
  <c r="P10" i="3" s="1"/>
  <c r="N33" i="3"/>
  <c r="R33" i="3" s="1"/>
  <c r="O33" i="3"/>
  <c r="P33" i="3" s="1"/>
  <c r="N5" i="3"/>
  <c r="R5" i="3" s="1"/>
  <c r="O5" i="3"/>
  <c r="P5" i="3" s="1"/>
  <c r="N32" i="3"/>
  <c r="R32" i="3" s="1"/>
  <c r="O32" i="3"/>
  <c r="P32" i="3" s="1"/>
  <c r="N8" i="3"/>
  <c r="R8" i="3" s="1"/>
  <c r="O8" i="3"/>
  <c r="P8" i="3" s="1"/>
  <c r="N31" i="3"/>
  <c r="R31" i="3" s="1"/>
  <c r="O31" i="3"/>
  <c r="P31" i="3" s="1"/>
  <c r="N7" i="3"/>
  <c r="R7" i="3" s="1"/>
  <c r="O7" i="3"/>
  <c r="P7" i="3" s="1"/>
  <c r="N21" i="3"/>
  <c r="R21" i="3" s="1"/>
  <c r="O21" i="3"/>
  <c r="P21" i="3" s="1"/>
  <c r="N19" i="3"/>
  <c r="R19" i="3" s="1"/>
  <c r="O19" i="3"/>
  <c r="P19" i="3" s="1"/>
  <c r="N30" i="3"/>
  <c r="R30" i="3" s="1"/>
  <c r="O30" i="3"/>
  <c r="P30" i="3" s="1"/>
  <c r="N6" i="3"/>
  <c r="R6" i="3" s="1"/>
  <c r="O6" i="3"/>
  <c r="P6" i="3" s="1"/>
  <c r="N29" i="3"/>
  <c r="R29" i="3" s="1"/>
  <c r="O29" i="3"/>
  <c r="P29" i="3" s="1"/>
  <c r="N9" i="3"/>
  <c r="R9" i="3" s="1"/>
  <c r="O9" i="3"/>
  <c r="P9" i="3" s="1"/>
  <c r="N22" i="3"/>
  <c r="R22" i="3" s="1"/>
  <c r="O22" i="3"/>
  <c r="P22" i="3" s="1"/>
  <c r="N28" i="3"/>
  <c r="R28" i="3" s="1"/>
  <c r="O28" i="3"/>
  <c r="P28" i="3" s="1"/>
  <c r="N4" i="3"/>
  <c r="R4" i="3" s="1"/>
  <c r="O4" i="3"/>
  <c r="P4" i="3" s="1"/>
  <c r="N27" i="3"/>
  <c r="R27" i="3" s="1"/>
  <c r="O27" i="3"/>
  <c r="P27" i="3" s="1"/>
  <c r="N3" i="3"/>
  <c r="R3" i="3" s="1"/>
  <c r="O3" i="3"/>
  <c r="P3" i="3" s="1"/>
  <c r="N26" i="3"/>
  <c r="R26" i="3" s="1"/>
  <c r="O26" i="3"/>
  <c r="P26" i="3" s="1"/>
  <c r="N49" i="3"/>
  <c r="R49" i="3" s="1"/>
  <c r="O49" i="3"/>
  <c r="P49" i="3" s="1"/>
  <c r="N25" i="3"/>
  <c r="R25" i="3" s="1"/>
  <c r="O25" i="3"/>
  <c r="P25" i="3" s="1"/>
  <c r="N50" i="3"/>
  <c r="R50" i="3" s="1"/>
  <c r="O50" i="3"/>
  <c r="P50" i="3" s="1"/>
  <c r="N45" i="3"/>
  <c r="R45" i="3" s="1"/>
  <c r="O45" i="3"/>
  <c r="P45" i="3" s="1"/>
  <c r="N17" i="3"/>
  <c r="R17" i="3" s="1"/>
  <c r="O17" i="3"/>
  <c r="P17" i="3" s="1"/>
  <c r="N48" i="3"/>
  <c r="R48" i="3" s="1"/>
  <c r="O48" i="3"/>
  <c r="P48" i="3" s="1"/>
  <c r="N24" i="3"/>
  <c r="R24" i="3" s="1"/>
  <c r="O24" i="3"/>
  <c r="P24" i="3" s="1"/>
  <c r="N47" i="3"/>
  <c r="R47" i="3" s="1"/>
  <c r="O47" i="3"/>
  <c r="P47" i="3" s="1"/>
  <c r="N23" i="3"/>
  <c r="R23" i="3" s="1"/>
  <c r="O23" i="3"/>
  <c r="P23" i="3" s="1"/>
  <c r="R51" i="3" l="1"/>
</calcChain>
</file>

<file path=xl/sharedStrings.xml><?xml version="1.0" encoding="utf-8"?>
<sst xmlns="http://schemas.openxmlformats.org/spreadsheetml/2006/main" count="43" uniqueCount="37">
  <si>
    <t>V pot. (V)</t>
  </si>
  <si>
    <t>Pot. diodo (mW)</t>
  </si>
  <si>
    <t>Pot. Beam (mW)</t>
  </si>
  <si>
    <t>Pot. Beam (dBm)</t>
  </si>
  <si>
    <t>Pot. medida SA (dBm)</t>
  </si>
  <si>
    <t>Relación mV/mW diodo</t>
  </si>
  <si>
    <t>Distancia guía ondas/corneta</t>
  </si>
  <si>
    <t>Free path loss</t>
  </si>
  <si>
    <t>Ganancia Corneta (Rx)</t>
  </si>
  <si>
    <t>Ganancia Guía de Ondas</t>
  </si>
  <si>
    <t>Atenuación real del atenuador de 20dBm</t>
  </si>
  <si>
    <t>Pérdidas por inserción ac. Direccional</t>
  </si>
  <si>
    <t>Frecuencia</t>
  </si>
  <si>
    <t>mV/mW</t>
  </si>
  <si>
    <t>m</t>
  </si>
  <si>
    <t>dBm</t>
  </si>
  <si>
    <t>Free path loss (incl. Rx Gain)</t>
  </si>
  <si>
    <t>Pot. Waveguide (dBm)</t>
  </si>
  <si>
    <t>Pot. Multiplier (dBm)</t>
  </si>
  <si>
    <t>Hz</t>
  </si>
  <si>
    <t>Vel. Luz</t>
  </si>
  <si>
    <t>m/s</t>
  </si>
  <si>
    <t>Valon Power</t>
  </si>
  <si>
    <t>V.diodo (mV)</t>
  </si>
  <si>
    <t>V. diodo (V)</t>
  </si>
  <si>
    <t>Pot. Beam ajustada (dBm)</t>
  </si>
  <si>
    <t>Factor de compresión (dBm)</t>
  </si>
  <si>
    <t>Pot. Multiplier (mW)</t>
  </si>
  <si>
    <t>Pot. Diode (fit)</t>
  </si>
  <si>
    <t>a</t>
  </si>
  <si>
    <t>b</t>
  </si>
  <si>
    <t>min Xi^2 = (Ps - (a*Pd+b))^2/Ps</t>
  </si>
  <si>
    <t>a&gt;0</t>
  </si>
  <si>
    <t>Xi^2 function</t>
  </si>
  <si>
    <t>Pot. Entrada al diodo (dBm)</t>
  </si>
  <si>
    <t>Pot. Entrada al diodo (mW)</t>
  </si>
  <si>
    <t>V.diodo 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</si>
</sst>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Potencia (mW) vs Voltaje de atenuación (V)</a:t>
            </a:r>
            <a:endParaRPr lang="es-C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'ValonPWR 6'!$N$2</c:f>
              <c:strCache>
                <c:ptCount val="1"/>
                <c:pt idx="0">
                  <c:v>Pot. Multiplier (mW)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'ValonPWR 6'!$B$3:$B$50</c:f>
              <c:numCache>
                <c:formatCode>General</c:formatCode>
                <c:ptCount val="48"/>
                <c:pt idx="0">
                  <c:v>3.1E-2</c:v>
                </c:pt>
                <c:pt idx="1">
                  <c:v>0.1</c:v>
                </c:pt>
                <c:pt idx="2">
                  <c:v>0.20100000000000001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4.67</c:v>
                </c:pt>
              </c:numCache>
            </c:numRef>
          </c:xVal>
          <c:yVal>
            <c:numRef>
              <c:f>'ValonPWR 6'!$N$3:$N$50</c:f>
              <c:numCache>
                <c:formatCode>General</c:formatCode>
                <c:ptCount val="48"/>
                <c:pt idx="0">
                  <c:v>0.8569939694685621</c:v>
                </c:pt>
                <c:pt idx="1">
                  <c:v>1.0303333701736526</c:v>
                </c:pt>
                <c:pt idx="2">
                  <c:v>1.3582439081909514</c:v>
                </c:pt>
                <c:pt idx="3">
                  <c:v>1.7099277714362127</c:v>
                </c:pt>
                <c:pt idx="4">
                  <c:v>2.1526715237936167</c:v>
                </c:pt>
                <c:pt idx="5">
                  <c:v>2.710052884549456</c:v>
                </c:pt>
                <c:pt idx="6">
                  <c:v>3.3340934311112074</c:v>
                </c:pt>
                <c:pt idx="7">
                  <c:v>4.1018310272668197</c:v>
                </c:pt>
                <c:pt idx="8">
                  <c:v>4.9314855608931092</c:v>
                </c:pt>
                <c:pt idx="9">
                  <c:v>5.793990327712903</c:v>
                </c:pt>
                <c:pt idx="10">
                  <c:v>6.6523909776814838</c:v>
                </c:pt>
                <c:pt idx="11">
                  <c:v>7.9979330776362145</c:v>
                </c:pt>
                <c:pt idx="12">
                  <c:v>8.9738285093799348</c:v>
                </c:pt>
                <c:pt idx="13">
                  <c:v>10.303333701736529</c:v>
                </c:pt>
                <c:pt idx="14">
                  <c:v>11.560530554179747</c:v>
                </c:pt>
                <c:pt idx="15">
                  <c:v>13.273265022206846</c:v>
                </c:pt>
                <c:pt idx="16">
                  <c:v>15.239747304334697</c:v>
                </c:pt>
                <c:pt idx="17">
                  <c:v>16.71005063393487</c:v>
                </c:pt>
                <c:pt idx="18">
                  <c:v>18.748985183595153</c:v>
                </c:pt>
                <c:pt idx="19">
                  <c:v>21.036707375427838</c:v>
                </c:pt>
                <c:pt idx="20">
                  <c:v>23.066290955801154</c:v>
                </c:pt>
                <c:pt idx="21">
                  <c:v>25.291685098930735</c:v>
                </c:pt>
                <c:pt idx="22">
                  <c:v>27.731781254697033</c:v>
                </c:pt>
                <c:pt idx="23">
                  <c:v>30.407293485987584</c:v>
                </c:pt>
                <c:pt idx="24">
                  <c:v>33.340934311112086</c:v>
                </c:pt>
                <c:pt idx="25">
                  <c:v>35.725454769015521</c:v>
                </c:pt>
                <c:pt idx="26">
                  <c:v>38.280514473393033</c:v>
                </c:pt>
                <c:pt idx="27">
                  <c:v>41.973749457219064</c:v>
                </c:pt>
                <c:pt idx="28">
                  <c:v>43.951911325390036</c:v>
                </c:pt>
                <c:pt idx="29">
                  <c:v>47.095321487246807</c:v>
                </c:pt>
                <c:pt idx="30">
                  <c:v>50.463546159956465</c:v>
                </c:pt>
                <c:pt idx="31">
                  <c:v>54.072663921142393</c:v>
                </c:pt>
                <c:pt idx="32">
                  <c:v>56.621030060990137</c:v>
                </c:pt>
                <c:pt idx="33">
                  <c:v>59.28949699691087</c:v>
                </c:pt>
                <c:pt idx="34">
                  <c:v>63.529840630017127</c:v>
                </c:pt>
                <c:pt idx="35">
                  <c:v>65.009640717409596</c:v>
                </c:pt>
                <c:pt idx="36">
                  <c:v>68.0734506937318</c:v>
                </c:pt>
                <c:pt idx="37">
                  <c:v>69.659085055265237</c:v>
                </c:pt>
                <c:pt idx="38">
                  <c:v>71.281653585741921</c:v>
                </c:pt>
                <c:pt idx="39">
                  <c:v>72.942016592473934</c:v>
                </c:pt>
                <c:pt idx="40">
                  <c:v>74.641054421905054</c:v>
                </c:pt>
                <c:pt idx="41">
                  <c:v>76.379667926381899</c:v>
                </c:pt>
                <c:pt idx="42">
                  <c:v>78.158778941797664</c:v>
                </c:pt>
                <c:pt idx="43">
                  <c:v>79.97933077636219</c:v>
                </c:pt>
                <c:pt idx="44">
                  <c:v>79.97933077636219</c:v>
                </c:pt>
                <c:pt idx="45">
                  <c:v>81.842288710755724</c:v>
                </c:pt>
                <c:pt idx="46">
                  <c:v>81.842288710755724</c:v>
                </c:pt>
                <c:pt idx="47">
                  <c:v>83.748640509934674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4-4FE6-AACA-1EE55E342F0D}"/>
            </c:ext>
          </c:extLst>
        </c:ser>
        <c:ser>
          <c:idx val="1"/>
          <c:order val="1"/>
          <c:tx>
            <c:strRef>
              <c:f>'ValonPWR 6'!$Q$2</c:f>
              <c:strCache>
                <c:ptCount val="1"/>
                <c:pt idx="0">
                  <c:v>Pot. Diode (fit)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3.7698818897637792E-2"/>
                  <c:y val="0.3764421114027413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Polinomio Pot. Diode (fit)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-1,0106x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+ 6,9123x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+ 3,8588x + 1,4836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'ValonPWR 6'!$B$3:$B$50</c:f>
              <c:numCache>
                <c:formatCode>General</c:formatCode>
                <c:ptCount val="48"/>
                <c:pt idx="0">
                  <c:v>3.1E-2</c:v>
                </c:pt>
                <c:pt idx="1">
                  <c:v>0.1</c:v>
                </c:pt>
                <c:pt idx="2">
                  <c:v>0.20100000000000001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4.67</c:v>
                </c:pt>
              </c:numCache>
            </c:numRef>
          </c:xVal>
          <c:yVal>
            <c:numRef>
              <c:f>'ValonPWR 6'!$Q$3:$Q$50</c:f>
              <c:numCache>
                <c:formatCode>General</c:formatCode>
                <c:ptCount val="48"/>
                <c:pt idx="0">
                  <c:v>0.16123741552935975</c:v>
                </c:pt>
                <c:pt idx="1">
                  <c:v>1.8703540201405733</c:v>
                </c:pt>
                <c:pt idx="2">
                  <c:v>2.5088541856368378</c:v>
                </c:pt>
                <c:pt idx="3">
                  <c:v>3.3214907599048109</c:v>
                </c:pt>
                <c:pt idx="4">
                  <c:v>4.450152668610329</c:v>
                </c:pt>
                <c:pt idx="5">
                  <c:v>5.3853296786806153</c:v>
                </c:pt>
                <c:pt idx="6">
                  <c:v>6.4817441042802626</c:v>
                </c:pt>
                <c:pt idx="7">
                  <c:v>7.7071484623033975</c:v>
                </c:pt>
                <c:pt idx="8">
                  <c:v>8.803562887903043</c:v>
                </c:pt>
                <c:pt idx="9">
                  <c:v>9.8999773135026903</c:v>
                </c:pt>
                <c:pt idx="10">
                  <c:v>11.351114053266929</c:v>
                </c:pt>
                <c:pt idx="11">
                  <c:v>12.834498276137039</c:v>
                </c:pt>
                <c:pt idx="12">
                  <c:v>14.188892566583661</c:v>
                </c:pt>
                <c:pt idx="13">
                  <c:v>15.930256654300745</c:v>
                </c:pt>
                <c:pt idx="14">
                  <c:v>18.090838022394163</c:v>
                </c:pt>
                <c:pt idx="15">
                  <c:v>20.122429458064097</c:v>
                </c:pt>
                <c:pt idx="16">
                  <c:v>22.057278444416418</c:v>
                </c:pt>
                <c:pt idx="17">
                  <c:v>23.540662667286522</c:v>
                </c:pt>
                <c:pt idx="18">
                  <c:v>25.604501586062327</c:v>
                </c:pt>
                <c:pt idx="19">
                  <c:v>27.442608123097028</c:v>
                </c:pt>
                <c:pt idx="20">
                  <c:v>27.345865673779418</c:v>
                </c:pt>
                <c:pt idx="21">
                  <c:v>29.474199558766962</c:v>
                </c:pt>
                <c:pt idx="22">
                  <c:v>31.63478092686039</c:v>
                </c:pt>
                <c:pt idx="23">
                  <c:v>33.537382430106831</c:v>
                </c:pt>
                <c:pt idx="24">
                  <c:v>35.794706247517865</c:v>
                </c:pt>
                <c:pt idx="25">
                  <c:v>37.729555233870187</c:v>
                </c:pt>
                <c:pt idx="26">
                  <c:v>39.664404220222501</c:v>
                </c:pt>
                <c:pt idx="27">
                  <c:v>41.921728037633535</c:v>
                </c:pt>
                <c:pt idx="28">
                  <c:v>43.856577023985857</c:v>
                </c:pt>
                <c:pt idx="29">
                  <c:v>46.436375672455611</c:v>
                </c:pt>
                <c:pt idx="30">
                  <c:v>48.048749827749212</c:v>
                </c:pt>
                <c:pt idx="31">
                  <c:v>50.306073645160254</c:v>
                </c:pt>
                <c:pt idx="32">
                  <c:v>51.918447800453833</c:v>
                </c:pt>
                <c:pt idx="33">
                  <c:v>53.853296786806162</c:v>
                </c:pt>
                <c:pt idx="34">
                  <c:v>55.788145773158476</c:v>
                </c:pt>
                <c:pt idx="35">
                  <c:v>57.07804509739335</c:v>
                </c:pt>
                <c:pt idx="36">
                  <c:v>58.367944421628231</c:v>
                </c:pt>
                <c:pt idx="37">
                  <c:v>59.657843745863104</c:v>
                </c:pt>
                <c:pt idx="38">
                  <c:v>60.625268239039272</c:v>
                </c:pt>
                <c:pt idx="39">
                  <c:v>61.592692732215426</c:v>
                </c:pt>
                <c:pt idx="40">
                  <c:v>62.882592056450314</c:v>
                </c:pt>
                <c:pt idx="41">
                  <c:v>63.850016549626467</c:v>
                </c:pt>
                <c:pt idx="42">
                  <c:v>64.817441042802614</c:v>
                </c:pt>
                <c:pt idx="43">
                  <c:v>65.462390704920068</c:v>
                </c:pt>
                <c:pt idx="44">
                  <c:v>66.107340367037509</c:v>
                </c:pt>
                <c:pt idx="45">
                  <c:v>66.429815198096222</c:v>
                </c:pt>
                <c:pt idx="46">
                  <c:v>66.752290029154935</c:v>
                </c:pt>
                <c:pt idx="47">
                  <c:v>67.074764860213662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D4-4FE6-AACA-1EE55E342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11984"/>
        <c:axId val="571624880"/>
      </c:scatterChart>
      <c:valAx>
        <c:axId val="5716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1624880"/>
        <c:crosses val="autoZero"/>
        <c:crossBetween val="midCat"/>
      </c:valAx>
      <c:valAx>
        <c:axId val="5716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161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Potencia diodo medida (mW) vs</a:t>
            </a:r>
            <a:r>
              <a:rPr lang="en-US" baseline="0"/>
              <a:t> Potencia de entrada al diodo (mW)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'ValonPWR 6'!$F$2</c:f>
              <c:strCache>
                <c:ptCount val="1"/>
                <c:pt idx="0">
                  <c:v>Pot. diodo (mW)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'ValonPWR 6'!$P$3:$P$50</c:f>
              <c:numCache>
                <c:formatCode>General</c:formatCode>
                <c:ptCount val="48"/>
                <c:pt idx="0">
                  <c:v>8.569939694685615E-3</c:v>
                </c:pt>
                <c:pt idx="1">
                  <c:v>1.0303333701736519E-2</c:v>
                </c:pt>
                <c:pt idx="2">
                  <c:v>1.3582439081909517E-2</c:v>
                </c:pt>
                <c:pt idx="3">
                  <c:v>1.7099277714362111E-2</c:v>
                </c:pt>
                <c:pt idx="4">
                  <c:v>2.1526715237936155E-2</c:v>
                </c:pt>
                <c:pt idx="5">
                  <c:v>2.7100528845494559E-2</c:v>
                </c:pt>
                <c:pt idx="6">
                  <c:v>3.3340934311112069E-2</c:v>
                </c:pt>
                <c:pt idx="7">
                  <c:v>4.1018310272668182E-2</c:v>
                </c:pt>
                <c:pt idx="8">
                  <c:v>4.9314855608931084E-2</c:v>
                </c:pt>
                <c:pt idx="9">
                  <c:v>5.7939903277129001E-2</c:v>
                </c:pt>
                <c:pt idx="10">
                  <c:v>6.6523909776814785E-2</c:v>
                </c:pt>
                <c:pt idx="11">
                  <c:v>7.9979330776362115E-2</c:v>
                </c:pt>
                <c:pt idx="12">
                  <c:v>8.9738285093799303E-2</c:v>
                </c:pt>
                <c:pt idx="13">
                  <c:v>0.10303333701736525</c:v>
                </c:pt>
                <c:pt idx="14">
                  <c:v>0.11560530554179743</c:v>
                </c:pt>
                <c:pt idx="15">
                  <c:v>0.1327326502220684</c:v>
                </c:pt>
                <c:pt idx="16">
                  <c:v>0.15239747304334689</c:v>
                </c:pt>
                <c:pt idx="17">
                  <c:v>0.16710050633934864</c:v>
                </c:pt>
                <c:pt idx="18">
                  <c:v>0.18748985183595135</c:v>
                </c:pt>
                <c:pt idx="19">
                  <c:v>0.21036707375427832</c:v>
                </c:pt>
                <c:pt idx="20">
                  <c:v>0.23066290955801139</c:v>
                </c:pt>
                <c:pt idx="21">
                  <c:v>0.25291685098930722</c:v>
                </c:pt>
                <c:pt idx="22">
                  <c:v>0.27731781254697024</c:v>
                </c:pt>
                <c:pt idx="23">
                  <c:v>0.30407293485987574</c:v>
                </c:pt>
                <c:pt idx="24">
                  <c:v>0.33340934311112064</c:v>
                </c:pt>
                <c:pt idx="25">
                  <c:v>0.35725454769015513</c:v>
                </c:pt>
                <c:pt idx="26">
                  <c:v>0.38280514473393007</c:v>
                </c:pt>
                <c:pt idx="27">
                  <c:v>0.41973749457219045</c:v>
                </c:pt>
                <c:pt idx="28">
                  <c:v>0.43951911325390042</c:v>
                </c:pt>
                <c:pt idx="29">
                  <c:v>0.47095321487246788</c:v>
                </c:pt>
                <c:pt idx="30">
                  <c:v>0.50463546159956441</c:v>
                </c:pt>
                <c:pt idx="31">
                  <c:v>0.54072663921142372</c:v>
                </c:pt>
                <c:pt idx="32">
                  <c:v>0.56621030060990118</c:v>
                </c:pt>
                <c:pt idx="33">
                  <c:v>0.59289496996910851</c:v>
                </c:pt>
                <c:pt idx="34">
                  <c:v>0.63529840630017131</c:v>
                </c:pt>
                <c:pt idx="35">
                  <c:v>0.65009640717409567</c:v>
                </c:pt>
                <c:pt idx="36">
                  <c:v>0.68073450693731774</c:v>
                </c:pt>
                <c:pt idx="37">
                  <c:v>0.69659085055265191</c:v>
                </c:pt>
                <c:pt idx="38">
                  <c:v>0.712816535857419</c:v>
                </c:pt>
                <c:pt idx="39">
                  <c:v>0.72942016592473879</c:v>
                </c:pt>
                <c:pt idx="40">
                  <c:v>0.7464105442190504</c:v>
                </c:pt>
                <c:pt idx="41">
                  <c:v>0.76379667926381845</c:v>
                </c:pt>
                <c:pt idx="42">
                  <c:v>0.78158778941797646</c:v>
                </c:pt>
                <c:pt idx="43">
                  <c:v>0.79979330776362134</c:v>
                </c:pt>
                <c:pt idx="44">
                  <c:v>0.79979330776362134</c:v>
                </c:pt>
                <c:pt idx="45">
                  <c:v>0.81842288710755706</c:v>
                </c:pt>
                <c:pt idx="46">
                  <c:v>0.81842288710755706</c:v>
                </c:pt>
                <c:pt idx="47">
                  <c:v>0.83748640509934613</c:v>
                </c:pt>
              </c:numCache>
            </c:numRef>
          </c:xVal>
          <c:yVal>
            <c:numRef>
              <c:f>'ValonPWR 6'!$F$3:$F$50</c:f>
              <c:numCache>
                <c:formatCode>General</c:formatCode>
                <c:ptCount val="48"/>
                <c:pt idx="0">
                  <c:v>5.5555555555555556E-4</c:v>
                </c:pt>
                <c:pt idx="1">
                  <c:v>6.4444444444444445E-3</c:v>
                </c:pt>
                <c:pt idx="2">
                  <c:v>8.6444444444444442E-3</c:v>
                </c:pt>
                <c:pt idx="3">
                  <c:v>1.1444444444444445E-2</c:v>
                </c:pt>
                <c:pt idx="4">
                  <c:v>1.5333333333333332E-2</c:v>
                </c:pt>
                <c:pt idx="5">
                  <c:v>1.8555555555555554E-2</c:v>
                </c:pt>
                <c:pt idx="6">
                  <c:v>2.2333333333333334E-2</c:v>
                </c:pt>
                <c:pt idx="7">
                  <c:v>2.6555555555555558E-2</c:v>
                </c:pt>
                <c:pt idx="8">
                  <c:v>3.0333333333333334E-2</c:v>
                </c:pt>
                <c:pt idx="9">
                  <c:v>3.4111111111111113E-2</c:v>
                </c:pt>
                <c:pt idx="10">
                  <c:v>3.9111111111111117E-2</c:v>
                </c:pt>
                <c:pt idx="11">
                  <c:v>4.4222222222222225E-2</c:v>
                </c:pt>
                <c:pt idx="12">
                  <c:v>4.8888888888888891E-2</c:v>
                </c:pt>
                <c:pt idx="13">
                  <c:v>5.488888888888889E-2</c:v>
                </c:pt>
                <c:pt idx="14">
                  <c:v>6.2333333333333324E-2</c:v>
                </c:pt>
                <c:pt idx="15">
                  <c:v>6.933333333333333E-2</c:v>
                </c:pt>
                <c:pt idx="16">
                  <c:v>7.6000000000000012E-2</c:v>
                </c:pt>
                <c:pt idx="17">
                  <c:v>8.1111111111111106E-2</c:v>
                </c:pt>
                <c:pt idx="18">
                  <c:v>8.8222222222222216E-2</c:v>
                </c:pt>
                <c:pt idx="19">
                  <c:v>9.4555555555555545E-2</c:v>
                </c:pt>
                <c:pt idx="20">
                  <c:v>9.4222222222222221E-2</c:v>
                </c:pt>
                <c:pt idx="21">
                  <c:v>0.10155555555555555</c:v>
                </c:pt>
                <c:pt idx="22">
                  <c:v>0.10900000000000001</c:v>
                </c:pt>
                <c:pt idx="23">
                  <c:v>0.11555555555555555</c:v>
                </c:pt>
                <c:pt idx="24">
                  <c:v>0.12333333333333334</c:v>
                </c:pt>
                <c:pt idx="25">
                  <c:v>0.13</c:v>
                </c:pt>
                <c:pt idx="26">
                  <c:v>0.13666666666666666</c:v>
                </c:pt>
                <c:pt idx="27">
                  <c:v>0.14444444444444443</c:v>
                </c:pt>
                <c:pt idx="28">
                  <c:v>0.15111111111111111</c:v>
                </c:pt>
                <c:pt idx="29">
                  <c:v>0.16</c:v>
                </c:pt>
                <c:pt idx="30">
                  <c:v>0.16555555555555557</c:v>
                </c:pt>
                <c:pt idx="31">
                  <c:v>0.17333333333333334</c:v>
                </c:pt>
                <c:pt idx="32">
                  <c:v>0.17888888888888888</c:v>
                </c:pt>
                <c:pt idx="33">
                  <c:v>0.18555555555555556</c:v>
                </c:pt>
                <c:pt idx="34">
                  <c:v>0.19222222222222221</c:v>
                </c:pt>
                <c:pt idx="35">
                  <c:v>0.19666666666666666</c:v>
                </c:pt>
                <c:pt idx="36">
                  <c:v>0.2011111111111111</c:v>
                </c:pt>
                <c:pt idx="37">
                  <c:v>0.20555555555555555</c:v>
                </c:pt>
                <c:pt idx="38">
                  <c:v>0.2088888888888889</c:v>
                </c:pt>
                <c:pt idx="39">
                  <c:v>0.21222222222222223</c:v>
                </c:pt>
                <c:pt idx="40">
                  <c:v>0.21666666666666667</c:v>
                </c:pt>
                <c:pt idx="41">
                  <c:v>0.22</c:v>
                </c:pt>
                <c:pt idx="42">
                  <c:v>0.22333333333333333</c:v>
                </c:pt>
                <c:pt idx="43">
                  <c:v>0.22555555555555556</c:v>
                </c:pt>
                <c:pt idx="44">
                  <c:v>0.22777777777777777</c:v>
                </c:pt>
                <c:pt idx="45">
                  <c:v>0.22888888888888889</c:v>
                </c:pt>
                <c:pt idx="46">
                  <c:v>0.23</c:v>
                </c:pt>
                <c:pt idx="47">
                  <c:v>0.2311111111111111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17-4DF4-B010-C16223DB4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07583"/>
        <c:axId val="1696504671"/>
      </c:scatterChart>
      <c:valAx>
        <c:axId val="169650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6504671"/>
        <c:crosses val="autoZero"/>
        <c:crossBetween val="midCat"/>
      </c:valAx>
      <c:valAx>
        <c:axId val="169650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6507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Voltaje diodo medido (log) vs</a:t>
            </a:r>
            <a:r>
              <a:rPr lang="en-US" baseline="0"/>
              <a:t> Potencia de entrada al diodo (dBm)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'ValonPWR 6'!$E$2</c:f>
              <c:strCache>
                <c:ptCount val="1"/>
                <c:pt idx="0">
                  <c:v>V.diodo (Log)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'ValonPWR 6'!$O$3:$O$50</c:f>
              <c:numCache>
                <c:formatCode>General</c:formatCode>
                <c:ptCount val="48"/>
                <c:pt idx="0">
                  <c:v>-20.670222341278418</c:v>
                </c:pt>
                <c:pt idx="1">
                  <c:v>-19.870222341278421</c:v>
                </c:pt>
                <c:pt idx="2">
                  <c:v>-18.670222341278418</c:v>
                </c:pt>
                <c:pt idx="3">
                  <c:v>-17.670222341278418</c:v>
                </c:pt>
                <c:pt idx="4">
                  <c:v>-16.670222341278418</c:v>
                </c:pt>
                <c:pt idx="5">
                  <c:v>-15.670222341278418</c:v>
                </c:pt>
                <c:pt idx="6">
                  <c:v>-14.770222341278419</c:v>
                </c:pt>
                <c:pt idx="7">
                  <c:v>-13.870222341278421</c:v>
                </c:pt>
                <c:pt idx="8">
                  <c:v>-13.070222341278416</c:v>
                </c:pt>
                <c:pt idx="9">
                  <c:v>-12.370222341278421</c:v>
                </c:pt>
                <c:pt idx="10">
                  <c:v>-11.770222341278419</c:v>
                </c:pt>
                <c:pt idx="11">
                  <c:v>-10.970222341278415</c:v>
                </c:pt>
                <c:pt idx="12">
                  <c:v>-10.470222341278415</c:v>
                </c:pt>
                <c:pt idx="13">
                  <c:v>-9.8702223412784207</c:v>
                </c:pt>
                <c:pt idx="14">
                  <c:v>-9.3702223412784207</c:v>
                </c:pt>
                <c:pt idx="15">
                  <c:v>-8.7702223412784193</c:v>
                </c:pt>
                <c:pt idx="16">
                  <c:v>-8.1702223412784178</c:v>
                </c:pt>
                <c:pt idx="17">
                  <c:v>-7.7702223412784193</c:v>
                </c:pt>
                <c:pt idx="18">
                  <c:v>-7.2702223412784193</c:v>
                </c:pt>
                <c:pt idx="19">
                  <c:v>-6.7702223412784193</c:v>
                </c:pt>
                <c:pt idx="20">
                  <c:v>-6.3702223412784207</c:v>
                </c:pt>
                <c:pt idx="21">
                  <c:v>-5.970222341278415</c:v>
                </c:pt>
                <c:pt idx="22">
                  <c:v>-5.5702223412784164</c:v>
                </c:pt>
                <c:pt idx="23">
                  <c:v>-5.1702223412784178</c:v>
                </c:pt>
                <c:pt idx="24">
                  <c:v>-4.7702223412784193</c:v>
                </c:pt>
                <c:pt idx="25">
                  <c:v>-4.470222341278415</c:v>
                </c:pt>
                <c:pt idx="26">
                  <c:v>-4.1702223412784178</c:v>
                </c:pt>
                <c:pt idx="27">
                  <c:v>-3.7702223412784193</c:v>
                </c:pt>
                <c:pt idx="28">
                  <c:v>-3.5702223412784164</c:v>
                </c:pt>
                <c:pt idx="29">
                  <c:v>-3.2702223412784193</c:v>
                </c:pt>
                <c:pt idx="30">
                  <c:v>-2.970222341278415</c:v>
                </c:pt>
                <c:pt idx="31">
                  <c:v>-2.6702223412784178</c:v>
                </c:pt>
                <c:pt idx="32">
                  <c:v>-2.470222341278415</c:v>
                </c:pt>
                <c:pt idx="33">
                  <c:v>-2.2702223412784193</c:v>
                </c:pt>
                <c:pt idx="34">
                  <c:v>-1.970222341278415</c:v>
                </c:pt>
                <c:pt idx="35">
                  <c:v>-1.8702223412784207</c:v>
                </c:pt>
                <c:pt idx="36">
                  <c:v>-1.6702223412784178</c:v>
                </c:pt>
                <c:pt idx="37">
                  <c:v>-1.5702223412784164</c:v>
                </c:pt>
                <c:pt idx="38">
                  <c:v>-1.470222341278415</c:v>
                </c:pt>
                <c:pt idx="39">
                  <c:v>-1.3702223412784207</c:v>
                </c:pt>
                <c:pt idx="40">
                  <c:v>-1.2702223412784193</c:v>
                </c:pt>
                <c:pt idx="41">
                  <c:v>-1.1702223412784178</c:v>
                </c:pt>
                <c:pt idx="42">
                  <c:v>-1.0702223412784164</c:v>
                </c:pt>
                <c:pt idx="43">
                  <c:v>-0.970222341278415</c:v>
                </c:pt>
                <c:pt idx="44">
                  <c:v>-0.970222341278415</c:v>
                </c:pt>
                <c:pt idx="45">
                  <c:v>-0.87022234127842069</c:v>
                </c:pt>
                <c:pt idx="46">
                  <c:v>-0.87022234127842069</c:v>
                </c:pt>
                <c:pt idx="47">
                  <c:v>-0.77022234127841926</c:v>
                </c:pt>
              </c:numCache>
            </c:numRef>
          </c:xVal>
          <c:yVal>
            <c:numRef>
              <c:f>'ValonPWR 6'!$E$3:$E$50</c:f>
              <c:numCache>
                <c:formatCode>General</c:formatCode>
                <c:ptCount val="48"/>
                <c:pt idx="0">
                  <c:v>-3.0102999566398121</c:v>
                </c:pt>
                <c:pt idx="1">
                  <c:v>7.6342799356293725</c:v>
                </c:pt>
                <c:pt idx="2">
                  <c:v>8.9097959698968889</c:v>
                </c:pt>
                <c:pt idx="3">
                  <c:v>10.128372247051722</c:v>
                </c:pt>
                <c:pt idx="4">
                  <c:v>11.398790864012366</c:v>
                </c:pt>
                <c:pt idx="5">
                  <c:v>12.227164711475833</c:v>
                </c:pt>
                <c:pt idx="6">
                  <c:v>13.031960574204888</c:v>
                </c:pt>
                <c:pt idx="7">
                  <c:v>13.783979009481378</c:v>
                </c:pt>
                <c:pt idx="8">
                  <c:v>14.361626470407561</c:v>
                </c:pt>
                <c:pt idx="9">
                  <c:v>14.871383754771866</c:v>
                </c:pt>
                <c:pt idx="10">
                  <c:v>15.465426634781309</c:v>
                </c:pt>
                <c:pt idx="11">
                  <c:v>15.998830720736878</c:v>
                </c:pt>
                <c:pt idx="12">
                  <c:v>16.434526764861875</c:v>
                </c:pt>
                <c:pt idx="13">
                  <c:v>16.937269489236467</c:v>
                </c:pt>
                <c:pt idx="14">
                  <c:v>17.489628612561614</c:v>
                </c:pt>
                <c:pt idx="15">
                  <c:v>17.951845896824238</c:v>
                </c:pt>
                <c:pt idx="16">
                  <c:v>18.350561017201162</c:v>
                </c:pt>
                <c:pt idx="17">
                  <c:v>18.633228601204557</c:v>
                </c:pt>
                <c:pt idx="18">
                  <c:v>18.998205024270963</c:v>
                </c:pt>
                <c:pt idx="19">
                  <c:v>19.299295600845877</c:v>
                </c:pt>
                <c:pt idx="20">
                  <c:v>19.283958522567136</c:v>
                </c:pt>
                <c:pt idx="21">
                  <c:v>19.609461957338315</c:v>
                </c:pt>
                <c:pt idx="22">
                  <c:v>19.916690073799487</c:v>
                </c:pt>
                <c:pt idx="23">
                  <c:v>20.170333392987803</c:v>
                </c:pt>
                <c:pt idx="24">
                  <c:v>20.453229787866576</c:v>
                </c:pt>
                <c:pt idx="25">
                  <c:v>20.681858617461618</c:v>
                </c:pt>
                <c:pt idx="26">
                  <c:v>20.899051114393981</c:v>
                </c:pt>
                <c:pt idx="27">
                  <c:v>21.139433523068369</c:v>
                </c:pt>
                <c:pt idx="28">
                  <c:v>21.335389083702175</c:v>
                </c:pt>
                <c:pt idx="29">
                  <c:v>21.583624920952499</c:v>
                </c:pt>
                <c:pt idx="30">
                  <c:v>21.731862684122738</c:v>
                </c:pt>
                <c:pt idx="31">
                  <c:v>21.931245983544617</c:v>
                </c:pt>
                <c:pt idx="32">
                  <c:v>22.068258760318496</c:v>
                </c:pt>
                <c:pt idx="33">
                  <c:v>22.227164711475833</c:v>
                </c:pt>
                <c:pt idx="34">
                  <c:v>22.380461031287954</c:v>
                </c:pt>
                <c:pt idx="35">
                  <c:v>22.479732663618069</c:v>
                </c:pt>
                <c:pt idx="36">
                  <c:v>22.576785748691847</c:v>
                </c:pt>
                <c:pt idx="37">
                  <c:v>22.671717284030137</c:v>
                </c:pt>
                <c:pt idx="38">
                  <c:v>22.741578492636801</c:v>
                </c:pt>
                <c:pt idx="39">
                  <c:v>22.810333672477277</c:v>
                </c:pt>
                <c:pt idx="40">
                  <c:v>22.900346113625179</c:v>
                </c:pt>
                <c:pt idx="41">
                  <c:v>22.966651902615311</c:v>
                </c:pt>
                <c:pt idx="42">
                  <c:v>23.031960574204891</c:v>
                </c:pt>
                <c:pt idx="43">
                  <c:v>23.074960379132129</c:v>
                </c:pt>
                <c:pt idx="44">
                  <c:v>23.117538610557542</c:v>
                </c:pt>
                <c:pt idx="45">
                  <c:v>23.138672203691534</c:v>
                </c:pt>
                <c:pt idx="46">
                  <c:v>23.159703454569179</c:v>
                </c:pt>
                <c:pt idx="47">
                  <c:v>23.180633349627616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1-4529-B7D8-816DE7CC7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07583"/>
        <c:axId val="1696504671"/>
      </c:scatterChart>
      <c:valAx>
        <c:axId val="169650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6504671"/>
        <c:crosses val="autoZero"/>
        <c:crossBetween val="midCat"/>
      </c:valAx>
      <c:valAx>
        <c:axId val="169650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6507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Voltaje</a:t>
            </a:r>
            <a:r>
              <a:rPr lang="en-US" baseline="0"/>
              <a:t> diodo medida </a:t>
            </a:r>
            <a:r>
              <a:rPr lang="en-US"/>
              <a:t>(mV) vs</a:t>
            </a:r>
            <a:r>
              <a:rPr lang="en-US" baseline="0"/>
              <a:t> Potencia de entrada al diodo (mW)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'ValonPWR 6'!$D$2</c:f>
              <c:strCache>
                <c:ptCount val="1"/>
                <c:pt idx="0">
                  <c:v>V.diodo 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'ValonPWR 6'!$P$3:$P$50</c:f>
              <c:numCache>
                <c:formatCode>General</c:formatCode>
                <c:ptCount val="48"/>
                <c:pt idx="0">
                  <c:v>8.569939694685615E-3</c:v>
                </c:pt>
                <c:pt idx="1">
                  <c:v>1.0303333701736519E-2</c:v>
                </c:pt>
                <c:pt idx="2">
                  <c:v>1.3582439081909517E-2</c:v>
                </c:pt>
                <c:pt idx="3">
                  <c:v>1.7099277714362111E-2</c:v>
                </c:pt>
                <c:pt idx="4">
                  <c:v>2.1526715237936155E-2</c:v>
                </c:pt>
                <c:pt idx="5">
                  <c:v>2.7100528845494559E-2</c:v>
                </c:pt>
                <c:pt idx="6">
                  <c:v>3.3340934311112069E-2</c:v>
                </c:pt>
                <c:pt idx="7">
                  <c:v>4.1018310272668182E-2</c:v>
                </c:pt>
                <c:pt idx="8">
                  <c:v>4.9314855608931084E-2</c:v>
                </c:pt>
                <c:pt idx="9">
                  <c:v>5.7939903277129001E-2</c:v>
                </c:pt>
                <c:pt idx="10">
                  <c:v>6.6523909776814785E-2</c:v>
                </c:pt>
                <c:pt idx="11">
                  <c:v>7.9979330776362115E-2</c:v>
                </c:pt>
                <c:pt idx="12">
                  <c:v>8.9738285093799303E-2</c:v>
                </c:pt>
                <c:pt idx="13">
                  <c:v>0.10303333701736525</c:v>
                </c:pt>
                <c:pt idx="14">
                  <c:v>0.11560530554179743</c:v>
                </c:pt>
                <c:pt idx="15">
                  <c:v>0.1327326502220684</c:v>
                </c:pt>
                <c:pt idx="16">
                  <c:v>0.15239747304334689</c:v>
                </c:pt>
                <c:pt idx="17">
                  <c:v>0.16710050633934864</c:v>
                </c:pt>
                <c:pt idx="18">
                  <c:v>0.18748985183595135</c:v>
                </c:pt>
                <c:pt idx="19">
                  <c:v>0.21036707375427832</c:v>
                </c:pt>
                <c:pt idx="20">
                  <c:v>0.23066290955801139</c:v>
                </c:pt>
                <c:pt idx="21">
                  <c:v>0.25291685098930722</c:v>
                </c:pt>
                <c:pt idx="22">
                  <c:v>0.27731781254697024</c:v>
                </c:pt>
                <c:pt idx="23">
                  <c:v>0.30407293485987574</c:v>
                </c:pt>
                <c:pt idx="24">
                  <c:v>0.33340934311112064</c:v>
                </c:pt>
                <c:pt idx="25">
                  <c:v>0.35725454769015513</c:v>
                </c:pt>
                <c:pt idx="26">
                  <c:v>0.38280514473393007</c:v>
                </c:pt>
                <c:pt idx="27">
                  <c:v>0.41973749457219045</c:v>
                </c:pt>
                <c:pt idx="28">
                  <c:v>0.43951911325390042</c:v>
                </c:pt>
                <c:pt idx="29">
                  <c:v>0.47095321487246788</c:v>
                </c:pt>
                <c:pt idx="30">
                  <c:v>0.50463546159956441</c:v>
                </c:pt>
                <c:pt idx="31">
                  <c:v>0.54072663921142372</c:v>
                </c:pt>
                <c:pt idx="32">
                  <c:v>0.56621030060990118</c:v>
                </c:pt>
                <c:pt idx="33">
                  <c:v>0.59289496996910851</c:v>
                </c:pt>
                <c:pt idx="34">
                  <c:v>0.63529840630017131</c:v>
                </c:pt>
                <c:pt idx="35">
                  <c:v>0.65009640717409567</c:v>
                </c:pt>
                <c:pt idx="36">
                  <c:v>0.68073450693731774</c:v>
                </c:pt>
                <c:pt idx="37">
                  <c:v>0.69659085055265191</c:v>
                </c:pt>
                <c:pt idx="38">
                  <c:v>0.712816535857419</c:v>
                </c:pt>
                <c:pt idx="39">
                  <c:v>0.72942016592473879</c:v>
                </c:pt>
                <c:pt idx="40">
                  <c:v>0.7464105442190504</c:v>
                </c:pt>
                <c:pt idx="41">
                  <c:v>0.76379667926381845</c:v>
                </c:pt>
                <c:pt idx="42">
                  <c:v>0.78158778941797646</c:v>
                </c:pt>
                <c:pt idx="43">
                  <c:v>0.79979330776362134</c:v>
                </c:pt>
                <c:pt idx="44">
                  <c:v>0.79979330776362134</c:v>
                </c:pt>
                <c:pt idx="45">
                  <c:v>0.81842288710755706</c:v>
                </c:pt>
                <c:pt idx="46">
                  <c:v>0.81842288710755706</c:v>
                </c:pt>
                <c:pt idx="47">
                  <c:v>0.83748640509934613</c:v>
                </c:pt>
              </c:numCache>
            </c:numRef>
          </c:xVal>
          <c:yVal>
            <c:numRef>
              <c:f>'ValonPWR 6'!$D$3:$D$50</c:f>
              <c:numCache>
                <c:formatCode>General</c:formatCode>
                <c:ptCount val="48"/>
                <c:pt idx="0">
                  <c:v>-0.5</c:v>
                </c:pt>
                <c:pt idx="1">
                  <c:v>-5.8</c:v>
                </c:pt>
                <c:pt idx="2">
                  <c:v>-7.7799999999999994</c:v>
                </c:pt>
                <c:pt idx="3">
                  <c:v>-10.3</c:v>
                </c:pt>
                <c:pt idx="4">
                  <c:v>-13.799999999999999</c:v>
                </c:pt>
                <c:pt idx="5">
                  <c:v>-16.7</c:v>
                </c:pt>
                <c:pt idx="6">
                  <c:v>-20.100000000000001</c:v>
                </c:pt>
                <c:pt idx="7">
                  <c:v>-23.900000000000002</c:v>
                </c:pt>
                <c:pt idx="8">
                  <c:v>-27.3</c:v>
                </c:pt>
                <c:pt idx="9">
                  <c:v>-30.700000000000003</c:v>
                </c:pt>
                <c:pt idx="10">
                  <c:v>-35.200000000000003</c:v>
                </c:pt>
                <c:pt idx="11">
                  <c:v>-39.800000000000004</c:v>
                </c:pt>
                <c:pt idx="12">
                  <c:v>-44</c:v>
                </c:pt>
                <c:pt idx="13">
                  <c:v>-49.4</c:v>
                </c:pt>
                <c:pt idx="14">
                  <c:v>-56.099999999999994</c:v>
                </c:pt>
                <c:pt idx="15">
                  <c:v>-62.4</c:v>
                </c:pt>
                <c:pt idx="16">
                  <c:v>-68.400000000000006</c:v>
                </c:pt>
                <c:pt idx="17">
                  <c:v>-73</c:v>
                </c:pt>
                <c:pt idx="18">
                  <c:v>-79.399999999999991</c:v>
                </c:pt>
                <c:pt idx="19">
                  <c:v>-85.1</c:v>
                </c:pt>
                <c:pt idx="20">
                  <c:v>-84.8</c:v>
                </c:pt>
                <c:pt idx="21">
                  <c:v>-91.399999999999991</c:v>
                </c:pt>
                <c:pt idx="22">
                  <c:v>-98.100000000000009</c:v>
                </c:pt>
                <c:pt idx="23">
                  <c:v>-104</c:v>
                </c:pt>
                <c:pt idx="24">
                  <c:v>-111</c:v>
                </c:pt>
                <c:pt idx="25">
                  <c:v>-117</c:v>
                </c:pt>
                <c:pt idx="26">
                  <c:v>-123</c:v>
                </c:pt>
                <c:pt idx="27">
                  <c:v>-130</c:v>
                </c:pt>
                <c:pt idx="28">
                  <c:v>-136</c:v>
                </c:pt>
                <c:pt idx="29">
                  <c:v>-144</c:v>
                </c:pt>
                <c:pt idx="30">
                  <c:v>-149</c:v>
                </c:pt>
                <c:pt idx="31">
                  <c:v>-156</c:v>
                </c:pt>
                <c:pt idx="32">
                  <c:v>-161</c:v>
                </c:pt>
                <c:pt idx="33">
                  <c:v>-167</c:v>
                </c:pt>
                <c:pt idx="34">
                  <c:v>-173</c:v>
                </c:pt>
                <c:pt idx="35">
                  <c:v>-177</c:v>
                </c:pt>
                <c:pt idx="36">
                  <c:v>-181</c:v>
                </c:pt>
                <c:pt idx="37">
                  <c:v>-185</c:v>
                </c:pt>
                <c:pt idx="38">
                  <c:v>-188</c:v>
                </c:pt>
                <c:pt idx="39">
                  <c:v>-191</c:v>
                </c:pt>
                <c:pt idx="40">
                  <c:v>-195</c:v>
                </c:pt>
                <c:pt idx="41">
                  <c:v>-198</c:v>
                </c:pt>
                <c:pt idx="42">
                  <c:v>-201</c:v>
                </c:pt>
                <c:pt idx="43">
                  <c:v>-203</c:v>
                </c:pt>
                <c:pt idx="44">
                  <c:v>-205</c:v>
                </c:pt>
                <c:pt idx="45">
                  <c:v>-206</c:v>
                </c:pt>
                <c:pt idx="46">
                  <c:v>-207</c:v>
                </c:pt>
                <c:pt idx="47">
                  <c:v>-208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3B-49E9-9DBE-C2F0ADD81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07583"/>
        <c:axId val="1696504671"/>
      </c:scatterChart>
      <c:valAx>
        <c:axId val="169650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6504671"/>
        <c:crosses val="autoZero"/>
        <c:crossBetween val="midCat"/>
      </c:valAx>
      <c:valAx>
        <c:axId val="169650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96507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784860</xdr:colOff>
      <xdr:row>17</xdr:row>
      <xdr:rowOff>3810</xdr:rowOff>
    </xdr:from>
    <xdr:to>
      <xdr:col>24</xdr:col>
      <xdr:colOff>784860</xdr:colOff>
      <xdr:row>35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E01A28-1FAB-42FA-94A4-D037709F7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784860</xdr:colOff>
      <xdr:row>35</xdr:row>
      <xdr:rowOff>179070</xdr:rowOff>
    </xdr:from>
    <xdr:to>
      <xdr:col>25</xdr:col>
      <xdr:colOff>7620</xdr:colOff>
      <xdr:row>55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1EFCA59-9B31-4669-9B59-2A5B5F628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57</xdr:row>
      <xdr:rowOff>0</xdr:rowOff>
    </xdr:from>
    <xdr:to>
      <xdr:col>25</xdr:col>
      <xdr:colOff>15240</xdr:colOff>
      <xdr:row>76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23C86E5-3935-4871-B1D7-7096057DB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77</xdr:row>
      <xdr:rowOff>0</xdr:rowOff>
    </xdr:from>
    <xdr:to>
      <xdr:col>25</xdr:col>
      <xdr:colOff>15240</xdr:colOff>
      <xdr:row>96</xdr:row>
      <xdr:rowOff>11430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8C948F4-8AFB-4859-8D0E-DC70DB238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6575-AAA5-4E7C-A872-5CDCA70D80CC}">
  <dimension ref="B2:V58"/>
  <sheetViews>
    <sheetView tabSelected="1" workbookViewId="0">
      <selection activeCell="W10" sqref="W10"/>
    </sheetView>
  </sheetViews>
  <sheetFormatPr baseColWidth="10" defaultRowHeight="14.4" x14ac:dyDescent="0.3"/>
  <cols>
    <col min="1" max="1" width="3.88671875" customWidth="1"/>
    <col min="2" max="2" width="8.5546875" style="2" bestFit="1" customWidth="1"/>
    <col min="3" max="3" width="12" style="2" bestFit="1" customWidth="1"/>
    <col min="4" max="5" width="12" style="2" customWidth="1"/>
    <col min="6" max="7" width="14.33203125" style="2" bestFit="1" customWidth="1"/>
    <col min="8" max="8" width="14.6640625" style="2" bestFit="1" customWidth="1"/>
    <col min="9" max="9" width="18.77734375" style="2" bestFit="1" customWidth="1"/>
    <col min="10" max="10" width="18.77734375" style="2" customWidth="1"/>
    <col min="11" max="11" width="18.5546875" style="2" bestFit="1" customWidth="1"/>
    <col min="12" max="12" width="19.109375" bestFit="1" customWidth="1"/>
    <col min="13" max="13" width="17.88671875" bestFit="1" customWidth="1"/>
    <col min="14" max="14" width="17.88671875" customWidth="1"/>
    <col min="15" max="15" width="23.5546875" bestFit="1" customWidth="1"/>
    <col min="16" max="16" width="23.5546875" customWidth="1"/>
    <col min="17" max="18" width="17.88671875" customWidth="1"/>
    <col min="20" max="20" width="34.5546875" bestFit="1" customWidth="1"/>
    <col min="21" max="21" width="10.44140625" bestFit="1" customWidth="1"/>
  </cols>
  <sheetData>
    <row r="2" spans="2:22" x14ac:dyDescent="0.3">
      <c r="B2" s="1" t="s">
        <v>0</v>
      </c>
      <c r="C2" s="1" t="s">
        <v>24</v>
      </c>
      <c r="D2" s="1" t="s">
        <v>23</v>
      </c>
      <c r="E2" s="1" t="s">
        <v>36</v>
      </c>
      <c r="F2" s="1" t="s">
        <v>1</v>
      </c>
      <c r="G2" s="1" t="s">
        <v>2</v>
      </c>
      <c r="H2" s="1" t="s">
        <v>3</v>
      </c>
      <c r="I2" s="1" t="s">
        <v>26</v>
      </c>
      <c r="J2" s="2" t="s">
        <v>25</v>
      </c>
      <c r="K2" s="1" t="s">
        <v>4</v>
      </c>
      <c r="L2" s="1" t="s">
        <v>17</v>
      </c>
      <c r="M2" s="1" t="s">
        <v>18</v>
      </c>
      <c r="N2" s="1" t="s">
        <v>27</v>
      </c>
      <c r="O2" s="1" t="s">
        <v>34</v>
      </c>
      <c r="P2" s="1" t="s">
        <v>35</v>
      </c>
      <c r="Q2" s="1" t="s">
        <v>28</v>
      </c>
      <c r="R2" s="1" t="s">
        <v>33</v>
      </c>
    </row>
    <row r="3" spans="2:22" x14ac:dyDescent="0.3">
      <c r="B3" s="2">
        <v>3.1E-2</v>
      </c>
      <c r="C3" s="2">
        <v>-5.0000000000000001E-4</v>
      </c>
      <c r="D3" s="2">
        <f>C3*1000</f>
        <v>-0.5</v>
      </c>
      <c r="E3" s="2">
        <f>10*LOG10(-D3)</f>
        <v>-3.0102999566398121</v>
      </c>
      <c r="F3" s="2">
        <f>D3/$U$3</f>
        <v>5.5555555555555556E-4</v>
      </c>
      <c r="G3" s="2">
        <f>100*F3</f>
        <v>5.5555555555555552E-2</v>
      </c>
      <c r="H3" s="2">
        <f>10*LOG10(G3)</f>
        <v>-12.552725051033061</v>
      </c>
      <c r="J3" s="2">
        <f t="shared" ref="J3:J50" si="0">H3+I3</f>
        <v>-12.552725051033061</v>
      </c>
      <c r="K3" s="2">
        <v>-65</v>
      </c>
      <c r="L3">
        <f>K3+$U$11</f>
        <v>-16.670222341278418</v>
      </c>
      <c r="M3">
        <f>L3-$U$9+$U$13+$U$14</f>
        <v>-0.67022234127841784</v>
      </c>
      <c r="N3">
        <f>(10^(M3/10))</f>
        <v>0.8569939694685621</v>
      </c>
      <c r="O3">
        <f>M3-20</f>
        <v>-20.670222341278418</v>
      </c>
      <c r="P3">
        <f>10^(O3/10)</f>
        <v>8.569939694685615E-3</v>
      </c>
      <c r="Q3">
        <f>$N$57*G3+$N$58</f>
        <v>0.16123741552935975</v>
      </c>
      <c r="R3">
        <f>(N3-($N$57*G3+$N$58))^2/N3</f>
        <v>0.56485482931640629</v>
      </c>
      <c r="T3" t="s">
        <v>5</v>
      </c>
      <c r="U3">
        <v>-900</v>
      </c>
      <c r="V3" t="s">
        <v>13</v>
      </c>
    </row>
    <row r="4" spans="2:22" x14ac:dyDescent="0.3">
      <c r="B4" s="2">
        <v>0.1</v>
      </c>
      <c r="C4" s="2">
        <v>-5.7999999999999996E-3</v>
      </c>
      <c r="D4" s="2">
        <f t="shared" ref="D4:D50" si="1">C4*1000</f>
        <v>-5.8</v>
      </c>
      <c r="E4" s="2">
        <f t="shared" ref="E4:E50" si="2">10*LOG10(-D4)</f>
        <v>7.6342799356293725</v>
      </c>
      <c r="F4" s="2">
        <f>D4/$U$3</f>
        <v>6.4444444444444445E-3</v>
      </c>
      <c r="G4" s="2">
        <f>100*F4</f>
        <v>0.64444444444444449</v>
      </c>
      <c r="H4" s="2">
        <f t="shared" ref="H4:H50" si="3">10*LOG10(G4)</f>
        <v>-1.9081451587638756</v>
      </c>
      <c r="J4" s="2">
        <f t="shared" si="0"/>
        <v>-1.9081451587638756</v>
      </c>
      <c r="K4" s="2">
        <v>-64.2</v>
      </c>
      <c r="L4">
        <f>K4+$U$11</f>
        <v>-15.870222341278421</v>
      </c>
      <c r="M4">
        <f>L4-$U$9+$U$13+$U$14</f>
        <v>0.12977765872157931</v>
      </c>
      <c r="N4">
        <f t="shared" ref="N4:N50" si="4">(10^(M4/10))</f>
        <v>1.0303333701736526</v>
      </c>
      <c r="O4">
        <f t="shared" ref="O4:O50" si="5">M4-20</f>
        <v>-19.870222341278421</v>
      </c>
      <c r="P4">
        <f t="shared" ref="P4:P50" si="6">10^(O4/10)</f>
        <v>1.0303333701736519E-2</v>
      </c>
      <c r="Q4">
        <f>$N$57*G4+$N$58</f>
        <v>1.8703540201405733</v>
      </c>
      <c r="R4">
        <f>(N4-($N$57*G4+$N$58))^2/N4</f>
        <v>0.68486056338437351</v>
      </c>
      <c r="T4" t="s">
        <v>6</v>
      </c>
      <c r="U4">
        <v>0.755</v>
      </c>
      <c r="V4" t="s">
        <v>14</v>
      </c>
    </row>
    <row r="5" spans="2:22" x14ac:dyDescent="0.3">
      <c r="B5" s="2">
        <v>0.20100000000000001</v>
      </c>
      <c r="C5" s="2">
        <v>-7.7799999999999996E-3</v>
      </c>
      <c r="D5" s="2">
        <f t="shared" si="1"/>
        <v>-7.7799999999999994</v>
      </c>
      <c r="E5" s="2">
        <f t="shared" si="2"/>
        <v>8.9097959698968889</v>
      </c>
      <c r="F5" s="2">
        <f>D5/$U$3</f>
        <v>8.6444444444444442E-3</v>
      </c>
      <c r="G5" s="2">
        <f>100*F5</f>
        <v>0.86444444444444446</v>
      </c>
      <c r="H5" s="2">
        <f t="shared" si="3"/>
        <v>-0.63262912449635933</v>
      </c>
      <c r="J5" s="2">
        <f t="shared" si="0"/>
        <v>-0.63262912449635933</v>
      </c>
      <c r="K5" s="2">
        <v>-63</v>
      </c>
      <c r="L5">
        <f>K5+$U$11</f>
        <v>-14.670222341278418</v>
      </c>
      <c r="M5">
        <f>L5-$U$9+$U$13+$U$14</f>
        <v>1.3297776587215822</v>
      </c>
      <c r="N5">
        <f t="shared" si="4"/>
        <v>1.3582439081909514</v>
      </c>
      <c r="O5">
        <f t="shared" si="5"/>
        <v>-18.670222341278418</v>
      </c>
      <c r="P5">
        <f t="shared" si="6"/>
        <v>1.3582439081909517E-2</v>
      </c>
      <c r="Q5">
        <f>$N$57*G5+$N$58</f>
        <v>2.5088541856368378</v>
      </c>
      <c r="R5">
        <f>(N5-($N$57*G5+$N$58))^2/N5</f>
        <v>0.97471742930723737</v>
      </c>
      <c r="T5" t="s">
        <v>12</v>
      </c>
      <c r="U5" s="3">
        <v>150000000000</v>
      </c>
      <c r="V5" t="s">
        <v>19</v>
      </c>
    </row>
    <row r="6" spans="2:22" x14ac:dyDescent="0.3">
      <c r="B6" s="2">
        <v>0.3</v>
      </c>
      <c r="C6" s="2">
        <v>-1.03E-2</v>
      </c>
      <c r="D6" s="2">
        <f t="shared" si="1"/>
        <v>-10.3</v>
      </c>
      <c r="E6" s="2">
        <f t="shared" si="2"/>
        <v>10.128372247051722</v>
      </c>
      <c r="F6" s="2">
        <f>D6/$U$3</f>
        <v>1.1444444444444445E-2</v>
      </c>
      <c r="G6" s="2">
        <f>100*F6</f>
        <v>1.1444444444444444</v>
      </c>
      <c r="H6" s="2">
        <f t="shared" si="3"/>
        <v>0.58594715265847297</v>
      </c>
      <c r="J6" s="2">
        <f t="shared" si="0"/>
        <v>0.58594715265847297</v>
      </c>
      <c r="K6" s="2">
        <v>-62</v>
      </c>
      <c r="L6">
        <f>K6+$U$11</f>
        <v>-13.670222341278418</v>
      </c>
      <c r="M6">
        <f>L6-$U$9+$U$13+$U$14</f>
        <v>2.3297776587215822</v>
      </c>
      <c r="N6">
        <f t="shared" si="4"/>
        <v>1.7099277714362127</v>
      </c>
      <c r="O6">
        <f t="shared" si="5"/>
        <v>-17.670222341278418</v>
      </c>
      <c r="P6">
        <f t="shared" si="6"/>
        <v>1.7099277714362111E-2</v>
      </c>
      <c r="Q6">
        <f>$N$57*G6+$N$58</f>
        <v>3.3214907599048109</v>
      </c>
      <c r="R6">
        <f>(N6-($N$57*G6+$N$58))^2/N6</f>
        <v>1.5188567079768744</v>
      </c>
      <c r="T6" t="s">
        <v>20</v>
      </c>
      <c r="U6" s="3">
        <v>299750000</v>
      </c>
      <c r="V6" t="s">
        <v>21</v>
      </c>
    </row>
    <row r="7" spans="2:22" x14ac:dyDescent="0.3">
      <c r="B7" s="2">
        <v>0.4</v>
      </c>
      <c r="C7" s="2">
        <v>-1.38E-2</v>
      </c>
      <c r="D7" s="2">
        <f t="shared" si="1"/>
        <v>-13.799999999999999</v>
      </c>
      <c r="E7" s="2">
        <f t="shared" si="2"/>
        <v>11.398790864012366</v>
      </c>
      <c r="F7" s="2">
        <f>D7/$U$3</f>
        <v>1.5333333333333332E-2</v>
      </c>
      <c r="G7" s="2">
        <f>100*F7</f>
        <v>1.5333333333333332</v>
      </c>
      <c r="H7" s="2">
        <f t="shared" si="3"/>
        <v>1.856365769619116</v>
      </c>
      <c r="J7" s="2">
        <f t="shared" si="0"/>
        <v>1.856365769619116</v>
      </c>
      <c r="K7" s="2">
        <v>-61</v>
      </c>
      <c r="L7">
        <f>K7+$U$11</f>
        <v>-12.670222341278418</v>
      </c>
      <c r="M7">
        <f>L7-$U$9+$U$13+$U$14</f>
        <v>3.3297776587215822</v>
      </c>
      <c r="N7">
        <f t="shared" si="4"/>
        <v>2.1526715237936167</v>
      </c>
      <c r="O7">
        <f t="shared" si="5"/>
        <v>-16.670222341278418</v>
      </c>
      <c r="P7">
        <f t="shared" si="6"/>
        <v>2.1526715237936155E-2</v>
      </c>
      <c r="Q7">
        <f>$N$57*G7+$N$58</f>
        <v>4.450152668610329</v>
      </c>
      <c r="R7">
        <f>(N7-($N$57*G7+$N$58))^2/N7</f>
        <v>2.4520320691966235</v>
      </c>
    </row>
    <row r="8" spans="2:22" x14ac:dyDescent="0.3">
      <c r="B8" s="2">
        <v>0.5</v>
      </c>
      <c r="C8" s="2">
        <v>-1.67E-2</v>
      </c>
      <c r="D8" s="2">
        <f t="shared" si="1"/>
        <v>-16.7</v>
      </c>
      <c r="E8" s="2">
        <f t="shared" si="2"/>
        <v>12.227164711475833</v>
      </c>
      <c r="F8" s="2">
        <f>D8/$U$3</f>
        <v>1.8555555555555554E-2</v>
      </c>
      <c r="G8" s="2">
        <f>100*F8</f>
        <v>1.8555555555555554</v>
      </c>
      <c r="H8" s="2">
        <f t="shared" si="3"/>
        <v>2.6847396170825837</v>
      </c>
      <c r="J8" s="2">
        <f t="shared" si="0"/>
        <v>2.6847396170825837</v>
      </c>
      <c r="K8" s="2">
        <v>-60</v>
      </c>
      <c r="L8">
        <f>K8+$U$11</f>
        <v>-11.670222341278418</v>
      </c>
      <c r="M8">
        <f>L8-$U$9+$U$13+$U$14</f>
        <v>4.3297776587215822</v>
      </c>
      <c r="N8">
        <f t="shared" si="4"/>
        <v>2.710052884549456</v>
      </c>
      <c r="O8">
        <f t="shared" si="5"/>
        <v>-15.670222341278418</v>
      </c>
      <c r="P8">
        <f t="shared" si="6"/>
        <v>2.7100528845494559E-2</v>
      </c>
      <c r="Q8">
        <f>$N$57*G8+$N$58</f>
        <v>5.3853296786806153</v>
      </c>
      <c r="R8">
        <f>(N8-($N$57*G8+$N$58))^2/N8</f>
        <v>2.6409469593825126</v>
      </c>
      <c r="T8" t="s">
        <v>8</v>
      </c>
      <c r="U8">
        <v>25.2</v>
      </c>
      <c r="V8" t="s">
        <v>15</v>
      </c>
    </row>
    <row r="9" spans="2:22" x14ac:dyDescent="0.3">
      <c r="B9" s="2">
        <v>0.6</v>
      </c>
      <c r="C9" s="2">
        <v>-2.01E-2</v>
      </c>
      <c r="D9" s="2">
        <f t="shared" si="1"/>
        <v>-20.100000000000001</v>
      </c>
      <c r="E9" s="2">
        <f t="shared" si="2"/>
        <v>13.031960574204888</v>
      </c>
      <c r="F9" s="2">
        <f>D9/$U$3</f>
        <v>2.2333333333333334E-2</v>
      </c>
      <c r="G9" s="2">
        <f>100*F9</f>
        <v>2.2333333333333334</v>
      </c>
      <c r="H9" s="2">
        <f t="shared" si="3"/>
        <v>3.4895354798116403</v>
      </c>
      <c r="J9" s="2">
        <f t="shared" si="0"/>
        <v>3.4895354798116403</v>
      </c>
      <c r="K9" s="2">
        <v>-59.1</v>
      </c>
      <c r="L9">
        <f>K9+$U$11</f>
        <v>-10.770222341278419</v>
      </c>
      <c r="M9">
        <f>L9-$U$9+$U$13+$U$14</f>
        <v>5.2297776587215807</v>
      </c>
      <c r="N9">
        <f t="shared" si="4"/>
        <v>3.3340934311112074</v>
      </c>
      <c r="O9">
        <f t="shared" si="5"/>
        <v>-14.770222341278419</v>
      </c>
      <c r="P9">
        <f t="shared" si="6"/>
        <v>3.3340934311112069E-2</v>
      </c>
      <c r="Q9">
        <f>$N$57*G9+$N$58</f>
        <v>6.4817441042802626</v>
      </c>
      <c r="R9">
        <f>(N9-($N$57*G9+$N$58))^2/N9</f>
        <v>2.9716338084141527</v>
      </c>
      <c r="T9" t="s">
        <v>9</v>
      </c>
      <c r="U9">
        <v>6.5</v>
      </c>
      <c r="V9" t="s">
        <v>15</v>
      </c>
    </row>
    <row r="10" spans="2:22" x14ac:dyDescent="0.3">
      <c r="B10" s="2">
        <v>0.7</v>
      </c>
      <c r="C10" s="2">
        <v>-2.3900000000000001E-2</v>
      </c>
      <c r="D10" s="2">
        <f t="shared" si="1"/>
        <v>-23.900000000000002</v>
      </c>
      <c r="E10" s="2">
        <f t="shared" si="2"/>
        <v>13.783979009481378</v>
      </c>
      <c r="F10" s="2">
        <f>D10/$U$3</f>
        <v>2.6555555555555558E-2</v>
      </c>
      <c r="G10" s="2">
        <f>100*F10</f>
        <v>2.6555555555555559</v>
      </c>
      <c r="H10" s="2">
        <f t="shared" si="3"/>
        <v>4.2415539150881285</v>
      </c>
      <c r="J10" s="2">
        <f t="shared" si="0"/>
        <v>4.2415539150881285</v>
      </c>
      <c r="K10" s="2">
        <v>-58.2</v>
      </c>
      <c r="L10">
        <f>K10+$U$11</f>
        <v>-9.8702223412784207</v>
      </c>
      <c r="M10">
        <f>L10-$U$9+$U$13+$U$14</f>
        <v>6.1297776587215793</v>
      </c>
      <c r="N10">
        <f t="shared" si="4"/>
        <v>4.1018310272668197</v>
      </c>
      <c r="O10">
        <f t="shared" si="5"/>
        <v>-13.870222341278421</v>
      </c>
      <c r="P10">
        <f t="shared" si="6"/>
        <v>4.1018310272668182E-2</v>
      </c>
      <c r="Q10">
        <f>$N$57*G10+$N$58</f>
        <v>7.7071484623033975</v>
      </c>
      <c r="R10">
        <f>(N10-($N$57*G10+$N$58))^2/N10</f>
        <v>3.1689052330465981</v>
      </c>
      <c r="T10" t="s">
        <v>7</v>
      </c>
      <c r="U10" s="4">
        <f>20*LOG10($U$4*$U$5*4*PI()/$U$6)</f>
        <v>73.529777658721585</v>
      </c>
      <c r="V10" t="s">
        <v>15</v>
      </c>
    </row>
    <row r="11" spans="2:22" x14ac:dyDescent="0.3">
      <c r="B11" s="2">
        <v>0.8</v>
      </c>
      <c r="C11" s="2">
        <v>-2.7300000000000001E-2</v>
      </c>
      <c r="D11" s="2">
        <f t="shared" si="1"/>
        <v>-27.3</v>
      </c>
      <c r="E11" s="2">
        <f t="shared" si="2"/>
        <v>14.361626470407561</v>
      </c>
      <c r="F11" s="2">
        <f>D11/$U$3</f>
        <v>3.0333333333333334E-2</v>
      </c>
      <c r="G11" s="2">
        <f>100*F11</f>
        <v>3.0333333333333332</v>
      </c>
      <c r="H11" s="2">
        <f t="shared" si="3"/>
        <v>4.8192013760143118</v>
      </c>
      <c r="J11" s="2">
        <f t="shared" si="0"/>
        <v>4.8192013760143118</v>
      </c>
      <c r="K11" s="2">
        <v>-57.4</v>
      </c>
      <c r="L11">
        <f>K11+$U$11</f>
        <v>-9.0702223412784164</v>
      </c>
      <c r="M11">
        <f>L11-$U$9+$U$13+$U$14</f>
        <v>6.9297776587215836</v>
      </c>
      <c r="N11">
        <f t="shared" si="4"/>
        <v>4.9314855608931092</v>
      </c>
      <c r="O11">
        <f t="shared" si="5"/>
        <v>-13.070222341278416</v>
      </c>
      <c r="P11">
        <f t="shared" si="6"/>
        <v>4.9314855608931084E-2</v>
      </c>
      <c r="Q11">
        <f>$N$57*G11+$N$58</f>
        <v>8.803562887903043</v>
      </c>
      <c r="R11">
        <f>(N11-($N$57*G11+$N$58))^2/N11</f>
        <v>3.0402568640247853</v>
      </c>
      <c r="T11" t="s">
        <v>16</v>
      </c>
      <c r="U11" s="4">
        <f>$U$10-$U$8</f>
        <v>48.329777658721582</v>
      </c>
      <c r="V11" t="s">
        <v>15</v>
      </c>
    </row>
    <row r="12" spans="2:22" x14ac:dyDescent="0.3">
      <c r="B12" s="2">
        <v>0.9</v>
      </c>
      <c r="C12" s="2">
        <v>-3.0700000000000002E-2</v>
      </c>
      <c r="D12" s="2">
        <f t="shared" si="1"/>
        <v>-30.700000000000003</v>
      </c>
      <c r="E12" s="2">
        <f t="shared" si="2"/>
        <v>14.871383754771866</v>
      </c>
      <c r="F12" s="2">
        <f>D12/$U$3</f>
        <v>3.4111111111111113E-2</v>
      </c>
      <c r="G12" s="2">
        <f>100*F12</f>
        <v>3.4111111111111114</v>
      </c>
      <c r="H12" s="2">
        <f t="shared" si="3"/>
        <v>5.3289586603786168</v>
      </c>
      <c r="J12" s="2">
        <f t="shared" si="0"/>
        <v>5.3289586603786168</v>
      </c>
      <c r="K12" s="2">
        <v>-56.7</v>
      </c>
      <c r="L12">
        <f>K12+$U$11</f>
        <v>-8.3702223412784207</v>
      </c>
      <c r="M12">
        <f>L12-$U$9+$U$13+$U$14</f>
        <v>7.6297776587215793</v>
      </c>
      <c r="N12">
        <f t="shared" si="4"/>
        <v>5.793990327712903</v>
      </c>
      <c r="O12">
        <f t="shared" si="5"/>
        <v>-12.370222341278421</v>
      </c>
      <c r="P12">
        <f t="shared" si="6"/>
        <v>5.7939903277129001E-2</v>
      </c>
      <c r="Q12">
        <f>$N$57*G12+$N$58</f>
        <v>9.8999773135026903</v>
      </c>
      <c r="R12">
        <f>(N12-($N$57*G12+$N$58))^2/N12</f>
        <v>2.9097613516607317</v>
      </c>
    </row>
    <row r="13" spans="2:22" x14ac:dyDescent="0.3">
      <c r="B13" s="2">
        <v>1</v>
      </c>
      <c r="C13" s="2">
        <v>-3.5200000000000002E-2</v>
      </c>
      <c r="D13" s="2">
        <f t="shared" si="1"/>
        <v>-35.200000000000003</v>
      </c>
      <c r="E13" s="2">
        <f t="shared" si="2"/>
        <v>15.465426634781309</v>
      </c>
      <c r="F13" s="2">
        <f>D13/$U$3</f>
        <v>3.9111111111111117E-2</v>
      </c>
      <c r="G13" s="2">
        <f>100*F13</f>
        <v>3.9111111111111119</v>
      </c>
      <c r="H13" s="2">
        <f t="shared" si="3"/>
        <v>5.9230015403880625</v>
      </c>
      <c r="J13" s="2">
        <f t="shared" si="0"/>
        <v>5.9230015403880625</v>
      </c>
      <c r="K13" s="2">
        <v>-56.1</v>
      </c>
      <c r="L13">
        <f>K13+$U$11</f>
        <v>-7.7702223412784193</v>
      </c>
      <c r="M13">
        <f>L13-$U$9+$U$13+$U$14</f>
        <v>8.2297776587215807</v>
      </c>
      <c r="N13">
        <f t="shared" si="4"/>
        <v>6.6523909776814838</v>
      </c>
      <c r="O13">
        <f t="shared" si="5"/>
        <v>-11.770222341278419</v>
      </c>
      <c r="P13">
        <f t="shared" si="6"/>
        <v>6.6523909776814785E-2</v>
      </c>
      <c r="Q13">
        <f>$N$57*G13+$N$58</f>
        <v>11.351114053266929</v>
      </c>
      <c r="R13">
        <f>(N13-($N$57*G13+$N$58))^2/N13</f>
        <v>3.318806518605113</v>
      </c>
      <c r="T13" t="s">
        <v>10</v>
      </c>
      <c r="U13">
        <v>22</v>
      </c>
      <c r="V13" t="s">
        <v>15</v>
      </c>
    </row>
    <row r="14" spans="2:22" x14ac:dyDescent="0.3">
      <c r="B14" s="2">
        <v>1.1000000000000001</v>
      </c>
      <c r="C14" s="2">
        <f>-0.0398</f>
        <v>-3.9800000000000002E-2</v>
      </c>
      <c r="D14" s="2">
        <f t="shared" si="1"/>
        <v>-39.800000000000004</v>
      </c>
      <c r="E14" s="2">
        <f t="shared" si="2"/>
        <v>15.998830720736878</v>
      </c>
      <c r="F14" s="2">
        <f>D14/$U$3</f>
        <v>4.4222222222222225E-2</v>
      </c>
      <c r="G14" s="2">
        <f>100*F14</f>
        <v>4.4222222222222225</v>
      </c>
      <c r="H14" s="2">
        <f t="shared" si="3"/>
        <v>6.4564056263436296</v>
      </c>
      <c r="J14" s="2">
        <f t="shared" si="0"/>
        <v>6.4564056263436296</v>
      </c>
      <c r="K14" s="2">
        <v>-55.3</v>
      </c>
      <c r="L14">
        <f>K14+$U$11</f>
        <v>-6.970222341278415</v>
      </c>
      <c r="M14">
        <f>L14-$U$9+$U$13+$U$14</f>
        <v>9.029777658721585</v>
      </c>
      <c r="N14">
        <f t="shared" si="4"/>
        <v>7.9979330776362145</v>
      </c>
      <c r="O14">
        <f t="shared" si="5"/>
        <v>-10.970222341278415</v>
      </c>
      <c r="P14">
        <f t="shared" si="6"/>
        <v>7.9979330776362115E-2</v>
      </c>
      <c r="Q14">
        <f>$N$57*G14+$N$58</f>
        <v>12.834498276137039</v>
      </c>
      <c r="R14">
        <f>(N14-($N$57*G14+$N$58))^2/N14</f>
        <v>2.9248010320014974</v>
      </c>
      <c r="T14" t="s">
        <v>11</v>
      </c>
      <c r="U14">
        <v>0.5</v>
      </c>
      <c r="V14" t="s">
        <v>15</v>
      </c>
    </row>
    <row r="15" spans="2:22" x14ac:dyDescent="0.3">
      <c r="B15" s="2">
        <v>1.2</v>
      </c>
      <c r="C15" s="2">
        <v>-4.3999999999999997E-2</v>
      </c>
      <c r="D15" s="2">
        <f t="shared" si="1"/>
        <v>-44</v>
      </c>
      <c r="E15" s="2">
        <f t="shared" si="2"/>
        <v>16.434526764861875</v>
      </c>
      <c r="F15" s="2">
        <f>D15/$U$3</f>
        <v>4.8888888888888891E-2</v>
      </c>
      <c r="G15" s="2">
        <f>100*F15</f>
        <v>4.8888888888888893</v>
      </c>
      <c r="H15" s="2">
        <f t="shared" si="3"/>
        <v>6.8921016704686258</v>
      </c>
      <c r="J15" s="2">
        <f t="shared" si="0"/>
        <v>6.8921016704686258</v>
      </c>
      <c r="K15" s="2">
        <v>-54.8</v>
      </c>
      <c r="L15">
        <f>K15+$U$11</f>
        <v>-6.470222341278415</v>
      </c>
      <c r="M15">
        <f>L15-$U$9+$U$13+$U$14</f>
        <v>9.529777658721585</v>
      </c>
      <c r="N15">
        <f t="shared" si="4"/>
        <v>8.9738285093799348</v>
      </c>
      <c r="O15">
        <f t="shared" si="5"/>
        <v>-10.470222341278415</v>
      </c>
      <c r="P15">
        <f t="shared" si="6"/>
        <v>8.9738285093799303E-2</v>
      </c>
      <c r="Q15">
        <f>$N$57*G15+$N$58</f>
        <v>14.188892566583661</v>
      </c>
      <c r="R15">
        <f>(N15-($N$57*G15+$N$58))^2/N15</f>
        <v>3.0306900886628836</v>
      </c>
    </row>
    <row r="16" spans="2:22" x14ac:dyDescent="0.3">
      <c r="B16" s="2">
        <v>1.3</v>
      </c>
      <c r="C16" s="2">
        <v>-4.9399999999999999E-2</v>
      </c>
      <c r="D16" s="2">
        <f t="shared" si="1"/>
        <v>-49.4</v>
      </c>
      <c r="E16" s="2">
        <f t="shared" si="2"/>
        <v>16.937269489236467</v>
      </c>
      <c r="F16" s="2">
        <f>D16/$U$3</f>
        <v>5.488888888888889E-2</v>
      </c>
      <c r="G16" s="2">
        <f>100*F16</f>
        <v>5.4888888888888889</v>
      </c>
      <c r="H16" s="2">
        <f t="shared" si="3"/>
        <v>7.3948443948432203</v>
      </c>
      <c r="J16" s="2">
        <f t="shared" si="0"/>
        <v>7.3948443948432203</v>
      </c>
      <c r="K16" s="2">
        <v>-54.2</v>
      </c>
      <c r="L16">
        <f>K16+$U$11</f>
        <v>-5.8702223412784207</v>
      </c>
      <c r="M16">
        <f>L16-$U$9+$U$13+$U$14</f>
        <v>10.129777658721579</v>
      </c>
      <c r="N16">
        <f t="shared" si="4"/>
        <v>10.303333701736529</v>
      </c>
      <c r="O16">
        <f t="shared" si="5"/>
        <v>-9.8702223412784207</v>
      </c>
      <c r="P16">
        <f t="shared" si="6"/>
        <v>0.10303333701736525</v>
      </c>
      <c r="Q16">
        <f>$N$57*G16+$N$58</f>
        <v>15.930256654300745</v>
      </c>
      <c r="R16">
        <f>(N16-($N$57*G16+$N$58))^2/N16</f>
        <v>3.0730113990928611</v>
      </c>
      <c r="T16" t="s">
        <v>22</v>
      </c>
      <c r="U16">
        <v>6</v>
      </c>
      <c r="V16" t="s">
        <v>15</v>
      </c>
    </row>
    <row r="17" spans="2:18" x14ac:dyDescent="0.3">
      <c r="B17" s="2">
        <v>1.4</v>
      </c>
      <c r="C17" s="2">
        <v>-5.6099999999999997E-2</v>
      </c>
      <c r="D17" s="2">
        <f t="shared" si="1"/>
        <v>-56.099999999999994</v>
      </c>
      <c r="E17" s="2">
        <f t="shared" si="2"/>
        <v>17.489628612561614</v>
      </c>
      <c r="F17" s="2">
        <f>D17/$U$3</f>
        <v>6.2333333333333324E-2</v>
      </c>
      <c r="G17" s="2">
        <f>100*F17</f>
        <v>6.2333333333333325</v>
      </c>
      <c r="H17" s="2">
        <f t="shared" si="3"/>
        <v>7.9472035181683642</v>
      </c>
      <c r="J17" s="2">
        <f t="shared" si="0"/>
        <v>7.9472035181683642</v>
      </c>
      <c r="K17" s="2">
        <v>-53.7</v>
      </c>
      <c r="L17">
        <f>K17+$U$11</f>
        <v>-5.3702223412784207</v>
      </c>
      <c r="M17">
        <f>L17-$U$9+$U$13+$U$14</f>
        <v>10.629777658721579</v>
      </c>
      <c r="N17">
        <f t="shared" si="4"/>
        <v>11.560530554179747</v>
      </c>
      <c r="O17">
        <f t="shared" si="5"/>
        <v>-9.3702223412784207</v>
      </c>
      <c r="P17">
        <f t="shared" si="6"/>
        <v>0.11560530554179743</v>
      </c>
      <c r="Q17">
        <f>$N$57*G17+$N$58</f>
        <v>18.090838022394163</v>
      </c>
      <c r="R17">
        <f>(N17-($N$57*G17+$N$58))^2/N17</f>
        <v>3.6888372406055843</v>
      </c>
    </row>
    <row r="18" spans="2:18" x14ac:dyDescent="0.3">
      <c r="B18" s="2">
        <v>1.5</v>
      </c>
      <c r="C18" s="2">
        <v>-6.2399999999999997E-2</v>
      </c>
      <c r="D18" s="2">
        <f t="shared" si="1"/>
        <v>-62.4</v>
      </c>
      <c r="E18" s="2">
        <f t="shared" si="2"/>
        <v>17.951845896824238</v>
      </c>
      <c r="F18" s="2">
        <f>D18/$U$3</f>
        <v>6.933333333333333E-2</v>
      </c>
      <c r="G18" s="2">
        <f>100*F18</f>
        <v>6.9333333333333327</v>
      </c>
      <c r="H18" s="2">
        <f t="shared" si="3"/>
        <v>8.40942080243099</v>
      </c>
      <c r="J18" s="2">
        <f t="shared" si="0"/>
        <v>8.40942080243099</v>
      </c>
      <c r="K18" s="2">
        <v>-53.1</v>
      </c>
      <c r="L18">
        <f>K18+$U$11</f>
        <v>-4.7702223412784193</v>
      </c>
      <c r="M18">
        <f>L18-$U$9+$U$13+$U$14</f>
        <v>11.229777658721581</v>
      </c>
      <c r="N18">
        <f t="shared" si="4"/>
        <v>13.273265022206846</v>
      </c>
      <c r="O18">
        <f t="shared" si="5"/>
        <v>-8.7702223412784193</v>
      </c>
      <c r="P18">
        <f t="shared" si="6"/>
        <v>0.1327326502220684</v>
      </c>
      <c r="Q18">
        <f>$N$57*G18+$N$58</f>
        <v>20.122429458064097</v>
      </c>
      <c r="R18">
        <f>(N18-($N$57*G18+$N$58))^2/N18</f>
        <v>3.5342512479730641</v>
      </c>
    </row>
    <row r="19" spans="2:18" x14ac:dyDescent="0.3">
      <c r="B19" s="2">
        <v>1.6</v>
      </c>
      <c r="C19" s="2">
        <v>-6.8400000000000002E-2</v>
      </c>
      <c r="D19" s="2">
        <f t="shared" si="1"/>
        <v>-68.400000000000006</v>
      </c>
      <c r="E19" s="2">
        <f t="shared" si="2"/>
        <v>18.350561017201162</v>
      </c>
      <c r="F19" s="2">
        <f>D19/$U$3</f>
        <v>7.6000000000000012E-2</v>
      </c>
      <c r="G19" s="2">
        <f>100*F19</f>
        <v>7.6000000000000014</v>
      </c>
      <c r="H19" s="2">
        <f t="shared" si="3"/>
        <v>8.8081359228079155</v>
      </c>
      <c r="J19" s="2">
        <f t="shared" si="0"/>
        <v>8.8081359228079155</v>
      </c>
      <c r="K19" s="2">
        <v>-52.5</v>
      </c>
      <c r="L19">
        <f>K19+$U$11</f>
        <v>-4.1702223412784178</v>
      </c>
      <c r="M19">
        <f>L19-$U$9+$U$13+$U$14</f>
        <v>11.829777658721582</v>
      </c>
      <c r="N19">
        <f t="shared" si="4"/>
        <v>15.239747304334697</v>
      </c>
      <c r="O19">
        <f t="shared" si="5"/>
        <v>-8.1702223412784178</v>
      </c>
      <c r="P19">
        <f t="shared" si="6"/>
        <v>0.15239747304334689</v>
      </c>
      <c r="Q19">
        <f>$N$57*G19+$N$58</f>
        <v>22.057278444416418</v>
      </c>
      <c r="R19">
        <f>(N19-($N$57*G19+$N$58))^2/N19</f>
        <v>3.049836058158514</v>
      </c>
    </row>
    <row r="20" spans="2:18" x14ac:dyDescent="0.3">
      <c r="B20" s="2">
        <v>1.7</v>
      </c>
      <c r="C20" s="2">
        <v>-7.2999999999999995E-2</v>
      </c>
      <c r="D20" s="2">
        <f t="shared" si="1"/>
        <v>-73</v>
      </c>
      <c r="E20" s="2">
        <f t="shared" si="2"/>
        <v>18.633228601204557</v>
      </c>
      <c r="F20" s="2">
        <f>D20/$U$3</f>
        <v>8.1111111111111106E-2</v>
      </c>
      <c r="G20" s="2">
        <f>100*F20</f>
        <v>8.1111111111111107</v>
      </c>
      <c r="H20" s="2">
        <f t="shared" si="3"/>
        <v>9.0908035068113104</v>
      </c>
      <c r="J20" s="2">
        <f t="shared" si="0"/>
        <v>9.0908035068113104</v>
      </c>
      <c r="K20" s="2">
        <v>-52.1</v>
      </c>
      <c r="L20">
        <f>K20+$U$11</f>
        <v>-3.7702223412784193</v>
      </c>
      <c r="M20">
        <f>L20-$U$9+$U$13+$U$14</f>
        <v>12.229777658721581</v>
      </c>
      <c r="N20">
        <f t="shared" si="4"/>
        <v>16.71005063393487</v>
      </c>
      <c r="O20">
        <f t="shared" si="5"/>
        <v>-7.7702223412784193</v>
      </c>
      <c r="P20">
        <f t="shared" si="6"/>
        <v>0.16710050633934864</v>
      </c>
      <c r="Q20">
        <f>$N$57*G20+$N$58</f>
        <v>23.540662667286522</v>
      </c>
      <c r="R20">
        <f>(N20-($N$57*G20+$N$58))^2/N20</f>
        <v>2.7921675267348713</v>
      </c>
    </row>
    <row r="21" spans="2:18" x14ac:dyDescent="0.3">
      <c r="B21" s="2">
        <v>1.8</v>
      </c>
      <c r="C21" s="2">
        <v>-7.9399999999999998E-2</v>
      </c>
      <c r="D21" s="2">
        <f t="shared" si="1"/>
        <v>-79.399999999999991</v>
      </c>
      <c r="E21" s="2">
        <f t="shared" si="2"/>
        <v>18.998205024270963</v>
      </c>
      <c r="F21" s="2">
        <f>D21/$U$3</f>
        <v>8.8222222222222216E-2</v>
      </c>
      <c r="G21" s="2">
        <f>100*F21</f>
        <v>8.8222222222222211</v>
      </c>
      <c r="H21" s="2">
        <f t="shared" si="3"/>
        <v>9.4557799298777141</v>
      </c>
      <c r="J21" s="2">
        <f t="shared" si="0"/>
        <v>9.4557799298777141</v>
      </c>
      <c r="K21" s="2">
        <v>-51.6</v>
      </c>
      <c r="L21">
        <f>K21+$U$11</f>
        <v>-3.2702223412784193</v>
      </c>
      <c r="M21">
        <f>L21-$U$9+$U$13+$U$14</f>
        <v>12.729777658721581</v>
      </c>
      <c r="N21">
        <f t="shared" si="4"/>
        <v>18.748985183595153</v>
      </c>
      <c r="O21">
        <f t="shared" si="5"/>
        <v>-7.2702223412784193</v>
      </c>
      <c r="P21">
        <f t="shared" si="6"/>
        <v>0.18748985183595135</v>
      </c>
      <c r="Q21">
        <f>$N$57*G21+$N$58</f>
        <v>25.604501586062327</v>
      </c>
      <c r="R21">
        <f>(N21-($N$57*G21+$N$58))^2/N21</f>
        <v>2.5067012792574244</v>
      </c>
    </row>
    <row r="22" spans="2:18" x14ac:dyDescent="0.3">
      <c r="B22" s="2">
        <v>1.9</v>
      </c>
      <c r="C22" s="2">
        <v>-8.5099999999999995E-2</v>
      </c>
      <c r="D22" s="2">
        <f t="shared" si="1"/>
        <v>-85.1</v>
      </c>
      <c r="E22" s="2">
        <f t="shared" si="2"/>
        <v>19.299295600845877</v>
      </c>
      <c r="F22" s="2">
        <f>D22/$U$3</f>
        <v>9.4555555555555545E-2</v>
      </c>
      <c r="G22" s="2">
        <f>100*F22</f>
        <v>9.4555555555555539</v>
      </c>
      <c r="H22" s="2">
        <f t="shared" si="3"/>
        <v>9.7568705064526302</v>
      </c>
      <c r="J22" s="2">
        <f t="shared" si="0"/>
        <v>9.7568705064526302</v>
      </c>
      <c r="K22" s="2">
        <v>-51.1</v>
      </c>
      <c r="L22">
        <f>K22+$U$11</f>
        <v>-2.7702223412784193</v>
      </c>
      <c r="M22">
        <f>L22-$U$9+$U$13+$U$14</f>
        <v>13.229777658721581</v>
      </c>
      <c r="N22">
        <f t="shared" si="4"/>
        <v>21.036707375427838</v>
      </c>
      <c r="O22">
        <f t="shared" si="5"/>
        <v>-6.7702223412784193</v>
      </c>
      <c r="P22">
        <f t="shared" si="6"/>
        <v>0.21036707375427832</v>
      </c>
      <c r="Q22">
        <f>$N$57*G22+$N$58</f>
        <v>27.442608123097028</v>
      </c>
      <c r="R22">
        <f>(N22-($N$57*G22+$N$58))^2/N22</f>
        <v>1.9506647906754044</v>
      </c>
    </row>
    <row r="23" spans="2:18" x14ac:dyDescent="0.3">
      <c r="B23" s="2">
        <v>2</v>
      </c>
      <c r="C23" s="2">
        <v>-8.48E-2</v>
      </c>
      <c r="D23" s="2">
        <f t="shared" si="1"/>
        <v>-84.8</v>
      </c>
      <c r="E23" s="2">
        <f t="shared" si="2"/>
        <v>19.283958522567136</v>
      </c>
      <c r="F23" s="2">
        <f>D23/$U$3</f>
        <v>9.4222222222222221E-2</v>
      </c>
      <c r="G23" s="2">
        <f>100*F23</f>
        <v>9.4222222222222225</v>
      </c>
      <c r="H23" s="2">
        <f t="shared" si="3"/>
        <v>9.7415334281738897</v>
      </c>
      <c r="J23" s="2">
        <f t="shared" si="0"/>
        <v>9.7415334281738897</v>
      </c>
      <c r="K23" s="2">
        <v>-50.7</v>
      </c>
      <c r="L23">
        <f>K23+$U$11</f>
        <v>-2.3702223412784207</v>
      </c>
      <c r="M23">
        <f>L23-$U$9+$U$13+$U$14</f>
        <v>13.629777658721579</v>
      </c>
      <c r="N23">
        <f t="shared" si="4"/>
        <v>23.066290955801154</v>
      </c>
      <c r="O23">
        <f t="shared" si="5"/>
        <v>-6.3702223412784207</v>
      </c>
      <c r="P23">
        <f t="shared" si="6"/>
        <v>0.23066290955801139</v>
      </c>
      <c r="Q23">
        <f>$N$57*G23+$N$58</f>
        <v>27.345865673779418</v>
      </c>
      <c r="R23">
        <f>(N23-($N$57*G23+$N$58))^2/N23</f>
        <v>0.79400540823198928</v>
      </c>
    </row>
    <row r="24" spans="2:18" x14ac:dyDescent="0.3">
      <c r="B24" s="2">
        <v>2.1</v>
      </c>
      <c r="C24" s="2">
        <v>-9.1399999999999995E-2</v>
      </c>
      <c r="D24" s="2">
        <f t="shared" si="1"/>
        <v>-91.399999999999991</v>
      </c>
      <c r="E24" s="2">
        <f t="shared" si="2"/>
        <v>19.609461957338315</v>
      </c>
      <c r="F24" s="2">
        <f>D24/$U$3</f>
        <v>0.10155555555555555</v>
      </c>
      <c r="G24" s="2">
        <f>100*F24</f>
        <v>10.155555555555555</v>
      </c>
      <c r="H24" s="2">
        <f t="shared" si="3"/>
        <v>10.067036862945065</v>
      </c>
      <c r="J24" s="2">
        <f t="shared" si="0"/>
        <v>10.067036862945065</v>
      </c>
      <c r="K24" s="2">
        <v>-50.3</v>
      </c>
      <c r="L24">
        <f>K24+$U$11</f>
        <v>-1.970222341278415</v>
      </c>
      <c r="M24">
        <f>L24-$U$9+$U$13+$U$14</f>
        <v>14.029777658721585</v>
      </c>
      <c r="N24">
        <f t="shared" si="4"/>
        <v>25.291685098930735</v>
      </c>
      <c r="O24">
        <f t="shared" si="5"/>
        <v>-5.970222341278415</v>
      </c>
      <c r="P24">
        <f t="shared" si="6"/>
        <v>0.25291685098930722</v>
      </c>
      <c r="Q24">
        <f>$N$57*G24+$N$58</f>
        <v>29.474199558766962</v>
      </c>
      <c r="R24">
        <f>(N24-($N$57*G24+$N$58))^2/N24</f>
        <v>0.69166712847767919</v>
      </c>
    </row>
    <row r="25" spans="2:18" x14ac:dyDescent="0.3">
      <c r="B25" s="2">
        <v>2.2000000000000002</v>
      </c>
      <c r="C25" s="2">
        <v>-9.8100000000000007E-2</v>
      </c>
      <c r="D25" s="2">
        <f t="shared" si="1"/>
        <v>-98.100000000000009</v>
      </c>
      <c r="E25" s="2">
        <f t="shared" si="2"/>
        <v>19.916690073799487</v>
      </c>
      <c r="F25" s="2">
        <f>D25/$U$3</f>
        <v>0.10900000000000001</v>
      </c>
      <c r="G25" s="2">
        <f>100*F25</f>
        <v>10.900000000000002</v>
      </c>
      <c r="H25" s="2">
        <f t="shared" si="3"/>
        <v>10.374264979406238</v>
      </c>
      <c r="J25" s="2">
        <f t="shared" si="0"/>
        <v>10.374264979406238</v>
      </c>
      <c r="K25" s="2">
        <v>-49.9</v>
      </c>
      <c r="L25">
        <f>K25+$U$11</f>
        <v>-1.5702223412784164</v>
      </c>
      <c r="M25">
        <f>L25-$U$9+$U$13+$U$14</f>
        <v>14.429777658721584</v>
      </c>
      <c r="N25">
        <f t="shared" si="4"/>
        <v>27.731781254697033</v>
      </c>
      <c r="O25">
        <f t="shared" si="5"/>
        <v>-5.5702223412784164</v>
      </c>
      <c r="P25">
        <f t="shared" si="6"/>
        <v>0.27731781254697024</v>
      </c>
      <c r="Q25">
        <f>$N$57*G25+$N$58</f>
        <v>31.63478092686039</v>
      </c>
      <c r="R25">
        <f>(N25-($N$57*G25+$N$58))^2/N25</f>
        <v>0.54931222415895609</v>
      </c>
    </row>
    <row r="26" spans="2:18" x14ac:dyDescent="0.3">
      <c r="B26" s="2">
        <v>2.2999999999999998</v>
      </c>
      <c r="C26" s="2">
        <v>-0.104</v>
      </c>
      <c r="D26" s="2">
        <f t="shared" si="1"/>
        <v>-104</v>
      </c>
      <c r="E26" s="2">
        <f t="shared" si="2"/>
        <v>20.170333392987803</v>
      </c>
      <c r="F26" s="2">
        <f>D26/$U$3</f>
        <v>0.11555555555555555</v>
      </c>
      <c r="G26" s="2">
        <f>100*F26</f>
        <v>11.555555555555555</v>
      </c>
      <c r="H26" s="2">
        <f t="shared" si="3"/>
        <v>10.627908298594555</v>
      </c>
      <c r="J26" s="2">
        <f t="shared" si="0"/>
        <v>10.627908298594555</v>
      </c>
      <c r="K26" s="2">
        <v>-49.5</v>
      </c>
      <c r="L26">
        <f>K26+$U$11</f>
        <v>-1.1702223412784178</v>
      </c>
      <c r="M26">
        <f>L26-$U$9+$U$13+$U$14</f>
        <v>14.829777658721582</v>
      </c>
      <c r="N26">
        <f t="shared" si="4"/>
        <v>30.407293485987584</v>
      </c>
      <c r="O26">
        <f t="shared" si="5"/>
        <v>-5.1702223412784178</v>
      </c>
      <c r="P26">
        <f t="shared" si="6"/>
        <v>0.30407293485987574</v>
      </c>
      <c r="Q26">
        <f>$N$57*G26+$N$58</f>
        <v>33.537382430106831</v>
      </c>
      <c r="R26">
        <f>(N26-($N$57*G26+$N$58))^2/N26</f>
        <v>0.32220745995076644</v>
      </c>
    </row>
    <row r="27" spans="2:18" x14ac:dyDescent="0.3">
      <c r="B27" s="2">
        <v>2.4</v>
      </c>
      <c r="C27" s="2">
        <v>-0.111</v>
      </c>
      <c r="D27" s="2">
        <f t="shared" si="1"/>
        <v>-111</v>
      </c>
      <c r="E27" s="2">
        <f t="shared" si="2"/>
        <v>20.453229787866576</v>
      </c>
      <c r="F27" s="2">
        <f>D27/$U$3</f>
        <v>0.12333333333333334</v>
      </c>
      <c r="G27" s="2">
        <f>100*F27</f>
        <v>12.333333333333334</v>
      </c>
      <c r="H27" s="2">
        <f t="shared" si="3"/>
        <v>10.910804693473326</v>
      </c>
      <c r="J27" s="2">
        <f t="shared" si="0"/>
        <v>10.910804693473326</v>
      </c>
      <c r="K27" s="2">
        <v>-49.1</v>
      </c>
      <c r="L27">
        <f>K27+$U$11</f>
        <v>-0.77022234127841926</v>
      </c>
      <c r="M27">
        <f>L27-$U$9+$U$13+$U$14</f>
        <v>15.229777658721581</v>
      </c>
      <c r="N27">
        <f t="shared" si="4"/>
        <v>33.340934311112086</v>
      </c>
      <c r="O27">
        <f t="shared" si="5"/>
        <v>-4.7702223412784193</v>
      </c>
      <c r="P27">
        <f t="shared" si="6"/>
        <v>0.33340934311112064</v>
      </c>
      <c r="Q27">
        <f>$N$57*G27+$N$58</f>
        <v>35.794706247517865</v>
      </c>
      <c r="R27">
        <f>(N27-($N$57*G27+$N$58))^2/N27</f>
        <v>0.18058872195089776</v>
      </c>
    </row>
    <row r="28" spans="2:18" x14ac:dyDescent="0.3">
      <c r="B28" s="2">
        <v>2.5</v>
      </c>
      <c r="C28" s="2">
        <v>-0.11700000000000001</v>
      </c>
      <c r="D28" s="2">
        <f t="shared" si="1"/>
        <v>-117</v>
      </c>
      <c r="E28" s="2">
        <f t="shared" si="2"/>
        <v>20.681858617461618</v>
      </c>
      <c r="F28" s="2">
        <f>D28/$U$3</f>
        <v>0.13</v>
      </c>
      <c r="G28" s="2">
        <f>100*F28</f>
        <v>13</v>
      </c>
      <c r="H28" s="2">
        <f t="shared" si="3"/>
        <v>11.139433523068368</v>
      </c>
      <c r="J28" s="2">
        <f t="shared" si="0"/>
        <v>11.139433523068368</v>
      </c>
      <c r="K28" s="2">
        <v>-48.8</v>
      </c>
      <c r="L28">
        <f>K28+$U$11</f>
        <v>-0.470222341278415</v>
      </c>
      <c r="M28">
        <f>L28-$U$9+$U$13+$U$14</f>
        <v>15.529777658721585</v>
      </c>
      <c r="N28">
        <f t="shared" si="4"/>
        <v>35.725454769015521</v>
      </c>
      <c r="O28">
        <f t="shared" si="5"/>
        <v>-4.470222341278415</v>
      </c>
      <c r="P28">
        <f t="shared" si="6"/>
        <v>0.35725454769015513</v>
      </c>
      <c r="Q28">
        <f>$N$57*G28+$N$58</f>
        <v>37.729555233870187</v>
      </c>
      <c r="R28">
        <f>(N28-($N$57*G28+$N$58))^2/N28</f>
        <v>0.11242456391945234</v>
      </c>
    </row>
    <row r="29" spans="2:18" x14ac:dyDescent="0.3">
      <c r="B29" s="2">
        <v>2.6</v>
      </c>
      <c r="C29" s="2">
        <v>-0.123</v>
      </c>
      <c r="D29" s="2">
        <f t="shared" si="1"/>
        <v>-123</v>
      </c>
      <c r="E29" s="2">
        <f t="shared" si="2"/>
        <v>20.899051114393981</v>
      </c>
      <c r="F29" s="2">
        <f>D29/$U$3</f>
        <v>0.13666666666666666</v>
      </c>
      <c r="G29" s="2">
        <f>100*F29</f>
        <v>13.666666666666666</v>
      </c>
      <c r="H29" s="2">
        <f t="shared" si="3"/>
        <v>11.35662602000073</v>
      </c>
      <c r="J29" s="2">
        <f t="shared" si="0"/>
        <v>11.35662602000073</v>
      </c>
      <c r="K29" s="2">
        <v>-48.5</v>
      </c>
      <c r="L29">
        <f>K29+$U$11</f>
        <v>-0.17022234127841784</v>
      </c>
      <c r="M29">
        <f>L29-$U$9+$U$13+$U$14</f>
        <v>15.829777658721582</v>
      </c>
      <c r="N29">
        <f t="shared" si="4"/>
        <v>38.280514473393033</v>
      </c>
      <c r="O29">
        <f t="shared" si="5"/>
        <v>-4.1702223412784178</v>
      </c>
      <c r="P29">
        <f t="shared" si="6"/>
        <v>0.38280514473393007</v>
      </c>
      <c r="Q29">
        <f>$N$57*G29+$N$58</f>
        <v>39.664404220222501</v>
      </c>
      <c r="R29">
        <f>(N29-($N$57*G29+$N$58))^2/N29</f>
        <v>5.0029391133467077E-2</v>
      </c>
    </row>
    <row r="30" spans="2:18" x14ac:dyDescent="0.3">
      <c r="B30" s="2">
        <v>2.7</v>
      </c>
      <c r="C30" s="2">
        <v>-0.13</v>
      </c>
      <c r="D30" s="2">
        <f t="shared" si="1"/>
        <v>-130</v>
      </c>
      <c r="E30" s="2">
        <f t="shared" si="2"/>
        <v>21.139433523068369</v>
      </c>
      <c r="F30" s="2">
        <f>D30/$U$3</f>
        <v>0.14444444444444443</v>
      </c>
      <c r="G30" s="2">
        <f>100*F30</f>
        <v>14.444444444444443</v>
      </c>
      <c r="H30" s="2">
        <f t="shared" si="3"/>
        <v>11.597008428675117</v>
      </c>
      <c r="J30" s="2">
        <f t="shared" si="0"/>
        <v>11.597008428675117</v>
      </c>
      <c r="K30" s="2">
        <v>-48.1</v>
      </c>
      <c r="L30">
        <f>K30+$U$11</f>
        <v>0.22977765872158074</v>
      </c>
      <c r="M30">
        <f>L30-$U$9+$U$13+$U$14</f>
        <v>16.229777658721581</v>
      </c>
      <c r="N30">
        <f t="shared" si="4"/>
        <v>41.973749457219064</v>
      </c>
      <c r="O30">
        <f t="shared" si="5"/>
        <v>-3.7702223412784193</v>
      </c>
      <c r="P30">
        <f t="shared" si="6"/>
        <v>0.41973749457219045</v>
      </c>
      <c r="Q30">
        <f>$N$57*G30+$N$58</f>
        <v>41.921728037633535</v>
      </c>
      <c r="R30">
        <f>(N30-($N$57*G30+$N$58))^2/N30</f>
        <v>6.4474299548862487E-5</v>
      </c>
    </row>
    <row r="31" spans="2:18" x14ac:dyDescent="0.3">
      <c r="B31" s="2">
        <v>2.8</v>
      </c>
      <c r="C31" s="2">
        <v>-0.13600000000000001</v>
      </c>
      <c r="D31" s="2">
        <f t="shared" si="1"/>
        <v>-136</v>
      </c>
      <c r="E31" s="2">
        <f t="shared" si="2"/>
        <v>21.335389083702175</v>
      </c>
      <c r="F31" s="2">
        <f>D31/$U$3</f>
        <v>0.15111111111111111</v>
      </c>
      <c r="G31" s="2">
        <f>100*F31</f>
        <v>15.111111111111111</v>
      </c>
      <c r="H31" s="2">
        <f t="shared" si="3"/>
        <v>11.792963989308927</v>
      </c>
      <c r="J31" s="2">
        <f t="shared" si="0"/>
        <v>11.792963989308927</v>
      </c>
      <c r="K31" s="2">
        <v>-47.9</v>
      </c>
      <c r="L31">
        <f>K31+$U$11</f>
        <v>0.42977765872158358</v>
      </c>
      <c r="M31">
        <f>L31-$U$9+$U$13+$U$14</f>
        <v>16.429777658721584</v>
      </c>
      <c r="N31">
        <f t="shared" si="4"/>
        <v>43.951911325390036</v>
      </c>
      <c r="O31">
        <f t="shared" si="5"/>
        <v>-3.5702223412784164</v>
      </c>
      <c r="P31">
        <f t="shared" si="6"/>
        <v>0.43951911325390042</v>
      </c>
      <c r="Q31">
        <f>$N$57*G31+$N$58</f>
        <v>43.856577023985857</v>
      </c>
      <c r="R31">
        <f>(N31-($N$57*G31+$N$58))^2/N31</f>
        <v>2.0678575174892536E-4</v>
      </c>
    </row>
    <row r="32" spans="2:18" x14ac:dyDescent="0.3">
      <c r="B32" s="2">
        <v>2.9</v>
      </c>
      <c r="C32" s="2">
        <v>-0.14399999999999999</v>
      </c>
      <c r="D32" s="2">
        <f t="shared" si="1"/>
        <v>-144</v>
      </c>
      <c r="E32" s="2">
        <f t="shared" si="2"/>
        <v>21.583624920952499</v>
      </c>
      <c r="F32" s="2">
        <f>D32/$U$3</f>
        <v>0.16</v>
      </c>
      <c r="G32" s="2">
        <f>100*F32</f>
        <v>16</v>
      </c>
      <c r="H32" s="2">
        <f t="shared" si="3"/>
        <v>12.041199826559248</v>
      </c>
      <c r="J32" s="2">
        <f t="shared" si="0"/>
        <v>12.041199826559248</v>
      </c>
      <c r="K32" s="2">
        <v>-47.6</v>
      </c>
      <c r="L32">
        <f>K32+$U$11</f>
        <v>0.72977765872158074</v>
      </c>
      <c r="M32">
        <f>L32-$U$9+$U$13+$U$14</f>
        <v>16.729777658721581</v>
      </c>
      <c r="N32">
        <f t="shared" si="4"/>
        <v>47.095321487246807</v>
      </c>
      <c r="O32">
        <f t="shared" si="5"/>
        <v>-3.2702223412784193</v>
      </c>
      <c r="P32">
        <f t="shared" si="6"/>
        <v>0.47095321487246788</v>
      </c>
      <c r="Q32">
        <f>$N$57*G32+$N$58</f>
        <v>46.436375672455611</v>
      </c>
      <c r="R32">
        <f>(N32-($N$57*G32+$N$58))^2/N32</f>
        <v>9.2198030105477558E-3</v>
      </c>
    </row>
    <row r="33" spans="2:18" x14ac:dyDescent="0.3">
      <c r="B33" s="2">
        <v>3</v>
      </c>
      <c r="C33" s="2">
        <v>-0.14899999999999999</v>
      </c>
      <c r="D33" s="2">
        <f t="shared" si="1"/>
        <v>-149</v>
      </c>
      <c r="E33" s="2">
        <f t="shared" si="2"/>
        <v>21.731862684122738</v>
      </c>
      <c r="F33" s="2">
        <f>D33/$U$3</f>
        <v>0.16555555555555557</v>
      </c>
      <c r="G33" s="2">
        <f>100*F33</f>
        <v>16.555555555555557</v>
      </c>
      <c r="H33" s="2">
        <f t="shared" si="3"/>
        <v>12.189437589729494</v>
      </c>
      <c r="J33" s="2">
        <f t="shared" si="0"/>
        <v>12.189437589729494</v>
      </c>
      <c r="K33" s="2">
        <v>-47.3</v>
      </c>
      <c r="L33">
        <f>K33+$U$11</f>
        <v>1.029777658721585</v>
      </c>
      <c r="M33">
        <f>L33-$U$9+$U$13+$U$14</f>
        <v>17.029777658721585</v>
      </c>
      <c r="N33">
        <f t="shared" si="4"/>
        <v>50.463546159956465</v>
      </c>
      <c r="O33">
        <f t="shared" si="5"/>
        <v>-2.970222341278415</v>
      </c>
      <c r="P33">
        <f t="shared" si="6"/>
        <v>0.50463546159956441</v>
      </c>
      <c r="Q33">
        <f>$N$57*G33+$N$58</f>
        <v>48.048749827749212</v>
      </c>
      <c r="R33">
        <f>(N33-($N$57*G33+$N$58))^2/N33</f>
        <v>0.11555353853964334</v>
      </c>
    </row>
    <row r="34" spans="2:18" x14ac:dyDescent="0.3">
      <c r="B34" s="2">
        <v>3.1</v>
      </c>
      <c r="C34" s="2">
        <v>-0.156</v>
      </c>
      <c r="D34" s="2">
        <f t="shared" si="1"/>
        <v>-156</v>
      </c>
      <c r="E34" s="2">
        <f t="shared" si="2"/>
        <v>21.931245983544617</v>
      </c>
      <c r="F34" s="2">
        <f>D34/$U$3</f>
        <v>0.17333333333333334</v>
      </c>
      <c r="G34" s="2">
        <f>100*F34</f>
        <v>17.333333333333336</v>
      </c>
      <c r="H34" s="2">
        <f t="shared" si="3"/>
        <v>12.388820889151368</v>
      </c>
      <c r="J34" s="2">
        <f t="shared" si="0"/>
        <v>12.388820889151368</v>
      </c>
      <c r="K34" s="2">
        <v>-47</v>
      </c>
      <c r="L34">
        <f>K34+$U$11</f>
        <v>1.3297776587215822</v>
      </c>
      <c r="M34">
        <f>L34-$U$9+$U$13+$U$14</f>
        <v>17.329777658721582</v>
      </c>
      <c r="N34">
        <f t="shared" si="4"/>
        <v>54.072663921142393</v>
      </c>
      <c r="O34">
        <f t="shared" si="5"/>
        <v>-2.6702223412784178</v>
      </c>
      <c r="P34">
        <f t="shared" si="6"/>
        <v>0.54072663921142372</v>
      </c>
      <c r="Q34">
        <f>$N$57*G34+$N$58</f>
        <v>50.306073645160254</v>
      </c>
      <c r="R34">
        <f>(N34-($N$57*G34+$N$58))^2/N34</f>
        <v>0.26237291226881865</v>
      </c>
    </row>
    <row r="35" spans="2:18" x14ac:dyDescent="0.3">
      <c r="B35" s="2">
        <v>3.2</v>
      </c>
      <c r="C35" s="2">
        <v>-0.161</v>
      </c>
      <c r="D35" s="2">
        <f t="shared" si="1"/>
        <v>-161</v>
      </c>
      <c r="E35" s="2">
        <f t="shared" si="2"/>
        <v>22.068258760318496</v>
      </c>
      <c r="F35" s="2">
        <f>D35/$U$3</f>
        <v>0.17888888888888888</v>
      </c>
      <c r="G35" s="2">
        <f>100*F35</f>
        <v>17.888888888888886</v>
      </c>
      <c r="H35" s="2">
        <f t="shared" si="3"/>
        <v>12.525833665925248</v>
      </c>
      <c r="J35" s="2">
        <f t="shared" si="0"/>
        <v>12.525833665925248</v>
      </c>
      <c r="K35" s="2">
        <v>-46.8</v>
      </c>
      <c r="L35">
        <f>K35+$U$11</f>
        <v>1.529777658721585</v>
      </c>
      <c r="M35">
        <f>L35-$U$9+$U$13+$U$14</f>
        <v>17.529777658721585</v>
      </c>
      <c r="N35">
        <f t="shared" si="4"/>
        <v>56.621030060990137</v>
      </c>
      <c r="O35">
        <f t="shared" si="5"/>
        <v>-2.470222341278415</v>
      </c>
      <c r="P35">
        <f t="shared" si="6"/>
        <v>0.56621030060990118</v>
      </c>
      <c r="Q35">
        <f>$N$57*G35+$N$58</f>
        <v>51.918447800453833</v>
      </c>
      <c r="R35">
        <f>(N35-($N$57*G35+$N$58))^2/N35</f>
        <v>0.39056654203023189</v>
      </c>
    </row>
    <row r="36" spans="2:18" x14ac:dyDescent="0.3">
      <c r="B36" s="2">
        <v>3.3</v>
      </c>
      <c r="C36" s="2">
        <v>-0.16700000000000001</v>
      </c>
      <c r="D36" s="2">
        <f t="shared" si="1"/>
        <v>-167</v>
      </c>
      <c r="E36" s="2">
        <f t="shared" si="2"/>
        <v>22.227164711475833</v>
      </c>
      <c r="F36" s="2">
        <f>D36/$U$3</f>
        <v>0.18555555555555556</v>
      </c>
      <c r="G36" s="2">
        <f>100*F36</f>
        <v>18.555555555555557</v>
      </c>
      <c r="H36" s="2">
        <f t="shared" si="3"/>
        <v>12.684739617082585</v>
      </c>
      <c r="J36" s="2">
        <f t="shared" si="0"/>
        <v>12.684739617082585</v>
      </c>
      <c r="K36" s="2">
        <v>-46.6</v>
      </c>
      <c r="L36">
        <f>K36+$U$11</f>
        <v>1.7297776587215807</v>
      </c>
      <c r="M36">
        <f>L36-$U$9+$U$13+$U$14</f>
        <v>17.729777658721581</v>
      </c>
      <c r="N36">
        <f t="shared" si="4"/>
        <v>59.28949699691087</v>
      </c>
      <c r="O36">
        <f t="shared" si="5"/>
        <v>-2.2702223412784193</v>
      </c>
      <c r="P36">
        <f t="shared" si="6"/>
        <v>0.59289496996910851</v>
      </c>
      <c r="Q36">
        <f>$N$57*G36+$N$58</f>
        <v>53.853296786806162</v>
      </c>
      <c r="R36">
        <f>(N36-($N$57*G36+$N$58))^2/N36</f>
        <v>0.49844026718395368</v>
      </c>
    </row>
    <row r="37" spans="2:18" x14ac:dyDescent="0.3">
      <c r="B37" s="2">
        <v>3.4</v>
      </c>
      <c r="C37" s="2">
        <v>-0.17299999999999999</v>
      </c>
      <c r="D37" s="2">
        <f t="shared" si="1"/>
        <v>-173</v>
      </c>
      <c r="E37" s="2">
        <f t="shared" si="2"/>
        <v>22.380461031287954</v>
      </c>
      <c r="F37" s="2">
        <f>D37/$U$3</f>
        <v>0.19222222222222221</v>
      </c>
      <c r="G37" s="2">
        <f>100*F37</f>
        <v>19.222222222222221</v>
      </c>
      <c r="H37" s="2">
        <f t="shared" si="3"/>
        <v>12.838035936894705</v>
      </c>
      <c r="J37" s="2">
        <f t="shared" si="0"/>
        <v>12.838035936894705</v>
      </c>
      <c r="K37" s="2">
        <v>-46.3</v>
      </c>
      <c r="L37">
        <f>K37+$U$11</f>
        <v>2.029777658721585</v>
      </c>
      <c r="M37">
        <f>L37-$U$9+$U$13+$U$14</f>
        <v>18.029777658721585</v>
      </c>
      <c r="N37">
        <f t="shared" si="4"/>
        <v>63.529840630017127</v>
      </c>
      <c r="O37">
        <f t="shared" si="5"/>
        <v>-1.970222341278415</v>
      </c>
      <c r="P37">
        <f t="shared" si="6"/>
        <v>0.63529840630017131</v>
      </c>
      <c r="Q37">
        <f>$N$57*G37+$N$58</f>
        <v>55.788145773158476</v>
      </c>
      <c r="R37">
        <f>(N37-($N$57*G37+$N$58))^2/N37</f>
        <v>0.94339665678924467</v>
      </c>
    </row>
    <row r="38" spans="2:18" x14ac:dyDescent="0.3">
      <c r="B38" s="2">
        <v>3.5</v>
      </c>
      <c r="C38" s="2">
        <v>-0.17699999999999999</v>
      </c>
      <c r="D38" s="2">
        <f t="shared" si="1"/>
        <v>-177</v>
      </c>
      <c r="E38" s="2">
        <f t="shared" si="2"/>
        <v>22.479732663618069</v>
      </c>
      <c r="F38" s="2">
        <f>D38/$U$3</f>
        <v>0.19666666666666666</v>
      </c>
      <c r="G38" s="2">
        <f>100*F38</f>
        <v>19.666666666666664</v>
      </c>
      <c r="H38" s="2">
        <f t="shared" si="3"/>
        <v>12.937307569224817</v>
      </c>
      <c r="J38" s="2">
        <f t="shared" si="0"/>
        <v>12.937307569224817</v>
      </c>
      <c r="K38" s="2">
        <v>-46.2</v>
      </c>
      <c r="L38">
        <f>K38+$U$11</f>
        <v>2.1297776587215793</v>
      </c>
      <c r="M38">
        <f>L38-$U$9+$U$13+$U$14</f>
        <v>18.129777658721579</v>
      </c>
      <c r="N38">
        <f t="shared" si="4"/>
        <v>65.009640717409596</v>
      </c>
      <c r="O38">
        <f t="shared" si="5"/>
        <v>-1.8702223412784207</v>
      </c>
      <c r="P38">
        <f t="shared" si="6"/>
        <v>0.65009640717409567</v>
      </c>
      <c r="Q38">
        <f>$N$57*G38+$N$58</f>
        <v>57.07804509739335</v>
      </c>
      <c r="R38">
        <f>(N38-($N$57*G38+$N$58))^2/N38</f>
        <v>0.96770584155241346</v>
      </c>
    </row>
    <row r="39" spans="2:18" x14ac:dyDescent="0.3">
      <c r="B39" s="2">
        <v>3.6</v>
      </c>
      <c r="C39" s="2">
        <v>-0.18099999999999999</v>
      </c>
      <c r="D39" s="2">
        <f t="shared" si="1"/>
        <v>-181</v>
      </c>
      <c r="E39" s="2">
        <f t="shared" si="2"/>
        <v>22.576785748691847</v>
      </c>
      <c r="F39" s="2">
        <f>D39/$U$3</f>
        <v>0.2011111111111111</v>
      </c>
      <c r="G39" s="2">
        <f>100*F39</f>
        <v>20.111111111111111</v>
      </c>
      <c r="H39" s="2">
        <f t="shared" si="3"/>
        <v>13.034360654298595</v>
      </c>
      <c r="J39" s="2">
        <f t="shared" si="0"/>
        <v>13.034360654298595</v>
      </c>
      <c r="K39" s="2">
        <v>-46</v>
      </c>
      <c r="L39">
        <f>K39+$U$11</f>
        <v>2.3297776587215822</v>
      </c>
      <c r="M39">
        <f>L39-$U$9+$U$13+$U$14</f>
        <v>18.329777658721582</v>
      </c>
      <c r="N39">
        <f t="shared" si="4"/>
        <v>68.0734506937318</v>
      </c>
      <c r="O39">
        <f t="shared" si="5"/>
        <v>-1.6702223412784178</v>
      </c>
      <c r="P39">
        <f t="shared" si="6"/>
        <v>0.68073450693731774</v>
      </c>
      <c r="Q39">
        <f>$N$57*G39+$N$58</f>
        <v>58.367944421628231</v>
      </c>
      <c r="R39">
        <f>(N39-($N$57*G39+$N$58))^2/N39</f>
        <v>1.3837531524829161</v>
      </c>
    </row>
    <row r="40" spans="2:18" x14ac:dyDescent="0.3">
      <c r="B40" s="2">
        <v>3.7</v>
      </c>
      <c r="C40" s="2">
        <v>-0.185</v>
      </c>
      <c r="D40" s="2">
        <f t="shared" si="1"/>
        <v>-185</v>
      </c>
      <c r="E40" s="2">
        <f t="shared" si="2"/>
        <v>22.671717284030137</v>
      </c>
      <c r="F40" s="2">
        <f>D40/$U$3</f>
        <v>0.20555555555555555</v>
      </c>
      <c r="G40" s="2">
        <f>100*F40</f>
        <v>20.555555555555554</v>
      </c>
      <c r="H40" s="2">
        <f t="shared" si="3"/>
        <v>13.129292189636889</v>
      </c>
      <c r="J40" s="2">
        <f>H40+I40</f>
        <v>13.129292189636889</v>
      </c>
      <c r="K40" s="2">
        <v>-45.9</v>
      </c>
      <c r="L40">
        <f>K40+$U$11</f>
        <v>2.4297776587215836</v>
      </c>
      <c r="M40">
        <f>L40-$U$9+$U$13+$U$14</f>
        <v>18.429777658721584</v>
      </c>
      <c r="N40">
        <f t="shared" si="4"/>
        <v>69.659085055265237</v>
      </c>
      <c r="O40">
        <f t="shared" si="5"/>
        <v>-1.5702223412784164</v>
      </c>
      <c r="P40">
        <f t="shared" si="6"/>
        <v>0.69659085055265191</v>
      </c>
      <c r="Q40">
        <f>$N$57*G40+$N$58</f>
        <v>59.657843745863104</v>
      </c>
      <c r="R40">
        <f>(N40-($N$57*G40+$N$58))^2/N40</f>
        <v>1.4359193441822449</v>
      </c>
    </row>
    <row r="41" spans="2:18" x14ac:dyDescent="0.3">
      <c r="B41" s="2">
        <v>3.8</v>
      </c>
      <c r="C41" s="2">
        <v>-0.188</v>
      </c>
      <c r="D41" s="2">
        <f t="shared" si="1"/>
        <v>-188</v>
      </c>
      <c r="E41" s="2">
        <f t="shared" si="2"/>
        <v>22.741578492636801</v>
      </c>
      <c r="F41" s="2">
        <f>D41/$U$3</f>
        <v>0.2088888888888889</v>
      </c>
      <c r="G41" s="2">
        <f>100*F41</f>
        <v>20.888888888888889</v>
      </c>
      <c r="H41" s="2">
        <f t="shared" si="3"/>
        <v>13.199153398243551</v>
      </c>
      <c r="J41" s="2">
        <f t="shared" si="0"/>
        <v>13.199153398243551</v>
      </c>
      <c r="K41" s="2">
        <v>-45.8</v>
      </c>
      <c r="L41">
        <f>K41+$U$11</f>
        <v>2.529777658721585</v>
      </c>
      <c r="M41">
        <f>L41-$U$9+$U$13+$U$14</f>
        <v>18.529777658721585</v>
      </c>
      <c r="N41">
        <f t="shared" si="4"/>
        <v>71.281653585741921</v>
      </c>
      <c r="O41">
        <f t="shared" si="5"/>
        <v>-1.470222341278415</v>
      </c>
      <c r="P41">
        <f t="shared" si="6"/>
        <v>0.712816535857419</v>
      </c>
      <c r="Q41">
        <f>$N$57*G41+$N$58</f>
        <v>60.625268239039272</v>
      </c>
      <c r="R41">
        <f>(N41-($N$57*G41+$N$58))^2/N41</f>
        <v>1.5930964412999171</v>
      </c>
    </row>
    <row r="42" spans="2:18" x14ac:dyDescent="0.3">
      <c r="B42" s="2">
        <v>3.9</v>
      </c>
      <c r="C42" s="2">
        <v>-0.191</v>
      </c>
      <c r="D42" s="2">
        <f t="shared" si="1"/>
        <v>-191</v>
      </c>
      <c r="E42" s="2">
        <f t="shared" si="2"/>
        <v>22.810333672477277</v>
      </c>
      <c r="F42" s="2">
        <f>D42/$U$3</f>
        <v>0.21222222222222223</v>
      </c>
      <c r="G42" s="2">
        <f>100*F42</f>
        <v>21.222222222222221</v>
      </c>
      <c r="H42" s="2">
        <f t="shared" si="3"/>
        <v>13.267908578084027</v>
      </c>
      <c r="J42" s="2">
        <f t="shared" si="0"/>
        <v>13.267908578084027</v>
      </c>
      <c r="K42" s="2">
        <v>-45.7</v>
      </c>
      <c r="L42">
        <f>K42+$U$11</f>
        <v>2.6297776587215793</v>
      </c>
      <c r="M42">
        <f>L42-$U$9+$U$13+$U$14</f>
        <v>18.629777658721579</v>
      </c>
      <c r="N42">
        <f t="shared" si="4"/>
        <v>72.942016592473934</v>
      </c>
      <c r="O42">
        <f t="shared" si="5"/>
        <v>-1.3702223412784207</v>
      </c>
      <c r="P42">
        <f t="shared" si="6"/>
        <v>0.72942016592473879</v>
      </c>
      <c r="Q42">
        <f>$N$57*G42+$N$58</f>
        <v>61.592692732215426</v>
      </c>
      <c r="R42">
        <f>(N42-($N$57*G42+$N$58))^2/N42</f>
        <v>1.7658841652908628</v>
      </c>
    </row>
    <row r="43" spans="2:18" x14ac:dyDescent="0.3">
      <c r="B43" s="2">
        <v>4</v>
      </c>
      <c r="C43" s="2">
        <v>-0.19500000000000001</v>
      </c>
      <c r="D43" s="2">
        <f t="shared" si="1"/>
        <v>-195</v>
      </c>
      <c r="E43" s="2">
        <f t="shared" si="2"/>
        <v>22.900346113625179</v>
      </c>
      <c r="F43" s="2">
        <f>D43/$U$3</f>
        <v>0.21666666666666667</v>
      </c>
      <c r="G43" s="2">
        <f>100*F43</f>
        <v>21.666666666666668</v>
      </c>
      <c r="H43" s="2">
        <f t="shared" si="3"/>
        <v>13.357921019231931</v>
      </c>
      <c r="J43" s="2">
        <f t="shared" si="0"/>
        <v>13.357921019231931</v>
      </c>
      <c r="K43" s="2">
        <v>-45.6</v>
      </c>
      <c r="L43">
        <f>K43+$U$11</f>
        <v>2.7297776587215807</v>
      </c>
      <c r="M43">
        <f>L43-$U$9+$U$13+$U$14</f>
        <v>18.729777658721581</v>
      </c>
      <c r="N43">
        <f t="shared" si="4"/>
        <v>74.641054421905054</v>
      </c>
      <c r="O43">
        <f t="shared" si="5"/>
        <v>-1.2702223412784193</v>
      </c>
      <c r="P43">
        <f t="shared" si="6"/>
        <v>0.7464105442190504</v>
      </c>
      <c r="Q43">
        <f>$N$57*G43+$N$58</f>
        <v>62.882592056450314</v>
      </c>
      <c r="R43">
        <f>(N43-($N$57*G43+$N$58))^2/N43</f>
        <v>1.85235107235087</v>
      </c>
    </row>
    <row r="44" spans="2:18" x14ac:dyDescent="0.3">
      <c r="B44" s="2">
        <v>4.0999999999999996</v>
      </c>
      <c r="C44" s="2">
        <v>-0.19800000000000001</v>
      </c>
      <c r="D44" s="2">
        <f t="shared" si="1"/>
        <v>-198</v>
      </c>
      <c r="E44" s="2">
        <f t="shared" si="2"/>
        <v>22.966651902615311</v>
      </c>
      <c r="F44" s="2">
        <f>D44/$U$3</f>
        <v>0.22</v>
      </c>
      <c r="G44" s="2">
        <f>100*F44</f>
        <v>22</v>
      </c>
      <c r="H44" s="2">
        <f t="shared" si="3"/>
        <v>13.424226808222063</v>
      </c>
      <c r="J44" s="2">
        <f t="shared" si="0"/>
        <v>13.424226808222063</v>
      </c>
      <c r="K44" s="2">
        <v>-45.5</v>
      </c>
      <c r="L44">
        <f>K44+$U$11</f>
        <v>2.8297776587215822</v>
      </c>
      <c r="M44">
        <f>L44-$U$9+$U$13+$U$14</f>
        <v>18.829777658721582</v>
      </c>
      <c r="N44">
        <f t="shared" si="4"/>
        <v>76.379667926381899</v>
      </c>
      <c r="O44">
        <f t="shared" si="5"/>
        <v>-1.1702223412784178</v>
      </c>
      <c r="P44">
        <f t="shared" si="6"/>
        <v>0.76379667926381845</v>
      </c>
      <c r="Q44">
        <f>$N$57*G44+$N$58</f>
        <v>63.850016549626467</v>
      </c>
      <c r="R44">
        <f>(N44-($N$57*G44+$N$58))^2/N44</f>
        <v>2.0554182531186869</v>
      </c>
    </row>
    <row r="45" spans="2:18" x14ac:dyDescent="0.3">
      <c r="B45" s="2">
        <v>4.2</v>
      </c>
      <c r="C45" s="2">
        <v>-0.20100000000000001</v>
      </c>
      <c r="D45" s="2">
        <f t="shared" si="1"/>
        <v>-201</v>
      </c>
      <c r="E45" s="2">
        <f t="shared" si="2"/>
        <v>23.031960574204891</v>
      </c>
      <c r="F45" s="2">
        <f>D45/$U$3</f>
        <v>0.22333333333333333</v>
      </c>
      <c r="G45" s="2">
        <f>100*F45</f>
        <v>22.333333333333332</v>
      </c>
      <c r="H45" s="2">
        <f t="shared" si="3"/>
        <v>13.489535479811641</v>
      </c>
      <c r="J45" s="2">
        <f t="shared" si="0"/>
        <v>13.489535479811641</v>
      </c>
      <c r="K45" s="2">
        <v>-45.4</v>
      </c>
      <c r="L45">
        <f>K45+$U$11</f>
        <v>2.9297776587215836</v>
      </c>
      <c r="M45">
        <f>L45-$U$9+$U$13+$U$14</f>
        <v>18.929777658721584</v>
      </c>
      <c r="N45">
        <f t="shared" si="4"/>
        <v>78.158778941797664</v>
      </c>
      <c r="O45">
        <f t="shared" si="5"/>
        <v>-1.0702223412784164</v>
      </c>
      <c r="P45">
        <f t="shared" si="6"/>
        <v>0.78158778941797646</v>
      </c>
      <c r="Q45">
        <f>$N$57*G45+$N$58</f>
        <v>64.817441042802614</v>
      </c>
      <c r="R45">
        <f>(N45-($N$57*G45+$N$58))^2/N45</f>
        <v>2.2773039618199009</v>
      </c>
    </row>
    <row r="46" spans="2:18" x14ac:dyDescent="0.3">
      <c r="B46" s="2">
        <v>4.3</v>
      </c>
      <c r="C46" s="2">
        <v>-0.20300000000000001</v>
      </c>
      <c r="D46" s="2">
        <f t="shared" si="1"/>
        <v>-203</v>
      </c>
      <c r="E46" s="2">
        <f t="shared" si="2"/>
        <v>23.074960379132129</v>
      </c>
      <c r="F46" s="2">
        <f>D46/$U$3</f>
        <v>0.22555555555555556</v>
      </c>
      <c r="G46" s="2">
        <f>100*F46</f>
        <v>22.555555555555557</v>
      </c>
      <c r="H46" s="2">
        <f t="shared" si="3"/>
        <v>13.532535284738881</v>
      </c>
      <c r="J46" s="2">
        <f t="shared" si="0"/>
        <v>13.532535284738881</v>
      </c>
      <c r="K46" s="2">
        <v>-45.3</v>
      </c>
      <c r="L46">
        <f>K46+$U$11</f>
        <v>3.029777658721585</v>
      </c>
      <c r="M46">
        <f>L46-$U$9+$U$13+$U$14</f>
        <v>19.029777658721585</v>
      </c>
      <c r="N46">
        <f t="shared" si="4"/>
        <v>79.97933077636219</v>
      </c>
      <c r="O46">
        <f t="shared" si="5"/>
        <v>-0.970222341278415</v>
      </c>
      <c r="P46">
        <f t="shared" si="6"/>
        <v>0.79979330776362134</v>
      </c>
      <c r="Q46">
        <f>$N$57*G46+$N$58</f>
        <v>65.462390704920068</v>
      </c>
      <c r="R46">
        <f>(N46-($N$57*G46+$N$58))^2/N46</f>
        <v>2.6349501426451849</v>
      </c>
    </row>
    <row r="47" spans="2:18" x14ac:dyDescent="0.3">
      <c r="B47" s="2">
        <v>4.4000000000000004</v>
      </c>
      <c r="C47" s="2">
        <v>-0.20499999999999999</v>
      </c>
      <c r="D47" s="2">
        <f t="shared" si="1"/>
        <v>-205</v>
      </c>
      <c r="E47" s="2">
        <f t="shared" si="2"/>
        <v>23.117538610557542</v>
      </c>
      <c r="F47" s="2">
        <f>D47/$U$3</f>
        <v>0.22777777777777777</v>
      </c>
      <c r="G47" s="2">
        <f>100*F47</f>
        <v>22.777777777777779</v>
      </c>
      <c r="H47" s="2">
        <f t="shared" si="3"/>
        <v>13.575113516164294</v>
      </c>
      <c r="J47" s="2">
        <f t="shared" si="0"/>
        <v>13.575113516164294</v>
      </c>
      <c r="K47" s="2">
        <v>-45.3</v>
      </c>
      <c r="L47">
        <f>K47+$U$11</f>
        <v>3.029777658721585</v>
      </c>
      <c r="M47">
        <f>L47-$U$9+$U$13+$U$14</f>
        <v>19.029777658721585</v>
      </c>
      <c r="N47">
        <f t="shared" si="4"/>
        <v>79.97933077636219</v>
      </c>
      <c r="O47">
        <f t="shared" si="5"/>
        <v>-0.970222341278415</v>
      </c>
      <c r="P47">
        <f t="shared" si="6"/>
        <v>0.79979330776362134</v>
      </c>
      <c r="Q47">
        <f>$N$57*G47+$N$58</f>
        <v>66.107340367037509</v>
      </c>
      <c r="R47">
        <f>(N47-($N$57*G47+$N$58))^2/N47</f>
        <v>2.4060231068258582</v>
      </c>
    </row>
    <row r="48" spans="2:18" x14ac:dyDescent="0.3">
      <c r="B48" s="2">
        <v>4.5</v>
      </c>
      <c r="C48" s="2">
        <v>-0.20599999999999999</v>
      </c>
      <c r="D48" s="2">
        <f t="shared" si="1"/>
        <v>-206</v>
      </c>
      <c r="E48" s="2">
        <f t="shared" si="2"/>
        <v>23.138672203691534</v>
      </c>
      <c r="F48" s="2">
        <f>D48/$U$3</f>
        <v>0.22888888888888889</v>
      </c>
      <c r="G48" s="2">
        <f>100*F48</f>
        <v>22.888888888888889</v>
      </c>
      <c r="H48" s="2">
        <f t="shared" si="3"/>
        <v>13.596247109298286</v>
      </c>
      <c r="J48" s="2">
        <f t="shared" si="0"/>
        <v>13.596247109298286</v>
      </c>
      <c r="K48" s="2">
        <v>-45.2</v>
      </c>
      <c r="L48">
        <f>K48+$U$11</f>
        <v>3.1297776587215793</v>
      </c>
      <c r="M48">
        <f>L48-$U$9+$U$13+$U$14</f>
        <v>19.129777658721579</v>
      </c>
      <c r="N48">
        <f t="shared" si="4"/>
        <v>81.842288710755724</v>
      </c>
      <c r="O48">
        <f t="shared" si="5"/>
        <v>-0.87022234127842069</v>
      </c>
      <c r="P48">
        <f t="shared" si="6"/>
        <v>0.81842288710755706</v>
      </c>
      <c r="Q48">
        <f>$N$57*G48+$N$58</f>
        <v>66.429815198096222</v>
      </c>
      <c r="R48">
        <f>(N48-($N$57*G48+$N$58))^2/N48</f>
        <v>2.9024645268407876</v>
      </c>
    </row>
    <row r="49" spans="2:18" x14ac:dyDescent="0.3">
      <c r="B49" s="2">
        <v>4.5999999999999996</v>
      </c>
      <c r="C49" s="2">
        <v>-0.20699999999999999</v>
      </c>
      <c r="D49" s="2">
        <f t="shared" si="1"/>
        <v>-207</v>
      </c>
      <c r="E49" s="2">
        <f t="shared" si="2"/>
        <v>23.159703454569179</v>
      </c>
      <c r="F49" s="2">
        <f>D49/$U$3</f>
        <v>0.23</v>
      </c>
      <c r="G49" s="2">
        <f>100*F49</f>
        <v>23</v>
      </c>
      <c r="H49" s="2">
        <f t="shared" si="3"/>
        <v>13.617278360175929</v>
      </c>
      <c r="J49" s="2">
        <f t="shared" si="0"/>
        <v>13.617278360175929</v>
      </c>
      <c r="K49" s="2">
        <v>-45.2</v>
      </c>
      <c r="L49">
        <f>K49+$U$11</f>
        <v>3.1297776587215793</v>
      </c>
      <c r="M49">
        <f>L49-$U$9+$U$13+$U$14</f>
        <v>19.129777658721579</v>
      </c>
      <c r="N49">
        <f t="shared" si="4"/>
        <v>81.842288710755724</v>
      </c>
      <c r="O49">
        <f t="shared" si="5"/>
        <v>-0.87022234127842069</v>
      </c>
      <c r="P49">
        <f t="shared" si="6"/>
        <v>0.81842288710755706</v>
      </c>
      <c r="Q49">
        <f>$N$57*G49+$N$58</f>
        <v>66.752290029154935</v>
      </c>
      <c r="R49">
        <f>(N49-($N$57*G49+$N$58))^2/N49</f>
        <v>2.7822787436391443</v>
      </c>
    </row>
    <row r="50" spans="2:18" x14ac:dyDescent="0.3">
      <c r="B50" s="2">
        <v>4.67</v>
      </c>
      <c r="C50" s="2">
        <v>-0.20799999999999999</v>
      </c>
      <c r="D50" s="2">
        <f t="shared" si="1"/>
        <v>-208</v>
      </c>
      <c r="E50" s="2">
        <f t="shared" si="2"/>
        <v>23.180633349627616</v>
      </c>
      <c r="F50" s="2">
        <f>D50/$U$3</f>
        <v>0.2311111111111111</v>
      </c>
      <c r="G50" s="2">
        <f>100*F50</f>
        <v>23.111111111111111</v>
      </c>
      <c r="H50" s="2">
        <f t="shared" si="3"/>
        <v>13.638208255234368</v>
      </c>
      <c r="J50" s="2">
        <f t="shared" si="0"/>
        <v>13.638208255234368</v>
      </c>
      <c r="K50" s="2">
        <v>-45.1</v>
      </c>
      <c r="L50">
        <f>K50+$U$11</f>
        <v>3.2297776587215807</v>
      </c>
      <c r="M50">
        <f>L50-$U$9+$U$13+$U$14</f>
        <v>19.229777658721581</v>
      </c>
      <c r="N50">
        <f t="shared" si="4"/>
        <v>83.748640509934674</v>
      </c>
      <c r="O50">
        <f t="shared" si="5"/>
        <v>-0.77022234127841926</v>
      </c>
      <c r="P50">
        <f t="shared" si="6"/>
        <v>0.83748640509934613</v>
      </c>
      <c r="Q50">
        <f>$N$57*G50+$N$58</f>
        <v>67.074764860213662</v>
      </c>
      <c r="R50">
        <f>(N50-($N$57*G50+$N$58))^2/N50</f>
        <v>3.3196733402422147</v>
      </c>
    </row>
    <row r="51" spans="2:18" x14ac:dyDescent="0.3">
      <c r="R51">
        <f>SUM(R3:R50)</f>
        <v>83.09347096746545</v>
      </c>
    </row>
    <row r="54" spans="2:18" x14ac:dyDescent="0.3">
      <c r="N54" t="s">
        <v>31</v>
      </c>
    </row>
    <row r="55" spans="2:18" x14ac:dyDescent="0.3">
      <c r="N55" t="s">
        <v>32</v>
      </c>
    </row>
    <row r="57" spans="2:18" x14ac:dyDescent="0.3">
      <c r="M57" t="s">
        <v>29</v>
      </c>
      <c r="N57">
        <v>2.9022734795284757</v>
      </c>
    </row>
    <row r="58" spans="2:18" x14ac:dyDescent="0.3">
      <c r="M58" t="s">
        <v>30</v>
      </c>
      <c r="N5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ValonPWR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 Sepulveda</dc:creator>
  <cp:lastModifiedBy>Matias Rojas Sepulveda</cp:lastModifiedBy>
  <cp:lastPrinted>2024-07-04T20:18:54Z</cp:lastPrinted>
  <dcterms:created xsi:type="dcterms:W3CDTF">2024-07-02T18:27:54Z</dcterms:created>
  <dcterms:modified xsi:type="dcterms:W3CDTF">2024-07-10T15:15:12Z</dcterms:modified>
</cp:coreProperties>
</file>