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ro\Documents\AIUC\Scripts\RFLabTests\notas\"/>
    </mc:Choice>
  </mc:AlternateContent>
  <xr:revisionPtr revIDLastSave="0" documentId="13_ncr:1_{8642E53E-023D-4115-A399-E9C8AEAEEF4D}" xr6:coauthVersionLast="47" xr6:coauthVersionMax="47" xr10:uidLastSave="{00000000-0000-0000-0000-000000000000}"/>
  <bookViews>
    <workbookView xWindow="-108" yWindow="-108" windowWidth="23256" windowHeight="12456" xr2:uid="{1B3B1B6B-8F0B-4D4E-8B6F-5AE4CB87CC58}"/>
  </bookViews>
  <sheets>
    <sheet name="ValonPWR 6 (good)" sheetId="6" r:id="rId1"/>
  </sheets>
  <definedNames>
    <definedName name="solver_adj" localSheetId="0" hidden="1">'ValonPWR 6 (good)'!$AB$6:$AB$8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'ValonPWR 6 (good)'!$Y$6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'ValonPWR 6 (good)'!$R$15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hs1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8" i="6" l="1"/>
  <c r="L18" i="6" s="1"/>
  <c r="Q3" i="6"/>
  <c r="P4" i="6"/>
  <c r="P5" i="6"/>
  <c r="P6" i="6"/>
  <c r="P10" i="6"/>
  <c r="P11" i="6"/>
  <c r="P12" i="6"/>
  <c r="D14" i="6"/>
  <c r="E14" i="6" s="1"/>
  <c r="F14" i="6" s="1"/>
  <c r="P14" i="6" s="1"/>
  <c r="D13" i="6"/>
  <c r="E13" i="6" s="1"/>
  <c r="F13" i="6" s="1"/>
  <c r="N13" i="6" s="1"/>
  <c r="D12" i="6"/>
  <c r="E12" i="6" s="1"/>
  <c r="F12" i="6" s="1"/>
  <c r="D11" i="6"/>
  <c r="E11" i="6" s="1"/>
  <c r="F11" i="6" s="1"/>
  <c r="U9" i="6"/>
  <c r="U10" i="6" s="1"/>
  <c r="D10" i="6"/>
  <c r="E10" i="6" s="1"/>
  <c r="F10" i="6" s="1"/>
  <c r="D9" i="6"/>
  <c r="E9" i="6" s="1"/>
  <c r="F9" i="6" s="1"/>
  <c r="P9" i="6" s="1"/>
  <c r="D8" i="6"/>
  <c r="E8" i="6" s="1"/>
  <c r="F8" i="6" s="1"/>
  <c r="P8" i="6" s="1"/>
  <c r="D7" i="6"/>
  <c r="E7" i="6" s="1"/>
  <c r="F7" i="6" s="1"/>
  <c r="P7" i="6" s="1"/>
  <c r="D6" i="6"/>
  <c r="E6" i="6" s="1"/>
  <c r="F6" i="6" s="1"/>
  <c r="N6" i="6" s="1"/>
  <c r="D5" i="6"/>
  <c r="E5" i="6" s="1"/>
  <c r="F5" i="6" s="1"/>
  <c r="D4" i="6"/>
  <c r="E4" i="6" s="1"/>
  <c r="F4" i="6" s="1"/>
  <c r="D3" i="6"/>
  <c r="E3" i="6" s="1"/>
  <c r="F3" i="6" s="1"/>
  <c r="P3" i="6" s="1"/>
  <c r="P13" i="6" l="1"/>
  <c r="G8" i="6"/>
  <c r="I8" i="6" s="1"/>
  <c r="N8" i="6"/>
  <c r="N9" i="6"/>
  <c r="G9" i="6"/>
  <c r="I9" i="6" s="1"/>
  <c r="G10" i="6"/>
  <c r="I10" i="6" s="1"/>
  <c r="N10" i="6"/>
  <c r="N3" i="6"/>
  <c r="G3" i="6"/>
  <c r="I3" i="6" s="1"/>
  <c r="K11" i="6"/>
  <c r="L11" i="6" s="1"/>
  <c r="K12" i="6"/>
  <c r="L12" i="6" s="1"/>
  <c r="K5" i="6"/>
  <c r="L5" i="6" s="1"/>
  <c r="K13" i="6"/>
  <c r="L13" i="6" s="1"/>
  <c r="K6" i="6"/>
  <c r="L6" i="6" s="1"/>
  <c r="K14" i="6"/>
  <c r="L14" i="6" s="1"/>
  <c r="K7" i="6"/>
  <c r="L7" i="6" s="1"/>
  <c r="K8" i="6"/>
  <c r="L8" i="6" s="1"/>
  <c r="K9" i="6"/>
  <c r="L9" i="6" s="1"/>
  <c r="K3" i="6"/>
  <c r="L3" i="6" s="1"/>
  <c r="M3" i="6" s="1"/>
  <c r="R3" i="6" s="1"/>
  <c r="K10" i="6"/>
  <c r="L10" i="6" s="1"/>
  <c r="K4" i="6"/>
  <c r="L4" i="6" s="1"/>
  <c r="G4" i="6"/>
  <c r="I4" i="6" s="1"/>
  <c r="N4" i="6"/>
  <c r="G11" i="6"/>
  <c r="I11" i="6" s="1"/>
  <c r="N11" i="6"/>
  <c r="G5" i="6"/>
  <c r="I5" i="6" s="1"/>
  <c r="N5" i="6"/>
  <c r="G12" i="6"/>
  <c r="I12" i="6" s="1"/>
  <c r="N12" i="6"/>
  <c r="N7" i="6"/>
  <c r="G7" i="6"/>
  <c r="I7" i="6" s="1"/>
  <c r="N14" i="6"/>
  <c r="G14" i="6"/>
  <c r="I14" i="6" s="1"/>
  <c r="G6" i="6"/>
  <c r="I6" i="6" s="1"/>
  <c r="G13" i="6"/>
  <c r="I13" i="6" s="1"/>
  <c r="M10" i="6" l="1"/>
  <c r="R10" i="6" s="1"/>
  <c r="Q10" i="6"/>
  <c r="M5" i="6"/>
  <c r="Q5" i="6"/>
  <c r="M12" i="6"/>
  <c r="O12" i="6" s="1"/>
  <c r="Q12" i="6"/>
  <c r="M11" i="6"/>
  <c r="O11" i="6" s="1"/>
  <c r="Q11" i="6"/>
  <c r="M9" i="6"/>
  <c r="R9" i="6" s="1"/>
  <c r="Q9" i="6"/>
  <c r="M6" i="6"/>
  <c r="O6" i="6" s="1"/>
  <c r="Q6" i="6"/>
  <c r="M4" i="6"/>
  <c r="R4" i="6" s="1"/>
  <c r="Q4" i="6"/>
  <c r="M8" i="6"/>
  <c r="O8" i="6" s="1"/>
  <c r="Q8" i="6"/>
  <c r="M7" i="6"/>
  <c r="R7" i="6" s="1"/>
  <c r="Q7" i="6"/>
  <c r="M14" i="6"/>
  <c r="R14" i="6" s="1"/>
  <c r="Q14" i="6"/>
  <c r="M13" i="6"/>
  <c r="O13" i="6" s="1"/>
  <c r="Q13" i="6"/>
  <c r="O5" i="6"/>
  <c r="R5" i="6"/>
  <c r="O3" i="6"/>
  <c r="O7" i="6"/>
  <c r="O4" i="6" l="1"/>
  <c r="O10" i="6"/>
  <c r="R8" i="6"/>
  <c r="R11" i="6"/>
  <c r="R6" i="6"/>
  <c r="R13" i="6"/>
  <c r="O14" i="6"/>
  <c r="O9" i="6"/>
  <c r="O15" i="6" s="1"/>
  <c r="R12" i="6"/>
  <c r="R15" i="6" l="1"/>
</calcChain>
</file>

<file path=xl/sharedStrings.xml><?xml version="1.0" encoding="utf-8"?>
<sst xmlns="http://schemas.openxmlformats.org/spreadsheetml/2006/main" count="55" uniqueCount="48">
  <si>
    <t>V pot. (V)</t>
  </si>
  <si>
    <t>Pot. diodo (mW)</t>
  </si>
  <si>
    <t>Pot. Beam (mW)</t>
  </si>
  <si>
    <t>Pot. Beam (dBm)</t>
  </si>
  <si>
    <t>Pot. medida SA (dBm)</t>
  </si>
  <si>
    <t>Relación mV/mW diodo</t>
  </si>
  <si>
    <t>Distancia guía ondas/corneta</t>
  </si>
  <si>
    <t>Free path loss</t>
  </si>
  <si>
    <t>Ganancia Corneta (Rx)</t>
  </si>
  <si>
    <t>Ganancia Guía de Ondas</t>
  </si>
  <si>
    <t>Atenuación real del atenuador de 20dBm</t>
  </si>
  <si>
    <t>Pérdidas por inserción ac. Direccional</t>
  </si>
  <si>
    <t>Frecuencia</t>
  </si>
  <si>
    <t>mV/mW</t>
  </si>
  <si>
    <t>m</t>
  </si>
  <si>
    <t>dBm</t>
  </si>
  <si>
    <t>Free path loss (incl. Rx Gain)</t>
  </si>
  <si>
    <t>Pot. Waveguide (dBm)</t>
  </si>
  <si>
    <t>Pot. Multiplier (dBm)</t>
  </si>
  <si>
    <t>Hz</t>
  </si>
  <si>
    <t>Vel. Luz</t>
  </si>
  <si>
    <t>m/s</t>
  </si>
  <si>
    <t>Valon Power</t>
  </si>
  <si>
    <t>V.diodo (mV)</t>
  </si>
  <si>
    <t>V. diodo (V)</t>
  </si>
  <si>
    <t>Pot. Beam ajustada (dBm)</t>
  </si>
  <si>
    <t>Factor de compresión (dBm)</t>
  </si>
  <si>
    <t>Pot. Multiplier (mW)</t>
  </si>
  <si>
    <t>Pot. Diode (fit)</t>
  </si>
  <si>
    <t>a</t>
  </si>
  <si>
    <t>b</t>
  </si>
  <si>
    <t>min Xi^2 = (Ps - (a*Pd+b))^2/Ps</t>
  </si>
  <si>
    <t>a&gt;0</t>
  </si>
  <si>
    <t>Xi^2 function</t>
  </si>
  <si>
    <t>Pot. Diode (fit 2)</t>
  </si>
  <si>
    <t>Pd2=a0+a1*Pd+a2*Pd^2+…</t>
  </si>
  <si>
    <t>min Xi^2 = (Ps - Pd2)^2/Ps</t>
  </si>
  <si>
    <t>a0</t>
  </si>
  <si>
    <t>a1</t>
  </si>
  <si>
    <t>a2</t>
  </si>
  <si>
    <t>a2&gt;0</t>
  </si>
  <si>
    <t>Atenuador nuevo (30 dBm)</t>
  </si>
  <si>
    <t>Quadratic fit Xi^2 function</t>
  </si>
  <si>
    <t>Pot. Waveguide (30 dBm attenuator)</t>
  </si>
  <si>
    <t>Pot. Medida  (con atenuador de 30dBm)</t>
  </si>
  <si>
    <t>Arduino bits en DAC1</t>
  </si>
  <si>
    <t>mV</t>
  </si>
  <si>
    <t>Voltaje medido (salida opamp)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</si>
</sst>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1" fontId="0" fillId="0" borderId="0" xfId="0" applyNumberFormat="1"/>
    <xf numFmtId="164" fontId="0" fillId="0" borderId="0" xfId="0" applyNumberFormat="1"/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Potencia</a:t>
            </a:r>
            <a:r>
              <a:rPr lang="en-US" baseline="0"/>
              <a:t> (dBm) vs Voltaje de atenuación (V)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Diode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'ValonPWR 6 (good)'!$B$3:$B$14</c:f>
              <c:numCache>
                <c:formatCode>General</c:formatCode>
                <c:ptCount val="12"/>
                <c:pt idx="0">
                  <c:v>0.02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4</c:v>
                </c:pt>
                <c:pt idx="10">
                  <c:v>4.5</c:v>
                </c:pt>
                <c:pt idx="11">
                  <c:v>4.6399999999999997</c:v>
                </c:pt>
              </c:numCache>
            </c:numRef>
          </c:xVal>
          <c:yVal>
            <c:numRef>
              <c:f>'ValonPWR 6 (good)'!$I$3:$I$14</c:f>
              <c:numCache>
                <c:formatCode>General</c:formatCode>
                <c:ptCount val="12"/>
                <c:pt idx="0">
                  <c:v>-5.0708447809710568</c:v>
                </c:pt>
                <c:pt idx="1">
                  <c:v>-1.9457466474969434</c:v>
                </c:pt>
                <c:pt idx="2">
                  <c:v>0.91080469347332582</c:v>
                </c:pt>
                <c:pt idx="3">
                  <c:v>4.5229767099463025</c:v>
                </c:pt>
                <c:pt idx="4">
                  <c:v>7.1693033327575826</c:v>
                </c:pt>
                <c:pt idx="5">
                  <c:v>9.1145355047674563</c:v>
                </c:pt>
                <c:pt idx="6">
                  <c:v>10.585947152658473</c:v>
                </c:pt>
                <c:pt idx="7">
                  <c:v>11.630287862164394</c:v>
                </c:pt>
                <c:pt idx="8">
                  <c:v>12.360891887309666</c:v>
                </c:pt>
                <c:pt idx="9">
                  <c:v>12.838035936894705</c:v>
                </c:pt>
                <c:pt idx="10">
                  <c:v>13.082085802911045</c:v>
                </c:pt>
                <c:pt idx="11">
                  <c:v>13.105753135702116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3E0-477B-91CE-6C8C968108A6}"/>
            </c:ext>
          </c:extLst>
        </c:ser>
        <c:ser>
          <c:idx val="1"/>
          <c:order val="1"/>
          <c:tx>
            <c:v>Spectrum Analyzer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'ValonPWR 6 (good)'!$B$3:$B$14</c:f>
              <c:numCache>
                <c:formatCode>General</c:formatCode>
                <c:ptCount val="12"/>
                <c:pt idx="0">
                  <c:v>0.02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4</c:v>
                </c:pt>
                <c:pt idx="10">
                  <c:v>4.5</c:v>
                </c:pt>
                <c:pt idx="11">
                  <c:v>4.6399999999999997</c:v>
                </c:pt>
              </c:numCache>
            </c:numRef>
          </c:xVal>
          <c:yVal>
            <c:numRef>
              <c:f>'ValonPWR 6 (good)'!$L$3:$L$14</c:f>
              <c:numCache>
                <c:formatCode>General</c:formatCode>
                <c:ptCount val="12"/>
                <c:pt idx="0">
                  <c:v>-0.67022234127841784</c:v>
                </c:pt>
                <c:pt idx="1">
                  <c:v>2.1297776587215793</c:v>
                </c:pt>
                <c:pt idx="2">
                  <c:v>4.6297776587215793</c:v>
                </c:pt>
                <c:pt idx="3">
                  <c:v>8.529777658721585</c:v>
                </c:pt>
                <c:pt idx="4">
                  <c:v>11.529777658721585</c:v>
                </c:pt>
                <c:pt idx="5">
                  <c:v>14.029777658721585</c:v>
                </c:pt>
                <c:pt idx="6">
                  <c:v>16.029777658721585</c:v>
                </c:pt>
                <c:pt idx="7">
                  <c:v>17.529777658721585</c:v>
                </c:pt>
                <c:pt idx="8">
                  <c:v>18.629777658721579</c:v>
                </c:pt>
                <c:pt idx="9">
                  <c:v>19.429777658721584</c:v>
                </c:pt>
                <c:pt idx="10">
                  <c:v>19.729777658721581</c:v>
                </c:pt>
                <c:pt idx="11">
                  <c:v>19.829777658721582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3E0-477B-91CE-6C8C968108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4888752"/>
        <c:axId val="1014885424"/>
      </c:scatterChart>
      <c:valAx>
        <c:axId val="1014888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14885424"/>
        <c:crosses val="autoZero"/>
        <c:crossBetween val="midCat"/>
      </c:valAx>
      <c:valAx>
        <c:axId val="101488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14888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Potencia (mW) vs Voltaje de atenuación (V)</a:t>
            </a:r>
            <a:endParaRPr lang="es-CL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Diode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intercept val="0"/>
            <c:dispRSqr val="0"/>
            <c:dispEq val="0"/>
          </c:trendline>
          <c:xVal>
            <c:numRef>
              <c:f>'ValonPWR 6 (good)'!$B$3:$B$14</c:f>
              <c:numCache>
                <c:formatCode>General</c:formatCode>
                <c:ptCount val="12"/>
                <c:pt idx="0">
                  <c:v>0.02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4</c:v>
                </c:pt>
                <c:pt idx="10">
                  <c:v>4.5</c:v>
                </c:pt>
                <c:pt idx="11">
                  <c:v>4.6399999999999997</c:v>
                </c:pt>
              </c:numCache>
            </c:numRef>
          </c:xVal>
          <c:yVal>
            <c:numRef>
              <c:f>'ValonPWR 6 (good)'!$F$3:$F$14</c:f>
              <c:numCache>
                <c:formatCode>General</c:formatCode>
                <c:ptCount val="12"/>
                <c:pt idx="0">
                  <c:v>0.31111111111111112</c:v>
                </c:pt>
                <c:pt idx="1">
                  <c:v>0.63888888888888895</c:v>
                </c:pt>
                <c:pt idx="2">
                  <c:v>1.2333333333333334</c:v>
                </c:pt>
                <c:pt idx="3">
                  <c:v>2.833333333333333</c:v>
                </c:pt>
                <c:pt idx="4">
                  <c:v>5.2111111111111104</c:v>
                </c:pt>
                <c:pt idx="5">
                  <c:v>8.1555555555555568</c:v>
                </c:pt>
                <c:pt idx="6">
                  <c:v>11.444444444444445</c:v>
                </c:pt>
                <c:pt idx="7">
                  <c:v>14.555555555555555</c:v>
                </c:pt>
                <c:pt idx="8">
                  <c:v>17.222222222222221</c:v>
                </c:pt>
                <c:pt idx="9">
                  <c:v>19.222222222222221</c:v>
                </c:pt>
                <c:pt idx="10">
                  <c:v>20.333333333333332</c:v>
                </c:pt>
                <c:pt idx="11">
                  <c:v>20.444444444444446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F61-4012-BE68-5032EDD00D2E}"/>
            </c:ext>
          </c:extLst>
        </c:ser>
        <c:ser>
          <c:idx val="1"/>
          <c:order val="1"/>
          <c:tx>
            <c:v>Spectrum Analyzer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intercept val="0"/>
            <c:dispRSqr val="0"/>
            <c:dispEq val="0"/>
          </c:trendline>
          <c:xVal>
            <c:numRef>
              <c:f>'ValonPWR 6 (good)'!$B$3:$B$14</c:f>
              <c:numCache>
                <c:formatCode>General</c:formatCode>
                <c:ptCount val="12"/>
                <c:pt idx="0">
                  <c:v>0.02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4</c:v>
                </c:pt>
                <c:pt idx="10">
                  <c:v>4.5</c:v>
                </c:pt>
                <c:pt idx="11">
                  <c:v>4.6399999999999997</c:v>
                </c:pt>
              </c:numCache>
            </c:numRef>
          </c:xVal>
          <c:yVal>
            <c:numRef>
              <c:f>'ValonPWR 6 (good)'!$M$3:$M$14</c:f>
              <c:numCache>
                <c:formatCode>General</c:formatCode>
                <c:ptCount val="12"/>
                <c:pt idx="0">
                  <c:v>0.8569939694685621</c:v>
                </c:pt>
                <c:pt idx="1">
                  <c:v>1.6329683443537386</c:v>
                </c:pt>
                <c:pt idx="2">
                  <c:v>2.9038739840096026</c:v>
                </c:pt>
                <c:pt idx="3">
                  <c:v>7.1281653585741909</c:v>
                </c:pt>
                <c:pt idx="4">
                  <c:v>14.222559714829718</c:v>
                </c:pt>
                <c:pt idx="5">
                  <c:v>25.291685098930735</c:v>
                </c:pt>
                <c:pt idx="6">
                  <c:v>40.084619539165502</c:v>
                </c:pt>
                <c:pt idx="7">
                  <c:v>56.621030060990137</c:v>
                </c:pt>
                <c:pt idx="8">
                  <c:v>72.942016592473934</c:v>
                </c:pt>
                <c:pt idx="9">
                  <c:v>87.695592338404708</c:v>
                </c:pt>
                <c:pt idx="10">
                  <c:v>93.967520174847664</c:v>
                </c:pt>
                <c:pt idx="11">
                  <c:v>96.156304896922066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F61-4012-BE68-5032EDD00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1285999"/>
        <c:axId val="1471295151"/>
      </c:scatterChart>
      <c:valAx>
        <c:axId val="1471285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471295151"/>
        <c:crosses val="autoZero"/>
        <c:crossBetween val="midCat"/>
      </c:valAx>
      <c:valAx>
        <c:axId val="147129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4712859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Potencia (mW) vs Voltaje de atenuación (V) fit Pearson</a:t>
            </a:r>
            <a:endParaRPr lang="es-CL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'ValonPWR 6 (good)'!$M$2</c:f>
              <c:strCache>
                <c:ptCount val="1"/>
                <c:pt idx="0">
                  <c:v>Pot. Multiplier (mW)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'ValonPWR 6 (good)'!$B$3:$B$14</c:f>
              <c:numCache>
                <c:formatCode>General</c:formatCode>
                <c:ptCount val="12"/>
                <c:pt idx="0">
                  <c:v>0.02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4</c:v>
                </c:pt>
                <c:pt idx="10">
                  <c:v>4.5</c:v>
                </c:pt>
                <c:pt idx="11">
                  <c:v>4.6399999999999997</c:v>
                </c:pt>
              </c:numCache>
            </c:numRef>
          </c:xVal>
          <c:yVal>
            <c:numRef>
              <c:f>'ValonPWR 6 (good)'!$M$3:$M$14</c:f>
              <c:numCache>
                <c:formatCode>General</c:formatCode>
                <c:ptCount val="12"/>
                <c:pt idx="0">
                  <c:v>0.8569939694685621</c:v>
                </c:pt>
                <c:pt idx="1">
                  <c:v>1.6329683443537386</c:v>
                </c:pt>
                <c:pt idx="2">
                  <c:v>2.9038739840096026</c:v>
                </c:pt>
                <c:pt idx="3">
                  <c:v>7.1281653585741909</c:v>
                </c:pt>
                <c:pt idx="4">
                  <c:v>14.222559714829718</c:v>
                </c:pt>
                <c:pt idx="5">
                  <c:v>25.291685098930735</c:v>
                </c:pt>
                <c:pt idx="6">
                  <c:v>40.084619539165502</c:v>
                </c:pt>
                <c:pt idx="7">
                  <c:v>56.621030060990137</c:v>
                </c:pt>
                <c:pt idx="8">
                  <c:v>72.942016592473934</c:v>
                </c:pt>
                <c:pt idx="9">
                  <c:v>87.695592338404708</c:v>
                </c:pt>
                <c:pt idx="10">
                  <c:v>93.967520174847664</c:v>
                </c:pt>
                <c:pt idx="11">
                  <c:v>96.156304896922066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86B-4D19-9242-2D720661921C}"/>
            </c:ext>
          </c:extLst>
        </c:ser>
        <c:ser>
          <c:idx val="1"/>
          <c:order val="1"/>
          <c:tx>
            <c:strRef>
              <c:f>'ValonPWR 6 (good)'!$N$2</c:f>
              <c:strCache>
                <c:ptCount val="1"/>
                <c:pt idx="0">
                  <c:v>Pot. Diode (fit)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3.938823272090989E-2"/>
                  <c:y val="0.328711358996792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L"/>
                </a:p>
              </c:txPr>
            </c:trendlineLbl>
          </c:trendline>
          <c:xVal>
            <c:numRef>
              <c:f>'ValonPWR 6 (good)'!$B$3:$B$14</c:f>
              <c:numCache>
                <c:formatCode>General</c:formatCode>
                <c:ptCount val="12"/>
                <c:pt idx="0">
                  <c:v>0.02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4</c:v>
                </c:pt>
                <c:pt idx="10">
                  <c:v>4.5</c:v>
                </c:pt>
                <c:pt idx="11">
                  <c:v>4.6399999999999997</c:v>
                </c:pt>
              </c:numCache>
            </c:numRef>
          </c:xVal>
          <c:yVal>
            <c:numRef>
              <c:f>'ValonPWR 6 (good)'!$N$3:$N$14</c:f>
              <c:numCache>
                <c:formatCode>General</c:formatCode>
                <c:ptCount val="12"/>
                <c:pt idx="0">
                  <c:v>1.236862506785676</c:v>
                </c:pt>
                <c:pt idx="1">
                  <c:v>2.5399855050062992</c:v>
                </c:pt>
                <c:pt idx="2">
                  <c:v>4.9032763661860734</c:v>
                </c:pt>
                <c:pt idx="3">
                  <c:v>11.264283543940977</c:v>
                </c:pt>
                <c:pt idx="4">
                  <c:v>20.717446988660072</c:v>
                </c:pt>
                <c:pt idx="5">
                  <c:v>32.423467142167368</c:v>
                </c:pt>
                <c:pt idx="6">
                  <c:v>45.498870785330226</c:v>
                </c:pt>
                <c:pt idx="7">
                  <c:v>57.867495853186988</c:v>
                </c:pt>
                <c:pt idx="8">
                  <c:v>68.469174482778485</c:v>
                </c:pt>
                <c:pt idx="9">
                  <c:v>76.420433454972127</c:v>
                </c:pt>
                <c:pt idx="10">
                  <c:v>80.837799550635253</c:v>
                </c:pt>
                <c:pt idx="11">
                  <c:v>81.279536160201573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86B-4D19-9242-2D72066192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611984"/>
        <c:axId val="571624880"/>
      </c:scatterChart>
      <c:valAx>
        <c:axId val="57161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571624880"/>
        <c:crosses val="autoZero"/>
        <c:crossBetween val="midCat"/>
      </c:valAx>
      <c:valAx>
        <c:axId val="57162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57161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Potencia (mW) vs Voltaje de atenuación (V) fit Pearson cuadrático</a:t>
            </a:r>
            <a:endParaRPr lang="es-CL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'ValonPWR 6 (good)'!$M$2</c:f>
              <c:strCache>
                <c:ptCount val="1"/>
                <c:pt idx="0">
                  <c:v>Pot. Multiplier (mW)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'ValonPWR 6 (good)'!$B$3:$B$14</c:f>
              <c:numCache>
                <c:formatCode>General</c:formatCode>
                <c:ptCount val="12"/>
                <c:pt idx="0">
                  <c:v>0.02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4</c:v>
                </c:pt>
                <c:pt idx="10">
                  <c:v>4.5</c:v>
                </c:pt>
                <c:pt idx="11">
                  <c:v>4.6399999999999997</c:v>
                </c:pt>
              </c:numCache>
            </c:numRef>
          </c:xVal>
          <c:yVal>
            <c:numRef>
              <c:f>'ValonPWR 6 (good)'!$M$3:$M$14</c:f>
              <c:numCache>
                <c:formatCode>General</c:formatCode>
                <c:ptCount val="12"/>
                <c:pt idx="0">
                  <c:v>0.8569939694685621</c:v>
                </c:pt>
                <c:pt idx="1">
                  <c:v>1.6329683443537386</c:v>
                </c:pt>
                <c:pt idx="2">
                  <c:v>2.9038739840096026</c:v>
                </c:pt>
                <c:pt idx="3">
                  <c:v>7.1281653585741909</c:v>
                </c:pt>
                <c:pt idx="4">
                  <c:v>14.222559714829718</c:v>
                </c:pt>
                <c:pt idx="5">
                  <c:v>25.291685098930735</c:v>
                </c:pt>
                <c:pt idx="6">
                  <c:v>40.084619539165502</c:v>
                </c:pt>
                <c:pt idx="7">
                  <c:v>56.621030060990137</c:v>
                </c:pt>
                <c:pt idx="8">
                  <c:v>72.942016592473934</c:v>
                </c:pt>
                <c:pt idx="9">
                  <c:v>87.695592338404708</c:v>
                </c:pt>
                <c:pt idx="10">
                  <c:v>93.967520174847664</c:v>
                </c:pt>
                <c:pt idx="11">
                  <c:v>96.156304896922066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2F2-487B-8C82-102C5B5942BE}"/>
            </c:ext>
          </c:extLst>
        </c:ser>
        <c:ser>
          <c:idx val="1"/>
          <c:order val="1"/>
          <c:tx>
            <c:strRef>
              <c:f>'ValonPWR 6 (good)'!$P$2</c:f>
              <c:strCache>
                <c:ptCount val="1"/>
                <c:pt idx="0">
                  <c:v>Pot. Diode (fit 2)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'ValonPWR 6 (good)'!$B$3:$B$14</c:f>
              <c:numCache>
                <c:formatCode>General</c:formatCode>
                <c:ptCount val="12"/>
                <c:pt idx="0">
                  <c:v>0.02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4</c:v>
                </c:pt>
                <c:pt idx="10">
                  <c:v>4.5</c:v>
                </c:pt>
                <c:pt idx="11">
                  <c:v>4.6399999999999997</c:v>
                </c:pt>
              </c:numCache>
            </c:numRef>
          </c:xVal>
          <c:yVal>
            <c:numRef>
              <c:f>'ValonPWR 6 (good)'!$P$3:$P$14</c:f>
              <c:numCache>
                <c:formatCode>General</c:formatCode>
                <c:ptCount val="12"/>
                <c:pt idx="0">
                  <c:v>0.88688403720318165</c:v>
                </c:pt>
                <c:pt idx="1">
                  <c:v>1.5859644036122029</c:v>
                </c:pt>
                <c:pt idx="2">
                  <c:v>2.9248794592614624</c:v>
                </c:pt>
                <c:pt idx="3">
                  <c:v>6.9840057880927517</c:v>
                </c:pt>
                <c:pt idx="4">
                  <c:v>14.242858277444181</c:v>
                </c:pt>
                <c:pt idx="5">
                  <c:v>25.263823125200012</c:v>
                </c:pt>
                <c:pt idx="6">
                  <c:v>40.232549662013263</c:v>
                </c:pt>
                <c:pt idx="7">
                  <c:v>56.974209975234054</c:v>
                </c:pt>
                <c:pt idx="8">
                  <c:v>73.322222606014634</c:v>
                </c:pt>
                <c:pt idx="9">
                  <c:v>86.793569952419844</c:v>
                </c:pt>
                <c:pt idx="10">
                  <c:v>94.725925097948547</c:v>
                </c:pt>
                <c:pt idx="11">
                  <c:v>95.536771348753447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2F2-487B-8C82-102C5B594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611984"/>
        <c:axId val="571624880"/>
      </c:scatterChart>
      <c:valAx>
        <c:axId val="57161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571624880"/>
        <c:crosses val="autoZero"/>
        <c:crossBetween val="midCat"/>
      </c:valAx>
      <c:valAx>
        <c:axId val="57162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57161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16</xdr:row>
      <xdr:rowOff>0</xdr:rowOff>
    </xdr:from>
    <xdr:to>
      <xdr:col>22</xdr:col>
      <xdr:colOff>693420</xdr:colOff>
      <xdr:row>31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CE6C90E-4FB5-4798-8FFF-639A9D83E8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0</xdr:colOff>
      <xdr:row>15</xdr:row>
      <xdr:rowOff>179070</xdr:rowOff>
    </xdr:from>
    <xdr:to>
      <xdr:col>28</xdr:col>
      <xdr:colOff>609600</xdr:colOff>
      <xdr:row>30</xdr:row>
      <xdr:rowOff>179070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C4EE20B-EBE1-4658-A556-39BE7A6B7C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342900</xdr:colOff>
      <xdr:row>31</xdr:row>
      <xdr:rowOff>140970</xdr:rowOff>
    </xdr:from>
    <xdr:to>
      <xdr:col>22</xdr:col>
      <xdr:colOff>693420</xdr:colOff>
      <xdr:row>46</xdr:row>
      <xdr:rowOff>140970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10D5D57-F844-4B5B-A33D-5A7B7BCF1A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7620</xdr:colOff>
      <xdr:row>31</xdr:row>
      <xdr:rowOff>121920</xdr:rowOff>
    </xdr:from>
    <xdr:to>
      <xdr:col>29</xdr:col>
      <xdr:colOff>434340</xdr:colOff>
      <xdr:row>46</xdr:row>
      <xdr:rowOff>121920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CB631A03-B573-4258-8595-4FA71C6DDB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B2EE-6F1B-47A6-BF19-43ADB6BF65C6}">
  <dimension ref="B2:AB22"/>
  <sheetViews>
    <sheetView tabSelected="1" zoomScaleNormal="100" workbookViewId="0">
      <selection activeCell="J22" sqref="J22"/>
    </sheetView>
  </sheetViews>
  <sheetFormatPr baseColWidth="10" defaultRowHeight="14.4" x14ac:dyDescent="0.3"/>
  <cols>
    <col min="1" max="1" width="3.88671875" customWidth="1"/>
    <col min="2" max="2" width="8.5546875" style="2" bestFit="1" customWidth="1"/>
    <col min="3" max="3" width="12" style="2" bestFit="1" customWidth="1"/>
    <col min="4" max="4" width="12" style="2" customWidth="1"/>
    <col min="5" max="6" width="14.33203125" style="2" bestFit="1" customWidth="1"/>
    <col min="7" max="7" width="14.6640625" style="2" bestFit="1" customWidth="1"/>
    <col min="8" max="8" width="18.77734375" style="2" bestFit="1" customWidth="1"/>
    <col min="9" max="9" width="18.77734375" style="2" customWidth="1"/>
    <col min="10" max="10" width="18.5546875" style="2" bestFit="1" customWidth="1"/>
    <col min="11" max="11" width="19.109375" bestFit="1" customWidth="1"/>
    <col min="12" max="12" width="17.88671875" bestFit="1" customWidth="1"/>
    <col min="13" max="16" width="17.88671875" customWidth="1"/>
    <col min="17" max="17" width="32.44140625" bestFit="1" customWidth="1"/>
    <col min="18" max="18" width="22.5546875" bestFit="1" customWidth="1"/>
    <col min="20" max="20" width="34.5546875" bestFit="1" customWidth="1"/>
    <col min="21" max="21" width="10.44140625" bestFit="1" customWidth="1"/>
  </cols>
  <sheetData>
    <row r="2" spans="2:28" x14ac:dyDescent="0.3">
      <c r="B2" s="1" t="s">
        <v>0</v>
      </c>
      <c r="C2" s="1" t="s">
        <v>24</v>
      </c>
      <c r="D2" s="1" t="s">
        <v>23</v>
      </c>
      <c r="E2" s="1" t="s">
        <v>1</v>
      </c>
      <c r="F2" s="1" t="s">
        <v>2</v>
      </c>
      <c r="G2" s="1" t="s">
        <v>3</v>
      </c>
      <c r="H2" s="1" t="s">
        <v>26</v>
      </c>
      <c r="I2" s="2" t="s">
        <v>25</v>
      </c>
      <c r="J2" s="1" t="s">
        <v>4</v>
      </c>
      <c r="K2" s="1" t="s">
        <v>17</v>
      </c>
      <c r="L2" s="1" t="s">
        <v>18</v>
      </c>
      <c r="M2" s="1" t="s">
        <v>27</v>
      </c>
      <c r="N2" s="1" t="s">
        <v>28</v>
      </c>
      <c r="O2" s="1" t="s">
        <v>33</v>
      </c>
      <c r="P2" s="1" t="s">
        <v>34</v>
      </c>
      <c r="Q2" s="1" t="s">
        <v>43</v>
      </c>
      <c r="R2" s="1" t="s">
        <v>42</v>
      </c>
      <c r="T2" t="s">
        <v>5</v>
      </c>
      <c r="U2">
        <v>-900</v>
      </c>
      <c r="V2" t="s">
        <v>13</v>
      </c>
    </row>
    <row r="3" spans="2:28" x14ac:dyDescent="0.3">
      <c r="B3" s="2">
        <v>0.02</v>
      </c>
      <c r="C3" s="2">
        <v>-2.8E-3</v>
      </c>
      <c r="D3" s="2">
        <f>C3*1000</f>
        <v>-2.8</v>
      </c>
      <c r="E3" s="2">
        <f>D3/$U$2</f>
        <v>3.1111111111111109E-3</v>
      </c>
      <c r="F3" s="2">
        <f>100*E3</f>
        <v>0.31111111111111112</v>
      </c>
      <c r="G3" s="2">
        <f>10*LOG10(F3)</f>
        <v>-5.0708447809710568</v>
      </c>
      <c r="I3" s="2">
        <f t="shared" ref="I3:I14" si="0">G3+H3</f>
        <v>-5.0708447809710568</v>
      </c>
      <c r="J3" s="2">
        <v>-65</v>
      </c>
      <c r="K3">
        <f>J3+$U$10</f>
        <v>-16.670222341278418</v>
      </c>
      <c r="L3">
        <f>K3-$U$8+$U$12+$U$13</f>
        <v>-0.67022234127841784</v>
      </c>
      <c r="M3">
        <f>(10^(L3/10))</f>
        <v>0.8569939694685621</v>
      </c>
      <c r="N3">
        <f t="shared" ref="N3:N14" si="1">$Y$6*F3+$Y$7</f>
        <v>1.236862506785676</v>
      </c>
      <c r="O3">
        <f t="shared" ref="O3:O14" si="2">(M3-($Y$6*F3+$Y$7))^2/M3</f>
        <v>0.16837937113247919</v>
      </c>
      <c r="P3">
        <f>$AB$6*F3^2+$AB$7*F3+$AB$8</f>
        <v>0.88688403720318165</v>
      </c>
      <c r="Q3">
        <f>L3-$U$14-$U$13+$U$8</f>
        <v>-26.670222341278418</v>
      </c>
      <c r="R3">
        <f>(M3-($AB$6*F3^2+$AB$7*F3+$AB$8))^2/M3</f>
        <v>1.0424999253310602E-3</v>
      </c>
      <c r="T3" t="s">
        <v>6</v>
      </c>
      <c r="U3">
        <v>0.755</v>
      </c>
      <c r="V3" t="s">
        <v>14</v>
      </c>
      <c r="X3" t="s">
        <v>31</v>
      </c>
      <c r="AA3" t="s">
        <v>36</v>
      </c>
    </row>
    <row r="4" spans="2:28" x14ac:dyDescent="0.3">
      <c r="B4" s="2">
        <v>0.25</v>
      </c>
      <c r="C4" s="5">
        <v>-5.7499999999999999E-3</v>
      </c>
      <c r="D4" s="2">
        <f t="shared" ref="D4:D14" si="3">C4*1000</f>
        <v>-5.75</v>
      </c>
      <c r="E4" s="2">
        <f t="shared" ref="E4:E14" si="4">D4/$U$2</f>
        <v>6.3888888888888893E-3</v>
      </c>
      <c r="F4" s="2">
        <f t="shared" ref="F4:F14" si="5">100*E4</f>
        <v>0.63888888888888895</v>
      </c>
      <c r="G4" s="2">
        <f t="shared" ref="G4:G14" si="6">10*LOG10(F4)</f>
        <v>-1.9457466474969434</v>
      </c>
      <c r="I4" s="2">
        <f t="shared" si="0"/>
        <v>-1.9457466474969434</v>
      </c>
      <c r="J4" s="5">
        <v>-62.2</v>
      </c>
      <c r="K4">
        <f t="shared" ref="K4:K14" si="7">J4+$U$10</f>
        <v>-13.870222341278421</v>
      </c>
      <c r="L4">
        <f t="shared" ref="L4:L14" si="8">K4-$U$8+$U$12+$U$13</f>
        <v>2.1297776587215793</v>
      </c>
      <c r="M4">
        <f t="shared" ref="M4:M14" si="9">(10^(L4/10))</f>
        <v>1.6329683443537386</v>
      </c>
      <c r="N4">
        <f t="shared" si="1"/>
        <v>2.5399855050062992</v>
      </c>
      <c r="O4">
        <f t="shared" si="2"/>
        <v>0.50379429127501896</v>
      </c>
      <c r="P4">
        <f t="shared" ref="P4:P14" si="10">$AB$6*F4^2+$AB$7*F4+$AB$8</f>
        <v>1.5859644036122029</v>
      </c>
      <c r="Q4">
        <f t="shared" ref="Q4:Q14" si="11">L4-$U$14-$U$13+$U$8</f>
        <v>-23.870222341278421</v>
      </c>
      <c r="R4">
        <f t="shared" ref="R4:R13" si="12">(M4-($AB$6*F4^2+$AB$7*F4+$AB$8))^2/M4</f>
        <v>1.3529781228601686E-3</v>
      </c>
      <c r="T4" t="s">
        <v>12</v>
      </c>
      <c r="U4" s="3">
        <v>150000000000</v>
      </c>
      <c r="V4" t="s">
        <v>19</v>
      </c>
      <c r="X4" t="s">
        <v>32</v>
      </c>
      <c r="AA4" t="s">
        <v>40</v>
      </c>
      <c r="AB4" t="s">
        <v>35</v>
      </c>
    </row>
    <row r="5" spans="2:28" x14ac:dyDescent="0.3">
      <c r="B5" s="2">
        <v>0.5</v>
      </c>
      <c r="C5" s="2">
        <v>-1.11E-2</v>
      </c>
      <c r="D5" s="2">
        <f t="shared" si="3"/>
        <v>-11.1</v>
      </c>
      <c r="E5" s="2">
        <f t="shared" si="4"/>
        <v>1.2333333333333333E-2</v>
      </c>
      <c r="F5" s="2">
        <f t="shared" si="5"/>
        <v>1.2333333333333334</v>
      </c>
      <c r="G5" s="2">
        <f t="shared" si="6"/>
        <v>0.91080469347332582</v>
      </c>
      <c r="I5" s="2">
        <f t="shared" si="0"/>
        <v>0.91080469347332582</v>
      </c>
      <c r="J5" s="2">
        <v>-59.7</v>
      </c>
      <c r="K5">
        <f t="shared" si="7"/>
        <v>-11.370222341278421</v>
      </c>
      <c r="L5">
        <f t="shared" si="8"/>
        <v>4.6297776587215793</v>
      </c>
      <c r="M5">
        <f t="shared" si="9"/>
        <v>2.9038739840096026</v>
      </c>
      <c r="N5">
        <f t="shared" si="1"/>
        <v>4.9032763661860734</v>
      </c>
      <c r="O5">
        <f t="shared" si="2"/>
        <v>1.3766471643969682</v>
      </c>
      <c r="P5">
        <f t="shared" si="10"/>
        <v>2.9248794592614624</v>
      </c>
      <c r="Q5">
        <f t="shared" si="11"/>
        <v>-21.370222341278421</v>
      </c>
      <c r="R5">
        <f t="shared" si="12"/>
        <v>1.5194529548670516E-4</v>
      </c>
      <c r="T5" t="s">
        <v>20</v>
      </c>
      <c r="U5" s="3">
        <v>299750000</v>
      </c>
      <c r="V5" t="s">
        <v>21</v>
      </c>
    </row>
    <row r="6" spans="2:28" x14ac:dyDescent="0.3">
      <c r="B6" s="2">
        <v>1</v>
      </c>
      <c r="C6" s="2">
        <v>-2.5499999999999998E-2</v>
      </c>
      <c r="D6" s="2">
        <f t="shared" si="3"/>
        <v>-25.5</v>
      </c>
      <c r="E6" s="2">
        <f t="shared" si="4"/>
        <v>2.8333333333333332E-2</v>
      </c>
      <c r="F6" s="2">
        <f t="shared" si="5"/>
        <v>2.833333333333333</v>
      </c>
      <c r="G6" s="2">
        <f t="shared" si="6"/>
        <v>4.5229767099463025</v>
      </c>
      <c r="I6" s="2">
        <f t="shared" si="0"/>
        <v>4.5229767099463025</v>
      </c>
      <c r="J6" s="2">
        <v>-55.8</v>
      </c>
      <c r="K6">
        <f t="shared" si="7"/>
        <v>-7.470222341278415</v>
      </c>
      <c r="L6">
        <f t="shared" si="8"/>
        <v>8.529777658721585</v>
      </c>
      <c r="M6">
        <f t="shared" si="9"/>
        <v>7.1281653585741909</v>
      </c>
      <c r="N6">
        <f t="shared" si="1"/>
        <v>11.264283543940977</v>
      </c>
      <c r="O6">
        <f t="shared" si="2"/>
        <v>2.3999827140294832</v>
      </c>
      <c r="P6">
        <f t="shared" si="10"/>
        <v>6.9840057880927517</v>
      </c>
      <c r="Q6">
        <f t="shared" si="11"/>
        <v>-17.470222341278415</v>
      </c>
      <c r="R6">
        <f t="shared" si="12"/>
        <v>2.9154741389935887E-3</v>
      </c>
      <c r="X6" t="s">
        <v>29</v>
      </c>
      <c r="Y6">
        <v>3.9756294860968158</v>
      </c>
      <c r="AA6" t="s">
        <v>39</v>
      </c>
      <c r="AB6">
        <v>0.12967905785568756</v>
      </c>
    </row>
    <row r="7" spans="2:28" x14ac:dyDescent="0.3">
      <c r="B7" s="2">
        <v>1.5</v>
      </c>
      <c r="C7" s="2">
        <v>-4.6899999999999997E-2</v>
      </c>
      <c r="D7" s="2">
        <f t="shared" si="3"/>
        <v>-46.9</v>
      </c>
      <c r="E7" s="2">
        <f t="shared" si="4"/>
        <v>5.2111111111111108E-2</v>
      </c>
      <c r="F7" s="2">
        <f t="shared" si="5"/>
        <v>5.2111111111111104</v>
      </c>
      <c r="G7" s="2">
        <f t="shared" si="6"/>
        <v>7.1693033327575826</v>
      </c>
      <c r="I7" s="2">
        <f t="shared" si="0"/>
        <v>7.1693033327575826</v>
      </c>
      <c r="J7" s="2">
        <v>-52.8</v>
      </c>
      <c r="K7">
        <f t="shared" si="7"/>
        <v>-4.470222341278415</v>
      </c>
      <c r="L7">
        <f t="shared" si="8"/>
        <v>11.529777658721585</v>
      </c>
      <c r="M7">
        <f t="shared" si="9"/>
        <v>14.222559714829718</v>
      </c>
      <c r="N7">
        <f t="shared" si="1"/>
        <v>20.717446988660072</v>
      </c>
      <c r="O7">
        <f t="shared" si="2"/>
        <v>2.9659612295935114</v>
      </c>
      <c r="P7">
        <f t="shared" si="10"/>
        <v>14.242858277444181</v>
      </c>
      <c r="Q7">
        <f t="shared" si="11"/>
        <v>-14.470222341278415</v>
      </c>
      <c r="R7">
        <f t="shared" si="12"/>
        <v>2.8970287520303934E-5</v>
      </c>
      <c r="T7" t="s">
        <v>8</v>
      </c>
      <c r="U7">
        <v>25.2</v>
      </c>
      <c r="V7" t="s">
        <v>15</v>
      </c>
      <c r="X7" t="s">
        <v>30</v>
      </c>
      <c r="Y7">
        <v>0</v>
      </c>
      <c r="AA7" t="s">
        <v>38</v>
      </c>
      <c r="AB7">
        <v>2.0095924535730934</v>
      </c>
    </row>
    <row r="8" spans="2:28" x14ac:dyDescent="0.3">
      <c r="B8" s="2">
        <v>2</v>
      </c>
      <c r="C8" s="2">
        <v>-7.3400000000000007E-2</v>
      </c>
      <c r="D8" s="2">
        <f t="shared" si="3"/>
        <v>-73.400000000000006</v>
      </c>
      <c r="E8" s="2">
        <f t="shared" si="4"/>
        <v>8.1555555555555562E-2</v>
      </c>
      <c r="F8" s="2">
        <f t="shared" si="5"/>
        <v>8.1555555555555568</v>
      </c>
      <c r="G8" s="2">
        <f t="shared" si="6"/>
        <v>9.1145355047674563</v>
      </c>
      <c r="I8" s="2">
        <f t="shared" si="0"/>
        <v>9.1145355047674563</v>
      </c>
      <c r="J8" s="2">
        <v>-50.3</v>
      </c>
      <c r="K8">
        <f t="shared" si="7"/>
        <v>-1.970222341278415</v>
      </c>
      <c r="L8">
        <f t="shared" si="8"/>
        <v>14.029777658721585</v>
      </c>
      <c r="M8">
        <f t="shared" si="9"/>
        <v>25.291685098930735</v>
      </c>
      <c r="N8">
        <f t="shared" si="1"/>
        <v>32.423467142167368</v>
      </c>
      <c r="O8">
        <f t="shared" si="2"/>
        <v>2.0110291154298299</v>
      </c>
      <c r="P8">
        <f t="shared" si="10"/>
        <v>25.263823125200012</v>
      </c>
      <c r="Q8">
        <f t="shared" si="11"/>
        <v>-11.970222341278415</v>
      </c>
      <c r="R8">
        <f t="shared" si="12"/>
        <v>3.0693470092440979E-5</v>
      </c>
      <c r="T8" t="s">
        <v>9</v>
      </c>
      <c r="U8">
        <v>6.5</v>
      </c>
      <c r="V8" t="s">
        <v>15</v>
      </c>
      <c r="AA8" t="s">
        <v>37</v>
      </c>
      <c r="AB8">
        <v>0.2491258440719403</v>
      </c>
    </row>
    <row r="9" spans="2:28" x14ac:dyDescent="0.3">
      <c r="B9" s="2">
        <v>2.5</v>
      </c>
      <c r="C9" s="2">
        <v>-0.10299999999999999</v>
      </c>
      <c r="D9" s="2">
        <f t="shared" si="3"/>
        <v>-103</v>
      </c>
      <c r="E9" s="2">
        <f t="shared" si="4"/>
        <v>0.11444444444444445</v>
      </c>
      <c r="F9" s="2">
        <f t="shared" si="5"/>
        <v>11.444444444444445</v>
      </c>
      <c r="G9" s="2">
        <f t="shared" si="6"/>
        <v>10.585947152658473</v>
      </c>
      <c r="I9" s="2">
        <f t="shared" si="0"/>
        <v>10.585947152658473</v>
      </c>
      <c r="J9" s="2">
        <v>-48.3</v>
      </c>
      <c r="K9">
        <f t="shared" si="7"/>
        <v>2.9777658721584999E-2</v>
      </c>
      <c r="L9">
        <f t="shared" si="8"/>
        <v>16.029777658721585</v>
      </c>
      <c r="M9">
        <f t="shared" si="9"/>
        <v>40.084619539165502</v>
      </c>
      <c r="N9">
        <f t="shared" si="1"/>
        <v>45.498870785330226</v>
      </c>
      <c r="O9">
        <f t="shared" si="2"/>
        <v>0.73130584482545258</v>
      </c>
      <c r="P9">
        <f t="shared" si="10"/>
        <v>40.232549662013263</v>
      </c>
      <c r="Q9">
        <f t="shared" si="11"/>
        <v>-9.970222341278415</v>
      </c>
      <c r="R9">
        <f t="shared" si="12"/>
        <v>5.4592812648183184E-4</v>
      </c>
      <c r="T9" t="s">
        <v>7</v>
      </c>
      <c r="U9" s="4">
        <f>20*LOG10($U$3*$U$4*4*PI()/$U$5)</f>
        <v>73.529777658721585</v>
      </c>
      <c r="V9" t="s">
        <v>15</v>
      </c>
    </row>
    <row r="10" spans="2:28" x14ac:dyDescent="0.3">
      <c r="B10" s="2">
        <v>3</v>
      </c>
      <c r="C10" s="2">
        <v>-0.13100000000000001</v>
      </c>
      <c r="D10" s="2">
        <f t="shared" si="3"/>
        <v>-131</v>
      </c>
      <c r="E10" s="2">
        <f t="shared" si="4"/>
        <v>0.14555555555555555</v>
      </c>
      <c r="F10" s="2">
        <f t="shared" si="5"/>
        <v>14.555555555555555</v>
      </c>
      <c r="G10" s="2">
        <f t="shared" si="6"/>
        <v>11.630287862164394</v>
      </c>
      <c r="I10" s="2">
        <f t="shared" si="0"/>
        <v>11.630287862164394</v>
      </c>
      <c r="J10" s="2">
        <v>-46.8</v>
      </c>
      <c r="K10">
        <f t="shared" si="7"/>
        <v>1.529777658721585</v>
      </c>
      <c r="L10">
        <f t="shared" si="8"/>
        <v>17.529777658721585</v>
      </c>
      <c r="M10">
        <f t="shared" si="9"/>
        <v>56.621030060990137</v>
      </c>
      <c r="N10">
        <f t="shared" si="1"/>
        <v>57.867495853186988</v>
      </c>
      <c r="O10">
        <f t="shared" si="2"/>
        <v>2.7439927699007917E-2</v>
      </c>
      <c r="P10">
        <f t="shared" si="10"/>
        <v>56.974209975234054</v>
      </c>
      <c r="Q10">
        <f t="shared" si="11"/>
        <v>-8.470222341278415</v>
      </c>
      <c r="R10">
        <f t="shared" si="12"/>
        <v>2.2029986330340391E-3</v>
      </c>
      <c r="T10" t="s">
        <v>16</v>
      </c>
      <c r="U10" s="4">
        <f>$U$9-$U$7</f>
        <v>48.329777658721582</v>
      </c>
      <c r="V10" t="s">
        <v>15</v>
      </c>
    </row>
    <row r="11" spans="2:28" x14ac:dyDescent="0.3">
      <c r="B11" s="2">
        <v>3.5</v>
      </c>
      <c r="C11" s="2">
        <v>-0.155</v>
      </c>
      <c r="D11" s="2">
        <f t="shared" si="3"/>
        <v>-155</v>
      </c>
      <c r="E11" s="2">
        <f t="shared" si="4"/>
        <v>0.17222222222222222</v>
      </c>
      <c r="F11" s="2">
        <f t="shared" si="5"/>
        <v>17.222222222222221</v>
      </c>
      <c r="G11" s="2">
        <f t="shared" si="6"/>
        <v>12.360891887309666</v>
      </c>
      <c r="I11" s="2">
        <f t="shared" si="0"/>
        <v>12.360891887309666</v>
      </c>
      <c r="J11" s="2">
        <v>-45.7</v>
      </c>
      <c r="K11">
        <f t="shared" si="7"/>
        <v>2.6297776587215793</v>
      </c>
      <c r="L11">
        <f t="shared" si="8"/>
        <v>18.629777658721579</v>
      </c>
      <c r="M11">
        <f t="shared" si="9"/>
        <v>72.942016592473934</v>
      </c>
      <c r="N11">
        <f t="shared" si="1"/>
        <v>68.469174482778485</v>
      </c>
      <c r="O11">
        <f t="shared" si="2"/>
        <v>0.27427698702162101</v>
      </c>
      <c r="P11">
        <f t="shared" si="10"/>
        <v>73.322222606014634</v>
      </c>
      <c r="Q11">
        <f t="shared" si="11"/>
        <v>-7.3702223412784207</v>
      </c>
      <c r="R11">
        <f t="shared" si="12"/>
        <v>1.9818017034015814E-3</v>
      </c>
    </row>
    <row r="12" spans="2:28" x14ac:dyDescent="0.3">
      <c r="B12" s="2">
        <v>4</v>
      </c>
      <c r="C12" s="2">
        <v>-0.17299999999999999</v>
      </c>
      <c r="D12" s="2">
        <f t="shared" si="3"/>
        <v>-173</v>
      </c>
      <c r="E12" s="2">
        <f t="shared" si="4"/>
        <v>0.19222222222222221</v>
      </c>
      <c r="F12" s="2">
        <f t="shared" si="5"/>
        <v>19.222222222222221</v>
      </c>
      <c r="G12" s="2">
        <f t="shared" si="6"/>
        <v>12.838035936894705</v>
      </c>
      <c r="I12" s="2">
        <f t="shared" si="0"/>
        <v>12.838035936894705</v>
      </c>
      <c r="J12" s="2">
        <v>-44.9</v>
      </c>
      <c r="K12">
        <f t="shared" si="7"/>
        <v>3.4297776587215836</v>
      </c>
      <c r="L12">
        <f t="shared" si="8"/>
        <v>19.429777658721584</v>
      </c>
      <c r="M12">
        <f t="shared" si="9"/>
        <v>87.695592338404708</v>
      </c>
      <c r="N12">
        <f t="shared" si="1"/>
        <v>76.420433454972127</v>
      </c>
      <c r="O12">
        <f t="shared" si="2"/>
        <v>1.4496647374941638</v>
      </c>
      <c r="P12">
        <f t="shared" si="10"/>
        <v>86.793569952419844</v>
      </c>
      <c r="Q12">
        <f t="shared" si="11"/>
        <v>-6.5702223412784164</v>
      </c>
      <c r="R12">
        <f t="shared" si="12"/>
        <v>9.2780533561834036E-3</v>
      </c>
      <c r="T12" t="s">
        <v>10</v>
      </c>
      <c r="U12">
        <v>22</v>
      </c>
      <c r="V12" t="s">
        <v>15</v>
      </c>
    </row>
    <row r="13" spans="2:28" x14ac:dyDescent="0.3">
      <c r="B13" s="2">
        <v>4.5</v>
      </c>
      <c r="C13" s="2">
        <v>-0.183</v>
      </c>
      <c r="D13" s="2">
        <f t="shared" si="3"/>
        <v>-183</v>
      </c>
      <c r="E13" s="2">
        <f t="shared" si="4"/>
        <v>0.20333333333333334</v>
      </c>
      <c r="F13" s="2">
        <f t="shared" si="5"/>
        <v>20.333333333333332</v>
      </c>
      <c r="G13" s="2">
        <f t="shared" si="6"/>
        <v>13.082085802911045</v>
      </c>
      <c r="I13" s="2">
        <f t="shared" si="0"/>
        <v>13.082085802911045</v>
      </c>
      <c r="J13" s="2">
        <v>-44.6</v>
      </c>
      <c r="K13">
        <f t="shared" si="7"/>
        <v>3.7297776587215807</v>
      </c>
      <c r="L13">
        <f t="shared" si="8"/>
        <v>19.729777658721581</v>
      </c>
      <c r="M13">
        <f t="shared" si="9"/>
        <v>93.967520174847664</v>
      </c>
      <c r="N13">
        <f t="shared" si="1"/>
        <v>80.837799550635253</v>
      </c>
      <c r="O13">
        <f t="shared" si="2"/>
        <v>1.8345654258950246</v>
      </c>
      <c r="P13">
        <f t="shared" si="10"/>
        <v>94.725925097948547</v>
      </c>
      <c r="Q13">
        <f t="shared" si="11"/>
        <v>-6.2702223412784193</v>
      </c>
      <c r="R13">
        <f t="shared" si="12"/>
        <v>6.1210301848277898E-3</v>
      </c>
      <c r="T13" t="s">
        <v>11</v>
      </c>
      <c r="U13">
        <v>0.5</v>
      </c>
      <c r="V13" t="s">
        <v>15</v>
      </c>
    </row>
    <row r="14" spans="2:28" x14ac:dyDescent="0.3">
      <c r="B14" s="2">
        <v>4.6399999999999997</v>
      </c>
      <c r="C14" s="2">
        <v>-0.184</v>
      </c>
      <c r="D14" s="2">
        <f t="shared" si="3"/>
        <v>-184</v>
      </c>
      <c r="E14" s="2">
        <f t="shared" si="4"/>
        <v>0.20444444444444446</v>
      </c>
      <c r="F14" s="2">
        <f t="shared" si="5"/>
        <v>20.444444444444446</v>
      </c>
      <c r="G14" s="2">
        <f t="shared" si="6"/>
        <v>13.105753135702116</v>
      </c>
      <c r="I14" s="2">
        <f t="shared" si="0"/>
        <v>13.105753135702116</v>
      </c>
      <c r="J14" s="2">
        <v>-44.5</v>
      </c>
      <c r="K14">
        <f t="shared" si="7"/>
        <v>3.8297776587215822</v>
      </c>
      <c r="L14">
        <f t="shared" si="8"/>
        <v>19.829777658721582</v>
      </c>
      <c r="M14">
        <f t="shared" si="9"/>
        <v>96.156304896922066</v>
      </c>
      <c r="N14">
        <f t="shared" si="1"/>
        <v>81.279536160201573</v>
      </c>
      <c r="O14">
        <f t="shared" si="2"/>
        <v>2.3016509243269452</v>
      </c>
      <c r="P14">
        <f t="shared" si="10"/>
        <v>95.536771348753447</v>
      </c>
      <c r="Q14">
        <f t="shared" si="11"/>
        <v>-6.1702223412784178</v>
      </c>
      <c r="R14">
        <f>(M14-($AB$6*F14^2+$AB$7*F14+$AB$8))^2/M14</f>
        <v>3.9916448299240348E-3</v>
      </c>
      <c r="T14" t="s">
        <v>41</v>
      </c>
      <c r="U14">
        <v>32</v>
      </c>
      <c r="V14" t="s">
        <v>15</v>
      </c>
    </row>
    <row r="15" spans="2:28" x14ac:dyDescent="0.3">
      <c r="O15">
        <f>SUM(O3:O14)</f>
        <v>16.044697733119509</v>
      </c>
      <c r="R15">
        <f>SUM(R3:R14)</f>
        <v>2.9644018074136948E-2</v>
      </c>
      <c r="T15" t="s">
        <v>22</v>
      </c>
      <c r="U15">
        <v>6</v>
      </c>
      <c r="V15" t="s">
        <v>15</v>
      </c>
    </row>
    <row r="17" spans="10:12" x14ac:dyDescent="0.3">
      <c r="J17" s="6" t="s">
        <v>44</v>
      </c>
    </row>
    <row r="18" spans="10:12" x14ac:dyDescent="0.3">
      <c r="J18" s="2">
        <v>-64</v>
      </c>
      <c r="K18">
        <f>J18+$U$10</f>
        <v>-15.670222341278418</v>
      </c>
      <c r="L18">
        <f>K18-$U$8+$U$14+$U$13</f>
        <v>10.329777658721582</v>
      </c>
    </row>
    <row r="19" spans="10:12" x14ac:dyDescent="0.3">
      <c r="J19" s="2" t="s">
        <v>45</v>
      </c>
    </row>
    <row r="20" spans="10:12" x14ac:dyDescent="0.3">
      <c r="J20" s="2">
        <v>300</v>
      </c>
    </row>
    <row r="21" spans="10:12" x14ac:dyDescent="0.3">
      <c r="J21" s="2" t="s">
        <v>47</v>
      </c>
    </row>
    <row r="22" spans="10:12" x14ac:dyDescent="0.3">
      <c r="J22" s="2">
        <v>920</v>
      </c>
      <c r="K22" t="s">
        <v>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ValonPWR 6 (good)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Rojas Sepulveda</dc:creator>
  <cp:lastModifiedBy>Matias Rojas Sepulveda</cp:lastModifiedBy>
  <cp:lastPrinted>2024-07-04T20:18:54Z</cp:lastPrinted>
  <dcterms:created xsi:type="dcterms:W3CDTF">2024-07-02T18:27:54Z</dcterms:created>
  <dcterms:modified xsi:type="dcterms:W3CDTF">2024-08-02T20:35:23Z</dcterms:modified>
</cp:coreProperties>
</file>