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Scripts\RFLabTests\rf_measures_powervoltage_curve\"/>
    </mc:Choice>
  </mc:AlternateContent>
  <xr:revisionPtr revIDLastSave="0" documentId="13_ncr:1_{731A5E17-2A38-4BE2-B248-30BC12519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juste 14-15 dec" sheetId="1" r:id="rId1"/>
    <sheet name="Ajuste 8-13 dec" sheetId="2" r:id="rId2"/>
    <sheet name="Total_fix" sheetId="4" r:id="rId3"/>
  </sheets>
  <definedNames>
    <definedName name="solver_adj" localSheetId="2" hidden="1">Total_fix!$C$20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Total_fix!$C$20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Total_fix!$P$19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3" i="4"/>
  <c r="L3" i="4"/>
  <c r="N3" i="4" s="1"/>
  <c r="K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L4" i="4"/>
  <c r="N4" i="4" s="1"/>
  <c r="L5" i="4"/>
  <c r="N5" i="4" s="1"/>
  <c r="O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O17" i="4" s="1"/>
  <c r="L18" i="4"/>
  <c r="N18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P3" i="4"/>
  <c r="K4" i="4"/>
  <c r="P4" i="4"/>
  <c r="K5" i="4"/>
  <c r="P5" i="4"/>
  <c r="K6" i="4"/>
  <c r="P6" i="4"/>
  <c r="K7" i="4"/>
  <c r="P7" i="4"/>
  <c r="K8" i="4"/>
  <c r="P8" i="4"/>
  <c r="K9" i="4"/>
  <c r="P9" i="4"/>
  <c r="K10" i="4"/>
  <c r="K11" i="4"/>
  <c r="K12" i="4"/>
  <c r="K13" i="4"/>
  <c r="K14" i="4"/>
  <c r="K15" i="4"/>
  <c r="K16" i="4"/>
  <c r="K17" i="4"/>
  <c r="K18" i="4"/>
  <c r="O8" i="4" l="1"/>
  <c r="O12" i="4"/>
  <c r="O11" i="4"/>
  <c r="O18" i="4"/>
  <c r="O7" i="4"/>
  <c r="O6" i="4"/>
  <c r="O16" i="4"/>
  <c r="O10" i="4"/>
  <c r="O4" i="4"/>
  <c r="O15" i="4"/>
  <c r="O9" i="4"/>
  <c r="O14" i="4"/>
  <c r="O13" i="4"/>
  <c r="O3" i="4"/>
  <c r="P19" i="4"/>
</calcChain>
</file>

<file path=xl/sharedStrings.xml><?xml version="1.0" encoding="utf-8"?>
<sst xmlns="http://schemas.openxmlformats.org/spreadsheetml/2006/main" count="85" uniqueCount="35">
  <si>
    <t>Voltage Attenuation</t>
  </si>
  <si>
    <t>ADC measured</t>
  </si>
  <si>
    <t>*(moda)</t>
  </si>
  <si>
    <t>*</t>
  </si>
  <si>
    <t>\+(good hist)</t>
  </si>
  <si>
    <t>cut</t>
  </si>
  <si>
    <t>very skewed</t>
  </si>
  <si>
    <t>Power Measured (dBm)</t>
  </si>
  <si>
    <t>saturated</t>
  </si>
  <si>
    <t>half saturated</t>
  </si>
  <si>
    <t>normal</t>
  </si>
  <si>
    <t>normalish</t>
  </si>
  <si>
    <t>moda</t>
  </si>
  <si>
    <t>average</t>
  </si>
  <si>
    <t>saturating</t>
  </si>
  <si>
    <t>saturating/normalish</t>
  </si>
  <si>
    <t>full saturation</t>
  </si>
  <si>
    <t>ADC old measured</t>
  </si>
  <si>
    <t>ADC new measured</t>
  </si>
  <si>
    <t>Old Power Measured (dBm)</t>
  </si>
  <si>
    <t>New Power Measured (dBm)</t>
  </si>
  <si>
    <t>ADC new measurement projection over old</t>
  </si>
  <si>
    <t>ADC new scaled</t>
  </si>
  <si>
    <t>Gain factor adc</t>
  </si>
  <si>
    <t>RFL measurements</t>
  </si>
  <si>
    <t>Old Power waveguide (dBm)</t>
  </si>
  <si>
    <t>New Power waveguide (dBm)</t>
  </si>
  <si>
    <t>ADC old scaled</t>
  </si>
  <si>
    <t>ADC measured (in volts)</t>
  </si>
  <si>
    <t>ADC measured (in Volts)</t>
  </si>
  <si>
    <t>ADC new in volts</t>
  </si>
  <si>
    <t>ADC old scaled in Volts</t>
  </si>
  <si>
    <t>ADC new - old scaled</t>
  </si>
  <si>
    <t>Corrected power Measured (03/03) (dBm)</t>
  </si>
  <si>
    <t>Corrected power waveguide (03/03)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</si>
</sst>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Measured (dBm) vs Voltage</a:t>
            </a:r>
            <a:r>
              <a:rPr lang="en-US" baseline="0"/>
              <a:t> attenuation input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08201117123254"/>
                  <c:y val="-5.865690447566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B2E-9168-A838732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Measured (dBm) vs ADC measured</a:t>
            </a:r>
            <a:r>
              <a:rPr lang="es-CL" baseline="0"/>
              <a:t> (V)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7130358705162"/>
                  <c:y val="-1.4399241761446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dec'!$D$3:$D$18</c:f>
              <c:numCache>
                <c:formatCode>General</c:formatCode>
                <c:ptCount val="16"/>
                <c:pt idx="0">
                  <c:v>0.20645161290322581</c:v>
                </c:pt>
                <c:pt idx="1">
                  <c:v>0.30967741935483867</c:v>
                </c:pt>
                <c:pt idx="2">
                  <c:v>0.46129032258064512</c:v>
                </c:pt>
                <c:pt idx="3">
                  <c:v>0.61935483870967734</c:v>
                </c:pt>
                <c:pt idx="4">
                  <c:v>0.82258064516129037</c:v>
                </c:pt>
                <c:pt idx="5">
                  <c:v>1.0419354838709676</c:v>
                </c:pt>
                <c:pt idx="6">
                  <c:v>1.2774193548387096</c:v>
                </c:pt>
                <c:pt idx="7">
                  <c:v>1.4193548387096775</c:v>
                </c:pt>
                <c:pt idx="8">
                  <c:v>1.5290322580645159</c:v>
                </c:pt>
                <c:pt idx="9">
                  <c:v>1.7806451612903225</c:v>
                </c:pt>
                <c:pt idx="10">
                  <c:v>2.0161290322580645</c:v>
                </c:pt>
                <c:pt idx="11">
                  <c:v>2.2193548387096773</c:v>
                </c:pt>
                <c:pt idx="12">
                  <c:v>2.3838709677419354</c:v>
                </c:pt>
                <c:pt idx="13">
                  <c:v>2.5290322580645159</c:v>
                </c:pt>
                <c:pt idx="14">
                  <c:v>2.6451612903225805</c:v>
                </c:pt>
                <c:pt idx="15">
                  <c:v>2.7483870967741932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7-4B3D-99F8-EAF3A007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52063"/>
        <c:axId val="1307452479"/>
      </c:scatterChart>
      <c:valAx>
        <c:axId val="13074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479"/>
        <c:crosses val="autoZero"/>
        <c:crossBetween val="midCat"/>
      </c:valAx>
      <c:valAx>
        <c:axId val="13074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255178377245274"/>
                  <c:y val="-4.7621007484105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8-13 dec'!$E$3:$E$18</c:f>
              <c:numCache>
                <c:formatCode>General</c:formatCode>
                <c:ptCount val="16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  <c:pt idx="12">
                  <c:v>-62.3</c:v>
                </c:pt>
                <c:pt idx="13">
                  <c:v>-61.6</c:v>
                </c:pt>
                <c:pt idx="14">
                  <c:v>-60.8</c:v>
                </c:pt>
                <c:pt idx="15">
                  <c:v>-60.2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5-491B-A795-E1BEBE15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97425634295713"/>
                  <c:y val="-4.6583916593759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dec'!$D$3:$D$14</c:f>
              <c:numCache>
                <c:formatCode>General</c:formatCode>
                <c:ptCount val="12"/>
                <c:pt idx="0">
                  <c:v>0.51935483870967736</c:v>
                </c:pt>
                <c:pt idx="1">
                  <c:v>0.70645161290322578</c:v>
                </c:pt>
                <c:pt idx="2">
                  <c:v>0.95161290322580649</c:v>
                </c:pt>
                <c:pt idx="3">
                  <c:v>1.2290322580645161</c:v>
                </c:pt>
                <c:pt idx="4">
                  <c:v>1.5580645161290321</c:v>
                </c:pt>
                <c:pt idx="5">
                  <c:v>1.9096774193548387</c:v>
                </c:pt>
                <c:pt idx="6">
                  <c:v>2.2161290322580642</c:v>
                </c:pt>
                <c:pt idx="7">
                  <c:v>2.3548387096774195</c:v>
                </c:pt>
                <c:pt idx="8">
                  <c:v>2.4709677419354836</c:v>
                </c:pt>
                <c:pt idx="9">
                  <c:v>2.6516129032258062</c:v>
                </c:pt>
                <c:pt idx="10">
                  <c:v>2.7870967741935484</c:v>
                </c:pt>
                <c:pt idx="11">
                  <c:v>2.8516129032258064</c:v>
                </c:pt>
              </c:numCache>
            </c:numRef>
          </c:xVal>
          <c:yVal>
            <c:numRef>
              <c:f>'Ajuste 8-13 dec'!$E$3:$E$14</c:f>
              <c:numCache>
                <c:formatCode>General</c:formatCode>
                <c:ptCount val="12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488-8AB2-6AC04ABE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50015"/>
        <c:axId val="1028652927"/>
      </c:scatterChart>
      <c:valAx>
        <c:axId val="10286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2927"/>
        <c:crosses val="autoZero"/>
        <c:crossBetween val="midCat"/>
      </c:valAx>
      <c:valAx>
        <c:axId val="1028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measurements old</a:t>
            </a:r>
            <a:r>
              <a:rPr lang="es-CL" baseline="0"/>
              <a:t> vs new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Total_fix!$C$2</c:f>
              <c:strCache>
                <c:ptCount val="1"/>
                <c:pt idx="0">
                  <c:v>ADC old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Total_fix!$C$3:$C$18</c:f>
              <c:numCache>
                <c:formatCode>General</c:formatCode>
                <c:ptCount val="16"/>
                <c:pt idx="0">
                  <c:v>161</c:v>
                </c:pt>
                <c:pt idx="1">
                  <c:v>219</c:v>
                </c:pt>
                <c:pt idx="2">
                  <c:v>295</c:v>
                </c:pt>
                <c:pt idx="3">
                  <c:v>381</c:v>
                </c:pt>
                <c:pt idx="4">
                  <c:v>483</c:v>
                </c:pt>
                <c:pt idx="5">
                  <c:v>592</c:v>
                </c:pt>
                <c:pt idx="6">
                  <c:v>687</c:v>
                </c:pt>
                <c:pt idx="7">
                  <c:v>730</c:v>
                </c:pt>
                <c:pt idx="8">
                  <c:v>766</c:v>
                </c:pt>
                <c:pt idx="9">
                  <c:v>822</c:v>
                </c:pt>
                <c:pt idx="10">
                  <c:v>864</c:v>
                </c:pt>
                <c:pt idx="11">
                  <c:v>884</c:v>
                </c:pt>
                <c:pt idx="12">
                  <c:v>882</c:v>
                </c:pt>
                <c:pt idx="13">
                  <c:v>880</c:v>
                </c:pt>
                <c:pt idx="14">
                  <c:v>880</c:v>
                </c:pt>
                <c:pt idx="15">
                  <c:v>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0-4E4E-841F-2C6D24ABE800}"/>
            </c:ext>
          </c:extLst>
        </c:ser>
        <c:ser>
          <c:idx val="1"/>
          <c:order val="1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0-4E4E-841F-2C6D24ABE800}"/>
            </c:ext>
          </c:extLst>
        </c:ser>
        <c:ser>
          <c:idx val="2"/>
          <c:order val="2"/>
          <c:tx>
            <c:strRef>
              <c:f>Total_fix!$K$2</c:f>
              <c:strCache>
                <c:ptCount val="1"/>
                <c:pt idx="0">
                  <c:v>ADC new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Total_fix!$K$3:$K$18</c:f>
              <c:numCache>
                <c:formatCode>General</c:formatCode>
                <c:ptCount val="16"/>
                <c:pt idx="0">
                  <c:v>118.2431028616792</c:v>
                </c:pt>
                <c:pt idx="1">
                  <c:v>177.36465429251882</c:v>
                </c:pt>
                <c:pt idx="2">
                  <c:v>264.19943295656446</c:v>
                </c:pt>
                <c:pt idx="3">
                  <c:v>354.72930858503764</c:v>
                </c:pt>
                <c:pt idx="4">
                  <c:v>471.12486296450311</c:v>
                </c:pt>
                <c:pt idx="5">
                  <c:v>596.75815975503724</c:v>
                </c:pt>
                <c:pt idx="6">
                  <c:v>731.62919895664004</c:v>
                </c:pt>
                <c:pt idx="7">
                  <c:v>812.92133217404455</c:v>
                </c:pt>
                <c:pt idx="8">
                  <c:v>875.73798056931162</c:v>
                </c:pt>
                <c:pt idx="9">
                  <c:v>1019.8467621819832</c:v>
                </c:pt>
                <c:pt idx="10">
                  <c:v>1154.717801383586</c:v>
                </c:pt>
                <c:pt idx="11">
                  <c:v>1271.1133557630515</c:v>
                </c:pt>
                <c:pt idx="12">
                  <c:v>1365.3383283559522</c:v>
                </c:pt>
                <c:pt idx="13">
                  <c:v>1448.4780100555702</c:v>
                </c:pt>
                <c:pt idx="14">
                  <c:v>1514.9897554152649</c:v>
                </c:pt>
                <c:pt idx="15">
                  <c:v>1574.1113068461045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0-4E4E-841F-2C6D24ABE800}"/>
            </c:ext>
          </c:extLst>
        </c:ser>
        <c:ser>
          <c:idx val="3"/>
          <c:order val="3"/>
          <c:tx>
            <c:strRef>
              <c:f>Total_fix!$L$2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Total_fix!$L$3:$L$18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40F5-8386-8795AAE1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82656"/>
        <c:axId val="1123084736"/>
      </c:scatterChart>
      <c:valAx>
        <c:axId val="1123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Attenuation voltage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4736"/>
        <c:crosses val="autoZero"/>
        <c:crossBetween val="midCat"/>
      </c:valAx>
      <c:valAx>
        <c:axId val="11230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ADC level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H$3,Total_fix!$I$3,Total_fix!$H$4,Total_fix!$I$4,Total_fix!$H$5,Total_fix!$I$5,Total_fix!$H$6,Total_fix!$I$6,Total_fix!$H$7,Total_fix!$I$7,Total_fix!$H$8,Total_fix!$I$8,Total_fix!$H$9,Total_fix!$I$9,Total_fix!$H$10,Total_fix!$I$10,Total_fix!$H$11,Total_fix!$I$11,Total_fix!$H$12,Total_fix!$I$12,Total_fix!$H$13,Total_fix!$I$13,Total_fix!$H$14,Total_fix!$I$14,Total_fix!$H$15,Total_fix!$I$15,Total_fix!$H$16,Total_fix!$I$16,Total_fix!$H$17,Total_fix!$I$17,Total_fix!$H$18,Total_fix!$I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5E-4F2B-A1D6-5FA54704DC9B}"/>
            </c:ext>
          </c:extLst>
        </c:ser>
        <c:ser>
          <c:idx val="0"/>
          <c:order val="1"/>
          <c:tx>
            <c:strRef>
              <c:f>Total_fix!$H$2</c:f>
              <c:strCache>
                <c:ptCount val="1"/>
                <c:pt idx="0">
                  <c:v>Old Power waveguide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Total_fix!$H$3:$H$18</c:f>
              <c:numCache>
                <c:formatCode>General</c:formatCode>
                <c:ptCount val="16"/>
                <c:pt idx="0">
                  <c:v>-28.080000000000005</c:v>
                </c:pt>
                <c:pt idx="1">
                  <c:v>-25.68</c:v>
                </c:pt>
                <c:pt idx="2">
                  <c:v>-23.779999999999994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-19.279999999999994</c:v>
                </c:pt>
                <c:pt idx="6">
                  <c:v>-18.18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-15.979999999999997</c:v>
                </c:pt>
                <c:pt idx="10">
                  <c:v>-15.079999999999998</c:v>
                </c:pt>
                <c:pt idx="11">
                  <c:v>-14.280000000000001</c:v>
                </c:pt>
                <c:pt idx="12">
                  <c:v>-13.479999999999997</c:v>
                </c:pt>
                <c:pt idx="13">
                  <c:v>-12.780000000000001</c:v>
                </c:pt>
                <c:pt idx="14">
                  <c:v>-11.979999999999997</c:v>
                </c:pt>
                <c:pt idx="15">
                  <c:v>-11.380000000000003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F2B-A1D6-5FA54704DC9B}"/>
            </c:ext>
          </c:extLst>
        </c:ser>
        <c:ser>
          <c:idx val="1"/>
          <c:order val="2"/>
          <c:tx>
            <c:strRef>
              <c:f>Total_fix!$I$2</c:f>
              <c:strCache>
                <c:ptCount val="1"/>
                <c:pt idx="0">
                  <c:v>New Power waveguide (dBm)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Total_fix!$I$3:$I$18</c:f>
              <c:numCache>
                <c:formatCode>General</c:formatCode>
                <c:ptCount val="16"/>
                <c:pt idx="0">
                  <c:v>-27.080000000000005</c:v>
                </c:pt>
                <c:pt idx="1">
                  <c:v>-24.979999999999997</c:v>
                </c:pt>
                <c:pt idx="2">
                  <c:v>-22.979999999999997</c:v>
                </c:pt>
                <c:pt idx="3">
                  <c:v>-21.380000000000003</c:v>
                </c:pt>
                <c:pt idx="4">
                  <c:v>-19.779999999999994</c:v>
                </c:pt>
                <c:pt idx="5">
                  <c:v>-18.479999999999997</c:v>
                </c:pt>
                <c:pt idx="6">
                  <c:v>-17.279999999999994</c:v>
                </c:pt>
                <c:pt idx="7">
                  <c:v>-16.68</c:v>
                </c:pt>
                <c:pt idx="8">
                  <c:v>-16.279999999999994</c:v>
                </c:pt>
                <c:pt idx="9">
                  <c:v>-15.279999999999994</c:v>
                </c:pt>
                <c:pt idx="10">
                  <c:v>-14.380000000000003</c:v>
                </c:pt>
                <c:pt idx="11">
                  <c:v>-13.479999999999997</c:v>
                </c:pt>
                <c:pt idx="12">
                  <c:v>-12.780000000000001</c:v>
                </c:pt>
                <c:pt idx="13">
                  <c:v>-12.280000000000001</c:v>
                </c:pt>
                <c:pt idx="14">
                  <c:v>-11.579999999999998</c:v>
                </c:pt>
                <c:pt idx="15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F2B-A1D6-5FA54704DC9B}"/>
            </c:ext>
          </c:extLst>
        </c:ser>
        <c:ser>
          <c:idx val="3"/>
          <c:order val="3"/>
          <c:tx>
            <c:strRef>
              <c:f>Total_fix!$J$2</c:f>
              <c:strCache>
                <c:ptCount val="1"/>
                <c:pt idx="0">
                  <c:v>Corrected power waveguide (03/03) (dBm)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Total_fix!$J$3:$J$18</c:f>
              <c:numCache>
                <c:formatCode>General</c:formatCode>
                <c:ptCount val="16"/>
                <c:pt idx="0">
                  <c:v>-27.979999999999997</c:v>
                </c:pt>
                <c:pt idx="1">
                  <c:v>-25.880000000000003</c:v>
                </c:pt>
                <c:pt idx="2">
                  <c:v>-23.68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-19.18</c:v>
                </c:pt>
                <c:pt idx="6">
                  <c:v>-18.080000000000005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-15.880000000000003</c:v>
                </c:pt>
                <c:pt idx="10">
                  <c:v>-14.979999999999997</c:v>
                </c:pt>
                <c:pt idx="11">
                  <c:v>-14.280000000000001</c:v>
                </c:pt>
                <c:pt idx="12">
                  <c:v>-13.579999999999998</c:v>
                </c:pt>
                <c:pt idx="13">
                  <c:v>-12.579999999999998</c:v>
                </c:pt>
                <c:pt idx="14">
                  <c:v>-11.880000000000003</c:v>
                </c:pt>
                <c:pt idx="15">
                  <c:v>-11.18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5-4AF6-B286-5AEC927B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663648293963253"/>
                  <c:y val="1.5004738990959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H$3,Total_fix!$I$3,Total_fix!$H$4,Total_fix!$I$4,Total_fix!$H$5,Total_fix!$I$5,Total_fix!$H$6,Total_fix!$I$6,Total_fix!$H$7,Total_fix!$I$7,Total_fix!$H$8,Total_fix!$I$8,Total_fix!$H$9,Total_fix!$I$9,Total_fix!$H$10,Total_fix!$I$10,Total_fix!$H$11,Total_fix!$I$11,Total_fix!$H$12,Total_fix!$I$12,Total_fix!$H$13,Total_fix!$I$13,Total_fix!$H$14,Total_fix!$I$14,Total_fix!$H$15,Total_fix!$I$15,Total_fix!$H$16,Total_fix!$I$16,Total_fix!$H$17,Total_fix!$I$17,Total_fix!$H$18,Total_fix!$I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FB0-8E7F-EAFFF60B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</a:t>
            </a:r>
            <a:r>
              <a:rPr lang="es-CL" baseline="0"/>
              <a:t>vs Voltage input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6-4933-80B6-2C47DFCD9183}"/>
            </c:ext>
          </c:extLst>
        </c:ser>
        <c:ser>
          <c:idx val="1"/>
          <c:order val="1"/>
          <c:tx>
            <c:strRef>
              <c:f>Total_fix!$L$2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Total_fix!$L$3:$L$18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6-4933-80B6-2C47DFCD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92031"/>
        <c:axId val="724192447"/>
      </c:scatterChart>
      <c:valAx>
        <c:axId val="7241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4192447"/>
        <c:crosses val="autoZero"/>
        <c:crossBetween val="midCat"/>
      </c:valAx>
      <c:valAx>
        <c:axId val="7241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419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Voltage ADC scaled</a:t>
            </a:r>
            <a:r>
              <a:rPr lang="es-CL" baseline="0"/>
              <a:t> vs Voltage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Total_fix!$M$2</c:f>
              <c:strCache>
                <c:ptCount val="1"/>
                <c:pt idx="0">
                  <c:v>ADC new in 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Total_fix!$M$3:$M$18</c:f>
              <c:numCache>
                <c:formatCode>General</c:formatCode>
                <c:ptCount val="16"/>
                <c:pt idx="0">
                  <c:v>0.20645161290322581</c:v>
                </c:pt>
                <c:pt idx="1">
                  <c:v>0.30967741935483867</c:v>
                </c:pt>
                <c:pt idx="2">
                  <c:v>0.46129032258064512</c:v>
                </c:pt>
                <c:pt idx="3">
                  <c:v>0.61935483870967734</c:v>
                </c:pt>
                <c:pt idx="4">
                  <c:v>0.82258064516129037</c:v>
                </c:pt>
                <c:pt idx="5">
                  <c:v>1.0419354838709676</c:v>
                </c:pt>
                <c:pt idx="6">
                  <c:v>1.2774193548387096</c:v>
                </c:pt>
                <c:pt idx="7">
                  <c:v>1.4193548387096775</c:v>
                </c:pt>
                <c:pt idx="8">
                  <c:v>1.5290322580645159</c:v>
                </c:pt>
                <c:pt idx="9">
                  <c:v>1.7806451612903225</c:v>
                </c:pt>
                <c:pt idx="10">
                  <c:v>2.0161290322580645</c:v>
                </c:pt>
                <c:pt idx="11">
                  <c:v>2.2193548387096773</c:v>
                </c:pt>
                <c:pt idx="12">
                  <c:v>2.3838709677419354</c:v>
                </c:pt>
                <c:pt idx="13">
                  <c:v>2.5290322580645159</c:v>
                </c:pt>
                <c:pt idx="14">
                  <c:v>2.6451612903225805</c:v>
                </c:pt>
                <c:pt idx="15">
                  <c:v>2.7483870967741932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4-46C4-A148-909851535CC0}"/>
            </c:ext>
          </c:extLst>
        </c:ser>
        <c:ser>
          <c:idx val="1"/>
          <c:order val="1"/>
          <c:tx>
            <c:strRef>
              <c:f>Total_fix!$N$2</c:f>
              <c:strCache>
                <c:ptCount val="1"/>
                <c:pt idx="0">
                  <c:v>ADC old scaled in Volts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Total_fix!$N$3:$N$18</c:f>
              <c:numCache>
                <c:formatCode>General</c:formatCode>
                <c:ptCount val="16"/>
                <c:pt idx="0">
                  <c:v>0.28110484986428341</c:v>
                </c:pt>
                <c:pt idx="1">
                  <c:v>0.38237243552967748</c:v>
                </c:pt>
                <c:pt idx="2">
                  <c:v>0.51506789260846964</c:v>
                </c:pt>
                <c:pt idx="3">
                  <c:v>0.66522327825026073</c:v>
                </c:pt>
                <c:pt idx="4">
                  <c:v>0.84331454959285024</c:v>
                </c:pt>
                <c:pt idx="5">
                  <c:v>1.0336277709295389</c:v>
                </c:pt>
                <c:pt idx="6">
                  <c:v>1.1994970922780293</c:v>
                </c:pt>
                <c:pt idx="7">
                  <c:v>1.2745747850989246</c:v>
                </c:pt>
                <c:pt idx="8">
                  <c:v>1.3374305279257213</c:v>
                </c:pt>
                <c:pt idx="9">
                  <c:v>1.4352061278785153</c:v>
                </c:pt>
                <c:pt idx="10">
                  <c:v>1.5085378278431112</c:v>
                </c:pt>
                <c:pt idx="11">
                  <c:v>1.5434576849691088</c:v>
                </c:pt>
                <c:pt idx="12">
                  <c:v>1.5399656992565092</c:v>
                </c:pt>
                <c:pt idx="13">
                  <c:v>1.5364737135439095</c:v>
                </c:pt>
                <c:pt idx="14">
                  <c:v>1.5364737135439095</c:v>
                </c:pt>
                <c:pt idx="15">
                  <c:v>1.5364737135439095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4-46C4-A148-909851535CC0}"/>
            </c:ext>
          </c:extLst>
        </c:ser>
        <c:ser>
          <c:idx val="2"/>
          <c:order val="2"/>
          <c:tx>
            <c:strRef>
              <c:f>Total_fix!$O$2</c:f>
              <c:strCache>
                <c:ptCount val="1"/>
                <c:pt idx="0">
                  <c:v>ADC new - old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Total_fix!$O$3:$O$18</c:f>
              <c:numCache>
                <c:formatCode>General</c:formatCode>
                <c:ptCount val="16"/>
                <c:pt idx="0">
                  <c:v>-7.4653236961057606E-2</c:v>
                </c:pt>
                <c:pt idx="1">
                  <c:v>-7.2695016174838811E-2</c:v>
                </c:pt>
                <c:pt idx="2">
                  <c:v>-5.3777570027824517E-2</c:v>
                </c:pt>
                <c:pt idx="3">
                  <c:v>-4.5868439540583394E-2</c:v>
                </c:pt>
                <c:pt idx="4">
                  <c:v>-2.0733904431559869E-2</c:v>
                </c:pt>
                <c:pt idx="5">
                  <c:v>8.3077129414286244E-3</c:v>
                </c:pt>
                <c:pt idx="6">
                  <c:v>7.7922262560680355E-2</c:v>
                </c:pt>
                <c:pt idx="7">
                  <c:v>0.14478005361075286</c:v>
                </c:pt>
                <c:pt idx="8">
                  <c:v>0.19160173013879467</c:v>
                </c:pt>
                <c:pt idx="9">
                  <c:v>0.34543903341180715</c:v>
                </c:pt>
                <c:pt idx="10">
                  <c:v>0.50759120441495331</c:v>
                </c:pt>
                <c:pt idx="11">
                  <c:v>0.67589715374056847</c:v>
                </c:pt>
                <c:pt idx="12">
                  <c:v>0.84390526848542624</c:v>
                </c:pt>
                <c:pt idx="13">
                  <c:v>0.99255854452060643</c:v>
                </c:pt>
                <c:pt idx="14">
                  <c:v>1.108687576778671</c:v>
                </c:pt>
                <c:pt idx="15">
                  <c:v>1.2119133832302837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4-46C4-A148-909851535CC0}"/>
            </c:ext>
          </c:extLst>
        </c:ser>
        <c:ser>
          <c:idx val="3"/>
          <c:order val="3"/>
          <c:tx>
            <c:v>ADC diff non saturated zone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Total_fix!$B$3:$B$8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</c:numCache>
            </c:numRef>
          </c:xVal>
          <c:yVal>
            <c:numRef>
              <c:f>Total_fix!$O$3:$O$8</c:f>
              <c:numCache>
                <c:formatCode>General</c:formatCode>
                <c:ptCount val="6"/>
                <c:pt idx="0">
                  <c:v>-7.4653236961057606E-2</c:v>
                </c:pt>
                <c:pt idx="1">
                  <c:v>-7.2695016174838811E-2</c:v>
                </c:pt>
                <c:pt idx="2">
                  <c:v>-5.3777570027824517E-2</c:v>
                </c:pt>
                <c:pt idx="3">
                  <c:v>-4.5868439540583394E-2</c:v>
                </c:pt>
                <c:pt idx="4">
                  <c:v>-2.0733904431559869E-2</c:v>
                </c:pt>
                <c:pt idx="5">
                  <c:v>8.3077129414286244E-3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4-46C4-A148-909851535CC0}"/>
            </c:ext>
          </c:extLst>
        </c:ser>
        <c:ser>
          <c:idx val="4"/>
          <c:order val="4"/>
          <c:tx>
            <c:v>ADC diff saturated zone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44747455348569"/>
                  <c:y val="0.12669833274889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Total_fix!$B$8:$B$18</c:f>
              <c:numCache>
                <c:formatCode>General</c:formatCode>
                <c:ptCount val="11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Total_fix!$O$8:$O$18</c:f>
              <c:numCache>
                <c:formatCode>General</c:formatCode>
                <c:ptCount val="11"/>
                <c:pt idx="0">
                  <c:v>8.3077129414286244E-3</c:v>
                </c:pt>
                <c:pt idx="1">
                  <c:v>7.7922262560680355E-2</c:v>
                </c:pt>
                <c:pt idx="2">
                  <c:v>0.14478005361075286</c:v>
                </c:pt>
                <c:pt idx="3">
                  <c:v>0.19160173013879467</c:v>
                </c:pt>
                <c:pt idx="4">
                  <c:v>0.34543903341180715</c:v>
                </c:pt>
                <c:pt idx="5">
                  <c:v>0.50759120441495331</c:v>
                </c:pt>
                <c:pt idx="6">
                  <c:v>0.67589715374056847</c:v>
                </c:pt>
                <c:pt idx="7">
                  <c:v>0.84390526848542624</c:v>
                </c:pt>
                <c:pt idx="8">
                  <c:v>0.99255854452060643</c:v>
                </c:pt>
                <c:pt idx="9">
                  <c:v>1.108687576778671</c:v>
                </c:pt>
                <c:pt idx="10">
                  <c:v>1.2119133832302837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4-46C4-A148-90985153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8799"/>
        <c:axId val="721899215"/>
      </c:scatterChart>
      <c:valAx>
        <c:axId val="7218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899215"/>
        <c:crosses val="autoZero"/>
        <c:crossBetween val="midCat"/>
      </c:valAx>
      <c:valAx>
        <c:axId val="7218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89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F9F1A-2E3F-4666-A7A9-F29933A7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19</xdr:row>
      <xdr:rowOff>133350</xdr:rowOff>
    </xdr:from>
    <xdr:to>
      <xdr:col>14</xdr:col>
      <xdr:colOff>594360</xdr:colOff>
      <xdr:row>34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B2E1E-FB06-45A9-8475-738F29A6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5087C-C41D-40C2-9687-2B04A1B6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19</xdr:row>
      <xdr:rowOff>171450</xdr:rowOff>
    </xdr:from>
    <xdr:to>
      <xdr:col>15</xdr:col>
      <xdr:colOff>281940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810FB2-7BF1-41FB-9432-82EC6F0E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36674</xdr:colOff>
      <xdr:row>22</xdr:row>
      <xdr:rowOff>31804</xdr:rowOff>
    </xdr:from>
    <xdr:to>
      <xdr:col>4</xdr:col>
      <xdr:colOff>992638</xdr:colOff>
      <xdr:row>37</xdr:row>
      <xdr:rowOff>31805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3459BF-4291-4AB6-93EC-428BE8A6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24774</xdr:colOff>
      <xdr:row>20</xdr:row>
      <xdr:rowOff>13834</xdr:rowOff>
    </xdr:from>
    <xdr:to>
      <xdr:col>8</xdr:col>
      <xdr:colOff>1271683</xdr:colOff>
      <xdr:row>35</xdr:row>
      <xdr:rowOff>13835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27AC3-82FD-48F7-9F18-9DC8F212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24450</xdr:colOff>
      <xdr:row>20</xdr:row>
      <xdr:rowOff>26080</xdr:rowOff>
    </xdr:from>
    <xdr:to>
      <xdr:col>20</xdr:col>
      <xdr:colOff>162995</xdr:colOff>
      <xdr:row>35</xdr:row>
      <xdr:rowOff>26081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AD7E66-1D8E-435B-820F-A3CE43CA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</xdr:colOff>
      <xdr:row>37</xdr:row>
      <xdr:rowOff>163830</xdr:rowOff>
    </xdr:from>
    <xdr:to>
      <xdr:col>4</xdr:col>
      <xdr:colOff>1021080</xdr:colOff>
      <xdr:row>52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BF0F71-9CAE-435C-AA10-786E5A83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37</xdr:row>
      <xdr:rowOff>125730</xdr:rowOff>
    </xdr:from>
    <xdr:to>
      <xdr:col>8</xdr:col>
      <xdr:colOff>1402080</xdr:colOff>
      <xdr:row>53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88E7BD-8935-4002-B0BC-B709ACFA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topLeftCell="A14" workbookViewId="0">
      <selection activeCell="D2" sqref="D2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28</v>
      </c>
      <c r="E2" t="s">
        <v>7</v>
      </c>
    </row>
    <row r="3" spans="2:7" x14ac:dyDescent="0.3">
      <c r="B3">
        <v>0.2</v>
      </c>
      <c r="C3">
        <v>64</v>
      </c>
      <c r="D3">
        <f>3.3*C3/1023</f>
        <v>0.20645161290322581</v>
      </c>
      <c r="E3">
        <v>-75.900000000000006</v>
      </c>
      <c r="F3" t="s">
        <v>2</v>
      </c>
      <c r="G3" t="s">
        <v>8</v>
      </c>
    </row>
    <row r="4" spans="2:7" x14ac:dyDescent="0.3">
      <c r="B4">
        <v>0.4</v>
      </c>
      <c r="C4">
        <v>96</v>
      </c>
      <c r="D4">
        <f t="shared" ref="D4:D18" si="0">3.3*C4/1023</f>
        <v>0.30967741935483867</v>
      </c>
      <c r="E4">
        <v>-73.8</v>
      </c>
      <c r="F4" t="s">
        <v>3</v>
      </c>
      <c r="G4" t="s">
        <v>8</v>
      </c>
    </row>
    <row r="5" spans="2:7" x14ac:dyDescent="0.3">
      <c r="B5">
        <v>0.6</v>
      </c>
      <c r="C5">
        <v>143</v>
      </c>
      <c r="D5">
        <f t="shared" si="0"/>
        <v>0.46129032258064512</v>
      </c>
      <c r="E5">
        <v>-71.8</v>
      </c>
      <c r="F5" t="s">
        <v>3</v>
      </c>
      <c r="G5" t="s">
        <v>8</v>
      </c>
    </row>
    <row r="6" spans="2:7" x14ac:dyDescent="0.3">
      <c r="B6">
        <v>0.8</v>
      </c>
      <c r="C6">
        <v>192</v>
      </c>
      <c r="D6">
        <f t="shared" si="0"/>
        <v>0.61935483870967734</v>
      </c>
      <c r="E6">
        <v>-70.2</v>
      </c>
      <c r="F6" t="s">
        <v>3</v>
      </c>
      <c r="G6" t="s">
        <v>8</v>
      </c>
    </row>
    <row r="7" spans="2:7" x14ac:dyDescent="0.3">
      <c r="B7">
        <v>1</v>
      </c>
      <c r="C7">
        <v>255</v>
      </c>
      <c r="D7">
        <f t="shared" si="0"/>
        <v>0.82258064516129037</v>
      </c>
      <c r="E7">
        <v>-68.599999999999994</v>
      </c>
      <c r="G7" t="s">
        <v>8</v>
      </c>
    </row>
    <row r="8" spans="2:7" x14ac:dyDescent="0.3">
      <c r="B8">
        <v>1.2</v>
      </c>
      <c r="C8">
        <v>323</v>
      </c>
      <c r="D8">
        <f t="shared" si="0"/>
        <v>1.0419354838709676</v>
      </c>
      <c r="E8">
        <v>-67.3</v>
      </c>
      <c r="G8" t="s">
        <v>11</v>
      </c>
    </row>
    <row r="9" spans="2:7" x14ac:dyDescent="0.3">
      <c r="B9">
        <v>1.4</v>
      </c>
      <c r="C9">
        <v>396</v>
      </c>
      <c r="D9">
        <f t="shared" si="0"/>
        <v>1.2774193548387096</v>
      </c>
      <c r="E9">
        <v>-66.099999999999994</v>
      </c>
      <c r="G9" t="s">
        <v>11</v>
      </c>
    </row>
    <row r="10" spans="2:7" x14ac:dyDescent="0.3">
      <c r="B10">
        <v>1.5</v>
      </c>
      <c r="C10">
        <v>440</v>
      </c>
      <c r="D10">
        <f t="shared" si="0"/>
        <v>1.4193548387096775</v>
      </c>
      <c r="E10">
        <v>-65.5</v>
      </c>
      <c r="F10" t="s">
        <v>4</v>
      </c>
      <c r="G10" t="s">
        <v>10</v>
      </c>
    </row>
    <row r="11" spans="2:7" x14ac:dyDescent="0.3">
      <c r="B11">
        <v>1.6</v>
      </c>
      <c r="C11">
        <v>474</v>
      </c>
      <c r="D11">
        <f t="shared" si="0"/>
        <v>1.5290322580645159</v>
      </c>
      <c r="E11">
        <v>-65.099999999999994</v>
      </c>
      <c r="F11" t="s">
        <v>4</v>
      </c>
      <c r="G11" t="s">
        <v>10</v>
      </c>
    </row>
    <row r="12" spans="2:7" x14ac:dyDescent="0.3">
      <c r="B12">
        <v>1.8</v>
      </c>
      <c r="C12">
        <v>552</v>
      </c>
      <c r="D12">
        <f t="shared" si="0"/>
        <v>1.7806451612903225</v>
      </c>
      <c r="E12">
        <v>-64.099999999999994</v>
      </c>
      <c r="F12" t="s">
        <v>4</v>
      </c>
      <c r="G12" t="s">
        <v>10</v>
      </c>
    </row>
    <row r="13" spans="2:7" x14ac:dyDescent="0.3">
      <c r="B13">
        <v>2</v>
      </c>
      <c r="C13">
        <v>625</v>
      </c>
      <c r="D13">
        <f t="shared" si="0"/>
        <v>2.0161290322580645</v>
      </c>
      <c r="E13">
        <v>-63.2</v>
      </c>
      <c r="F13" t="s">
        <v>4</v>
      </c>
      <c r="G13" t="s">
        <v>11</v>
      </c>
    </row>
    <row r="14" spans="2:7" x14ac:dyDescent="0.3">
      <c r="B14">
        <v>2.2000000000000002</v>
      </c>
      <c r="C14">
        <v>688</v>
      </c>
      <c r="D14">
        <f t="shared" si="0"/>
        <v>2.2193548387096773</v>
      </c>
      <c r="E14">
        <v>-62.3</v>
      </c>
      <c r="F14" t="s">
        <v>4</v>
      </c>
      <c r="G14" t="s">
        <v>11</v>
      </c>
    </row>
    <row r="15" spans="2:7" x14ac:dyDescent="0.3">
      <c r="B15">
        <v>2.4</v>
      </c>
      <c r="C15">
        <v>739</v>
      </c>
      <c r="D15">
        <f t="shared" si="0"/>
        <v>2.3838709677419354</v>
      </c>
      <c r="E15">
        <v>-61.6</v>
      </c>
      <c r="F15" t="s">
        <v>4</v>
      </c>
      <c r="G15" t="s">
        <v>9</v>
      </c>
    </row>
    <row r="16" spans="2:7" x14ac:dyDescent="0.3">
      <c r="B16">
        <v>2.6</v>
      </c>
      <c r="C16">
        <v>784</v>
      </c>
      <c r="D16">
        <f t="shared" si="0"/>
        <v>2.5290322580645159</v>
      </c>
      <c r="E16">
        <v>-61.1</v>
      </c>
      <c r="G16" t="s">
        <v>8</v>
      </c>
    </row>
    <row r="17" spans="2:7" x14ac:dyDescent="0.3">
      <c r="B17">
        <v>2.8</v>
      </c>
      <c r="C17">
        <v>820</v>
      </c>
      <c r="D17">
        <f t="shared" si="0"/>
        <v>2.6451612903225805</v>
      </c>
      <c r="E17">
        <v>-60.4</v>
      </c>
      <c r="F17" t="s">
        <v>5</v>
      </c>
      <c r="G17" t="s">
        <v>8</v>
      </c>
    </row>
    <row r="18" spans="2:7" x14ac:dyDescent="0.3">
      <c r="B18">
        <v>3</v>
      </c>
      <c r="C18">
        <v>852</v>
      </c>
      <c r="D18">
        <f t="shared" si="0"/>
        <v>2.7483870967741932</v>
      </c>
      <c r="E18">
        <v>-59.8</v>
      </c>
      <c r="F18" t="s">
        <v>6</v>
      </c>
      <c r="G1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2F7-C9D6-47EE-A900-3F721E2AB069}">
  <dimension ref="B2:G18"/>
  <sheetViews>
    <sheetView topLeftCell="A14" workbookViewId="0">
      <selection activeCell="R31" sqref="R31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29</v>
      </c>
      <c r="E2" t="s">
        <v>7</v>
      </c>
    </row>
    <row r="3" spans="2:7" x14ac:dyDescent="0.3">
      <c r="B3">
        <v>0.2</v>
      </c>
      <c r="C3">
        <v>161</v>
      </c>
      <c r="D3">
        <f>3.3*C3/1023</f>
        <v>0.51935483870967736</v>
      </c>
      <c r="E3">
        <v>-76.900000000000006</v>
      </c>
      <c r="F3" t="s">
        <v>12</v>
      </c>
      <c r="G3" t="s">
        <v>11</v>
      </c>
    </row>
    <row r="4" spans="2:7" x14ac:dyDescent="0.3">
      <c r="B4">
        <v>0.4</v>
      </c>
      <c r="C4">
        <v>219</v>
      </c>
      <c r="D4">
        <f t="shared" ref="D4:D18" si="0">3.3*C4/1023</f>
        <v>0.70645161290322578</v>
      </c>
      <c r="E4">
        <v>-74.5</v>
      </c>
      <c r="F4" t="s">
        <v>12</v>
      </c>
      <c r="G4" t="s">
        <v>10</v>
      </c>
    </row>
    <row r="5" spans="2:7" x14ac:dyDescent="0.3">
      <c r="B5">
        <v>0.6</v>
      </c>
      <c r="C5">
        <v>295</v>
      </c>
      <c r="D5">
        <f t="shared" si="0"/>
        <v>0.95161290322580649</v>
      </c>
      <c r="E5">
        <v>-72.599999999999994</v>
      </c>
      <c r="F5" t="s">
        <v>13</v>
      </c>
      <c r="G5" t="s">
        <v>11</v>
      </c>
    </row>
    <row r="6" spans="2:7" x14ac:dyDescent="0.3">
      <c r="B6">
        <v>0.8</v>
      </c>
      <c r="C6">
        <v>381</v>
      </c>
      <c r="D6">
        <f t="shared" si="0"/>
        <v>1.2290322580645161</v>
      </c>
      <c r="E6">
        <v>-70.900000000000006</v>
      </c>
      <c r="F6" t="s">
        <v>13</v>
      </c>
      <c r="G6" t="s">
        <v>11</v>
      </c>
    </row>
    <row r="7" spans="2:7" x14ac:dyDescent="0.3">
      <c r="B7">
        <v>1</v>
      </c>
      <c r="C7">
        <v>483</v>
      </c>
      <c r="D7">
        <f t="shared" si="0"/>
        <v>1.5580645161290321</v>
      </c>
      <c r="E7">
        <v>-69.400000000000006</v>
      </c>
      <c r="F7" t="s">
        <v>13</v>
      </c>
      <c r="G7" t="s">
        <v>10</v>
      </c>
    </row>
    <row r="8" spans="2:7" x14ac:dyDescent="0.3">
      <c r="B8">
        <v>1.2</v>
      </c>
      <c r="C8">
        <v>592</v>
      </c>
      <c r="D8">
        <f t="shared" si="0"/>
        <v>1.9096774193548387</v>
      </c>
      <c r="E8">
        <v>-68.099999999999994</v>
      </c>
      <c r="F8" t="s">
        <v>13</v>
      </c>
      <c r="G8" t="s">
        <v>10</v>
      </c>
    </row>
    <row r="9" spans="2:7" x14ac:dyDescent="0.3">
      <c r="B9">
        <v>1.4</v>
      </c>
      <c r="C9">
        <v>687</v>
      </c>
      <c r="D9">
        <f t="shared" si="0"/>
        <v>2.2161290322580642</v>
      </c>
      <c r="E9">
        <v>-67</v>
      </c>
      <c r="F9" t="s">
        <v>13</v>
      </c>
      <c r="G9" t="s">
        <v>10</v>
      </c>
    </row>
    <row r="10" spans="2:7" x14ac:dyDescent="0.3">
      <c r="B10">
        <v>1.5</v>
      </c>
      <c r="C10">
        <v>730</v>
      </c>
      <c r="D10">
        <f t="shared" si="0"/>
        <v>2.3548387096774195</v>
      </c>
      <c r="E10">
        <v>-66.3</v>
      </c>
      <c r="F10" t="s">
        <v>13</v>
      </c>
      <c r="G10" t="s">
        <v>10</v>
      </c>
    </row>
    <row r="11" spans="2:7" x14ac:dyDescent="0.3">
      <c r="B11">
        <v>1.6</v>
      </c>
      <c r="C11">
        <v>766</v>
      </c>
      <c r="D11">
        <f t="shared" si="0"/>
        <v>2.4709677419354836</v>
      </c>
      <c r="E11">
        <v>-65.8</v>
      </c>
      <c r="F11" t="s">
        <v>13</v>
      </c>
      <c r="G11" t="s">
        <v>11</v>
      </c>
    </row>
    <row r="12" spans="2:7" x14ac:dyDescent="0.3">
      <c r="B12">
        <v>1.8</v>
      </c>
      <c r="C12">
        <v>822</v>
      </c>
      <c r="D12">
        <f t="shared" si="0"/>
        <v>2.6516129032258062</v>
      </c>
      <c r="E12">
        <v>-64.8</v>
      </c>
      <c r="F12" t="s">
        <v>13</v>
      </c>
      <c r="G12" t="s">
        <v>14</v>
      </c>
    </row>
    <row r="13" spans="2:7" x14ac:dyDescent="0.3">
      <c r="B13">
        <v>2</v>
      </c>
      <c r="C13">
        <v>864</v>
      </c>
      <c r="D13">
        <f t="shared" si="0"/>
        <v>2.7870967741935484</v>
      </c>
      <c r="E13">
        <v>-63.9</v>
      </c>
      <c r="F13" t="s">
        <v>13</v>
      </c>
      <c r="G13" t="s">
        <v>15</v>
      </c>
    </row>
    <row r="14" spans="2:7" x14ac:dyDescent="0.3">
      <c r="B14">
        <v>2.2000000000000002</v>
      </c>
      <c r="C14">
        <v>884</v>
      </c>
      <c r="D14">
        <f t="shared" si="0"/>
        <v>2.8516129032258064</v>
      </c>
      <c r="E14">
        <v>-63.1</v>
      </c>
      <c r="F14" t="s">
        <v>12</v>
      </c>
      <c r="G14" t="s">
        <v>16</v>
      </c>
    </row>
    <row r="15" spans="2:7" x14ac:dyDescent="0.3">
      <c r="B15">
        <v>2.4</v>
      </c>
      <c r="C15">
        <v>882</v>
      </c>
      <c r="D15">
        <f t="shared" si="0"/>
        <v>2.8451612903225807</v>
      </c>
      <c r="E15">
        <v>-62.3</v>
      </c>
      <c r="F15" t="s">
        <v>12</v>
      </c>
      <c r="G15" t="s">
        <v>16</v>
      </c>
    </row>
    <row r="16" spans="2:7" x14ac:dyDescent="0.3">
      <c r="B16">
        <v>2.6</v>
      </c>
      <c r="C16">
        <v>880</v>
      </c>
      <c r="D16">
        <f t="shared" si="0"/>
        <v>2.838709677419355</v>
      </c>
      <c r="E16">
        <v>-61.6</v>
      </c>
      <c r="F16" t="s">
        <v>12</v>
      </c>
      <c r="G16" t="s">
        <v>16</v>
      </c>
    </row>
    <row r="17" spans="2:7" x14ac:dyDescent="0.3">
      <c r="B17">
        <v>2.8</v>
      </c>
      <c r="C17">
        <v>880</v>
      </c>
      <c r="D17">
        <f t="shared" si="0"/>
        <v>2.838709677419355</v>
      </c>
      <c r="E17">
        <v>-60.8</v>
      </c>
      <c r="F17" t="s">
        <v>12</v>
      </c>
      <c r="G17" t="s">
        <v>16</v>
      </c>
    </row>
    <row r="18" spans="2:7" x14ac:dyDescent="0.3">
      <c r="B18">
        <v>3</v>
      </c>
      <c r="C18">
        <v>880</v>
      </c>
      <c r="D18">
        <f t="shared" si="0"/>
        <v>2.838709677419355</v>
      </c>
      <c r="E18">
        <v>-60.2</v>
      </c>
      <c r="F18" t="s">
        <v>12</v>
      </c>
      <c r="G1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0629-441B-4A6C-8F34-63C06F1A2AF1}">
  <dimension ref="B2:P21"/>
  <sheetViews>
    <sheetView topLeftCell="A18" zoomScaleNormal="100" workbookViewId="0">
      <selection activeCell="H18" sqref="H18"/>
    </sheetView>
  </sheetViews>
  <sheetFormatPr baseColWidth="10" defaultColWidth="8.88671875" defaultRowHeight="14.4" x14ac:dyDescent="0.3"/>
  <cols>
    <col min="2" max="4" width="17.5546875" customWidth="1"/>
    <col min="5" max="5" width="23.44140625" bestFit="1" customWidth="1"/>
    <col min="6" max="6" width="24.44140625" bestFit="1" customWidth="1"/>
    <col min="7" max="7" width="35.33203125" bestFit="1" customWidth="1"/>
    <col min="8" max="8" width="24" bestFit="1" customWidth="1"/>
    <col min="9" max="9" width="25" bestFit="1" customWidth="1"/>
    <col min="10" max="10" width="25" customWidth="1"/>
    <col min="11" max="11" width="13.88671875" bestFit="1" customWidth="1"/>
    <col min="12" max="15" width="13.88671875" customWidth="1"/>
    <col min="16" max="16" width="15.109375" customWidth="1"/>
  </cols>
  <sheetData>
    <row r="2" spans="2:16" x14ac:dyDescent="0.3">
      <c r="B2" t="s">
        <v>0</v>
      </c>
      <c r="C2" t="s">
        <v>17</v>
      </c>
      <c r="D2" t="s">
        <v>18</v>
      </c>
      <c r="E2" t="s">
        <v>19</v>
      </c>
      <c r="F2" t="s">
        <v>20</v>
      </c>
      <c r="G2" t="s">
        <v>33</v>
      </c>
      <c r="H2" t="s">
        <v>25</v>
      </c>
      <c r="I2" t="s">
        <v>26</v>
      </c>
      <c r="J2" t="s">
        <v>34</v>
      </c>
      <c r="K2" t="s">
        <v>22</v>
      </c>
      <c r="L2" t="s">
        <v>27</v>
      </c>
      <c r="M2" s="1" t="s">
        <v>30</v>
      </c>
      <c r="N2" s="1" t="s">
        <v>31</v>
      </c>
      <c r="O2" s="1" t="s">
        <v>32</v>
      </c>
      <c r="P2" t="s">
        <v>21</v>
      </c>
    </row>
    <row r="3" spans="2:16" x14ac:dyDescent="0.3">
      <c r="B3">
        <v>0.2</v>
      </c>
      <c r="C3">
        <v>161</v>
      </c>
      <c r="D3">
        <v>64</v>
      </c>
      <c r="E3">
        <v>-76.900000000000006</v>
      </c>
      <c r="F3">
        <v>-75.900000000000006</v>
      </c>
      <c r="G3">
        <v>-76.8</v>
      </c>
      <c r="H3">
        <f t="shared" ref="H3:H18" si="0">E3+$C$21</f>
        <v>-28.080000000000005</v>
      </c>
      <c r="I3">
        <f t="shared" ref="I3:I18" si="1">$C$21+F3</f>
        <v>-27.080000000000005</v>
      </c>
      <c r="J3">
        <f>G3+$C$21</f>
        <v>-27.979999999999997</v>
      </c>
      <c r="K3">
        <f t="shared" ref="K3:K17" si="2">$C$20*D3</f>
        <v>118.2431028616792</v>
      </c>
      <c r="L3">
        <f t="shared" ref="L3:L18" si="3">(1/$C$20)*C3</f>
        <v>87.142503457927859</v>
      </c>
      <c r="M3" s="1">
        <f t="shared" ref="M3:M18" si="4">D3*3.3/1023</f>
        <v>0.20645161290322581</v>
      </c>
      <c r="N3" s="1">
        <f>L3*3.3/1023</f>
        <v>0.28110484986428341</v>
      </c>
      <c r="O3" s="1">
        <f>M3-N3</f>
        <v>-7.4653236961057606E-2</v>
      </c>
      <c r="P3">
        <f t="shared" ref="P3:P9" si="5">(C3-$C$20*D3)^2</f>
        <v>1828.1522528969449</v>
      </c>
    </row>
    <row r="4" spans="2:16" x14ac:dyDescent="0.3">
      <c r="B4">
        <v>0.4</v>
      </c>
      <c r="C4">
        <v>219</v>
      </c>
      <c r="D4">
        <v>96</v>
      </c>
      <c r="E4">
        <v>-74.5</v>
      </c>
      <c r="F4">
        <v>-73.8</v>
      </c>
      <c r="G4">
        <v>-74.7</v>
      </c>
      <c r="H4">
        <f t="shared" si="0"/>
        <v>-25.68</v>
      </c>
      <c r="I4">
        <f t="shared" si="1"/>
        <v>-24.979999999999997</v>
      </c>
      <c r="J4">
        <f t="shared" ref="J4:J18" si="6">G4+$C$21</f>
        <v>-25.880000000000003</v>
      </c>
      <c r="K4">
        <f t="shared" si="2"/>
        <v>177.36465429251882</v>
      </c>
      <c r="L4">
        <f t="shared" si="3"/>
        <v>118.53545501420001</v>
      </c>
      <c r="M4" s="1">
        <f t="shared" si="4"/>
        <v>0.30967741935483867</v>
      </c>
      <c r="N4" s="1">
        <f t="shared" ref="N4:N18" si="7">L4*3.3/1023</f>
        <v>0.38237243552967748</v>
      </c>
      <c r="O4" s="1">
        <f t="shared" ref="O4:O18" si="8">M4-N4</f>
        <v>-7.2695016174838811E-2</v>
      </c>
      <c r="P4">
        <f t="shared" si="5"/>
        <v>1733.5020121814714</v>
      </c>
    </row>
    <row r="5" spans="2:16" x14ac:dyDescent="0.3">
      <c r="B5">
        <v>0.6</v>
      </c>
      <c r="C5">
        <v>295</v>
      </c>
      <c r="D5">
        <v>143</v>
      </c>
      <c r="E5">
        <v>-72.599999999999994</v>
      </c>
      <c r="F5">
        <v>-71.8</v>
      </c>
      <c r="G5">
        <v>-72.5</v>
      </c>
      <c r="H5">
        <f t="shared" si="0"/>
        <v>-23.779999999999994</v>
      </c>
      <c r="I5">
        <f t="shared" si="1"/>
        <v>-22.979999999999997</v>
      </c>
      <c r="J5">
        <f t="shared" si="6"/>
        <v>-23.68</v>
      </c>
      <c r="K5">
        <f t="shared" si="2"/>
        <v>264.19943295656446</v>
      </c>
      <c r="L5">
        <f t="shared" si="3"/>
        <v>159.6710467086256</v>
      </c>
      <c r="M5" s="1">
        <f t="shared" si="4"/>
        <v>0.46129032258064512</v>
      </c>
      <c r="N5" s="1">
        <f t="shared" si="7"/>
        <v>0.51506789260846964</v>
      </c>
      <c r="O5" s="1">
        <f t="shared" si="8"/>
        <v>-5.3777570027824517E-2</v>
      </c>
      <c r="P5">
        <f t="shared" si="5"/>
        <v>948.67493019716721</v>
      </c>
    </row>
    <row r="6" spans="2:16" x14ac:dyDescent="0.3">
      <c r="B6">
        <v>0.8</v>
      </c>
      <c r="C6">
        <v>381</v>
      </c>
      <c r="D6">
        <v>192</v>
      </c>
      <c r="E6">
        <v>-70.900000000000006</v>
      </c>
      <c r="F6">
        <v>-70.2</v>
      </c>
      <c r="G6">
        <v>-70.900000000000006</v>
      </c>
      <c r="H6">
        <f t="shared" si="0"/>
        <v>-22.080000000000005</v>
      </c>
      <c r="I6">
        <f t="shared" si="1"/>
        <v>-21.380000000000003</v>
      </c>
      <c r="J6">
        <f t="shared" si="6"/>
        <v>-22.080000000000005</v>
      </c>
      <c r="K6">
        <f t="shared" si="2"/>
        <v>354.72930858503764</v>
      </c>
      <c r="L6">
        <f t="shared" si="3"/>
        <v>206.21921625758085</v>
      </c>
      <c r="M6" s="1">
        <f t="shared" si="4"/>
        <v>0.61935483870967734</v>
      </c>
      <c r="N6" s="1">
        <f t="shared" si="7"/>
        <v>0.66522327825026073</v>
      </c>
      <c r="O6" s="1">
        <f t="shared" si="8"/>
        <v>-4.5868439540583394E-2</v>
      </c>
      <c r="P6">
        <f t="shared" si="5"/>
        <v>690.14922742017689</v>
      </c>
    </row>
    <row r="7" spans="2:16" x14ac:dyDescent="0.3">
      <c r="B7">
        <v>1</v>
      </c>
      <c r="C7">
        <v>483</v>
      </c>
      <c r="D7">
        <v>255</v>
      </c>
      <c r="E7">
        <v>-69.400000000000006</v>
      </c>
      <c r="F7">
        <v>-68.599999999999994</v>
      </c>
      <c r="G7">
        <v>-69.400000000000006</v>
      </c>
      <c r="H7">
        <f t="shared" si="0"/>
        <v>-20.580000000000005</v>
      </c>
      <c r="I7">
        <f t="shared" si="1"/>
        <v>-19.779999999999994</v>
      </c>
      <c r="J7">
        <f t="shared" si="6"/>
        <v>-20.580000000000005</v>
      </c>
      <c r="K7">
        <f t="shared" si="2"/>
        <v>471.12486296450311</v>
      </c>
      <c r="L7">
        <f t="shared" si="3"/>
        <v>261.4275103737836</v>
      </c>
      <c r="M7" s="1">
        <f t="shared" si="4"/>
        <v>0.82258064516129037</v>
      </c>
      <c r="N7" s="1">
        <f t="shared" si="7"/>
        <v>0.84331454959285024</v>
      </c>
      <c r="O7" s="1">
        <f t="shared" si="8"/>
        <v>-2.0733904431559869E-2</v>
      </c>
      <c r="P7">
        <f t="shared" si="5"/>
        <v>141.0188796118299</v>
      </c>
    </row>
    <row r="8" spans="2:16" x14ac:dyDescent="0.3">
      <c r="B8">
        <v>1.2</v>
      </c>
      <c r="C8">
        <v>592</v>
      </c>
      <c r="D8">
        <v>323</v>
      </c>
      <c r="E8">
        <v>-68.099999999999994</v>
      </c>
      <c r="F8">
        <v>-67.3</v>
      </c>
      <c r="G8">
        <v>-68</v>
      </c>
      <c r="H8">
        <f t="shared" si="0"/>
        <v>-19.279999999999994</v>
      </c>
      <c r="I8">
        <f t="shared" si="1"/>
        <v>-18.479999999999997</v>
      </c>
      <c r="J8">
        <f t="shared" si="6"/>
        <v>-19.18</v>
      </c>
      <c r="K8">
        <f t="shared" si="2"/>
        <v>596.75815975503724</v>
      </c>
      <c r="L8">
        <f t="shared" si="3"/>
        <v>320.4246089881571</v>
      </c>
      <c r="M8" s="1">
        <f t="shared" si="4"/>
        <v>1.0419354838709676</v>
      </c>
      <c r="N8" s="1">
        <f t="shared" si="7"/>
        <v>1.0336277709295389</v>
      </c>
      <c r="O8" s="1">
        <f t="shared" si="8"/>
        <v>8.3077129414286244E-3</v>
      </c>
      <c r="P8">
        <f t="shared" si="5"/>
        <v>22.640084254456056</v>
      </c>
    </row>
    <row r="9" spans="2:16" x14ac:dyDescent="0.3">
      <c r="B9">
        <v>1.4</v>
      </c>
      <c r="C9">
        <v>687</v>
      </c>
      <c r="D9">
        <v>396</v>
      </c>
      <c r="E9">
        <v>-67</v>
      </c>
      <c r="F9">
        <v>-66.099999999999994</v>
      </c>
      <c r="G9">
        <v>-66.900000000000006</v>
      </c>
      <c r="H9">
        <f t="shared" si="0"/>
        <v>-18.18</v>
      </c>
      <c r="I9">
        <f t="shared" si="1"/>
        <v>-17.279999999999994</v>
      </c>
      <c r="J9">
        <f t="shared" si="6"/>
        <v>-18.080000000000005</v>
      </c>
      <c r="K9">
        <f t="shared" si="2"/>
        <v>731.62919895664004</v>
      </c>
      <c r="L9">
        <f t="shared" si="3"/>
        <v>371.84409860618911</v>
      </c>
      <c r="M9" s="1">
        <f t="shared" si="4"/>
        <v>1.2774193548387096</v>
      </c>
      <c r="N9" s="1">
        <f t="shared" si="7"/>
        <v>1.1994970922780293</v>
      </c>
      <c r="O9" s="1">
        <f t="shared" si="8"/>
        <v>7.7922262560680355E-2</v>
      </c>
      <c r="P9">
        <f t="shared" si="5"/>
        <v>1991.7653995113603</v>
      </c>
    </row>
    <row r="10" spans="2:16" x14ac:dyDescent="0.3">
      <c r="B10">
        <v>1.5</v>
      </c>
      <c r="C10">
        <v>730</v>
      </c>
      <c r="D10">
        <v>440</v>
      </c>
      <c r="E10">
        <v>-66.3</v>
      </c>
      <c r="F10">
        <v>-65.5</v>
      </c>
      <c r="G10">
        <v>-66.3</v>
      </c>
      <c r="H10">
        <f t="shared" si="0"/>
        <v>-17.479999999999997</v>
      </c>
      <c r="I10">
        <f t="shared" si="1"/>
        <v>-16.68</v>
      </c>
      <c r="J10">
        <f t="shared" si="6"/>
        <v>-17.479999999999997</v>
      </c>
      <c r="K10">
        <f t="shared" si="2"/>
        <v>812.92133217404455</v>
      </c>
      <c r="L10">
        <f t="shared" si="3"/>
        <v>395.11818338066672</v>
      </c>
      <c r="M10" s="1">
        <f t="shared" si="4"/>
        <v>1.4193548387096775</v>
      </c>
      <c r="N10" s="1">
        <f t="shared" si="7"/>
        <v>1.2745747850989246</v>
      </c>
      <c r="O10" s="1">
        <f t="shared" si="8"/>
        <v>0.14478005361075286</v>
      </c>
    </row>
    <row r="11" spans="2:16" x14ac:dyDescent="0.3">
      <c r="B11">
        <v>1.6</v>
      </c>
      <c r="C11">
        <v>766</v>
      </c>
      <c r="D11">
        <v>474</v>
      </c>
      <c r="E11">
        <v>-65.8</v>
      </c>
      <c r="F11">
        <v>-65.099999999999994</v>
      </c>
      <c r="G11">
        <v>-65.8</v>
      </c>
      <c r="H11">
        <f t="shared" si="0"/>
        <v>-16.979999999999997</v>
      </c>
      <c r="I11">
        <f t="shared" si="1"/>
        <v>-16.279999999999994</v>
      </c>
      <c r="J11">
        <f t="shared" si="6"/>
        <v>-16.979999999999997</v>
      </c>
      <c r="K11">
        <f t="shared" si="2"/>
        <v>875.73798056931162</v>
      </c>
      <c r="L11">
        <f t="shared" si="3"/>
        <v>414.60346365697359</v>
      </c>
      <c r="M11" s="1">
        <f t="shared" si="4"/>
        <v>1.5290322580645159</v>
      </c>
      <c r="N11" s="1">
        <f t="shared" si="7"/>
        <v>1.3374305279257213</v>
      </c>
      <c r="O11" s="1">
        <f t="shared" si="8"/>
        <v>0.19160173013879467</v>
      </c>
    </row>
    <row r="12" spans="2:16" x14ac:dyDescent="0.3">
      <c r="B12">
        <v>1.8</v>
      </c>
      <c r="C12">
        <v>822</v>
      </c>
      <c r="D12">
        <v>552</v>
      </c>
      <c r="E12">
        <v>-64.8</v>
      </c>
      <c r="F12">
        <v>-64.099999999999994</v>
      </c>
      <c r="G12">
        <v>-64.7</v>
      </c>
      <c r="H12">
        <f t="shared" si="0"/>
        <v>-15.979999999999997</v>
      </c>
      <c r="I12">
        <f t="shared" si="1"/>
        <v>-15.279999999999994</v>
      </c>
      <c r="J12">
        <f t="shared" si="6"/>
        <v>-15.880000000000003</v>
      </c>
      <c r="K12">
        <f t="shared" si="2"/>
        <v>1019.8467621819832</v>
      </c>
      <c r="L12">
        <f t="shared" si="3"/>
        <v>444.9138996423398</v>
      </c>
      <c r="M12" s="1">
        <f t="shared" si="4"/>
        <v>1.7806451612903225</v>
      </c>
      <c r="N12" s="1">
        <f t="shared" si="7"/>
        <v>1.4352061278785153</v>
      </c>
      <c r="O12" s="1">
        <f t="shared" si="8"/>
        <v>0.34543903341180715</v>
      </c>
    </row>
    <row r="13" spans="2:16" x14ac:dyDescent="0.3">
      <c r="B13">
        <v>2</v>
      </c>
      <c r="C13">
        <v>864</v>
      </c>
      <c r="D13">
        <v>625</v>
      </c>
      <c r="E13">
        <v>-63.9</v>
      </c>
      <c r="F13">
        <v>-63.2</v>
      </c>
      <c r="G13">
        <v>-63.8</v>
      </c>
      <c r="H13">
        <f t="shared" si="0"/>
        <v>-15.079999999999998</v>
      </c>
      <c r="I13">
        <f t="shared" si="1"/>
        <v>-14.380000000000003</v>
      </c>
      <c r="J13">
        <f t="shared" si="6"/>
        <v>-14.979999999999997</v>
      </c>
      <c r="K13">
        <f t="shared" si="2"/>
        <v>1154.717801383586</v>
      </c>
      <c r="L13">
        <f t="shared" si="3"/>
        <v>467.64672663136446</v>
      </c>
      <c r="M13" s="1">
        <f t="shared" si="4"/>
        <v>2.0161290322580645</v>
      </c>
      <c r="N13" s="1">
        <f t="shared" si="7"/>
        <v>1.5085378278431112</v>
      </c>
      <c r="O13" s="1">
        <f t="shared" si="8"/>
        <v>0.50759120441495331</v>
      </c>
    </row>
    <row r="14" spans="2:16" x14ac:dyDescent="0.3">
      <c r="B14">
        <v>2.2000000000000002</v>
      </c>
      <c r="C14">
        <v>884</v>
      </c>
      <c r="D14">
        <v>688</v>
      </c>
      <c r="E14">
        <v>-63.1</v>
      </c>
      <c r="F14">
        <v>-62.3</v>
      </c>
      <c r="G14">
        <v>-63.1</v>
      </c>
      <c r="H14">
        <f t="shared" si="0"/>
        <v>-14.280000000000001</v>
      </c>
      <c r="I14">
        <f t="shared" si="1"/>
        <v>-13.479999999999997</v>
      </c>
      <c r="J14">
        <f t="shared" si="6"/>
        <v>-14.280000000000001</v>
      </c>
      <c r="K14">
        <f t="shared" si="2"/>
        <v>1271.1133557630515</v>
      </c>
      <c r="L14">
        <f t="shared" si="3"/>
        <v>478.4718823404238</v>
      </c>
      <c r="M14" s="1">
        <f t="shared" si="4"/>
        <v>2.2193548387096773</v>
      </c>
      <c r="N14" s="1">
        <f t="shared" si="7"/>
        <v>1.5434576849691088</v>
      </c>
      <c r="O14" s="1">
        <f t="shared" si="8"/>
        <v>0.67589715374056847</v>
      </c>
    </row>
    <row r="15" spans="2:16" x14ac:dyDescent="0.3">
      <c r="B15">
        <v>2.4</v>
      </c>
      <c r="C15">
        <v>882</v>
      </c>
      <c r="D15">
        <v>739</v>
      </c>
      <c r="E15">
        <v>-62.3</v>
      </c>
      <c r="F15">
        <v>-61.6</v>
      </c>
      <c r="G15">
        <v>-62.4</v>
      </c>
      <c r="H15">
        <f t="shared" si="0"/>
        <v>-13.479999999999997</v>
      </c>
      <c r="I15">
        <f t="shared" si="1"/>
        <v>-12.780000000000001</v>
      </c>
      <c r="J15">
        <f t="shared" si="6"/>
        <v>-13.579999999999998</v>
      </c>
      <c r="K15">
        <f t="shared" si="2"/>
        <v>1365.3383283559522</v>
      </c>
      <c r="L15">
        <f t="shared" si="3"/>
        <v>477.38936676951784</v>
      </c>
      <c r="M15" s="1">
        <f t="shared" si="4"/>
        <v>2.3838709677419354</v>
      </c>
      <c r="N15" s="1">
        <f t="shared" si="7"/>
        <v>1.5399656992565092</v>
      </c>
      <c r="O15" s="1">
        <f t="shared" si="8"/>
        <v>0.84390526848542624</v>
      </c>
    </row>
    <row r="16" spans="2:16" x14ac:dyDescent="0.3">
      <c r="B16">
        <v>2.6</v>
      </c>
      <c r="C16">
        <v>880</v>
      </c>
      <c r="D16">
        <v>784</v>
      </c>
      <c r="E16">
        <v>-61.6</v>
      </c>
      <c r="F16">
        <v>-61.1</v>
      </c>
      <c r="G16">
        <v>-61.4</v>
      </c>
      <c r="H16">
        <f t="shared" si="0"/>
        <v>-12.780000000000001</v>
      </c>
      <c r="I16">
        <f t="shared" si="1"/>
        <v>-12.280000000000001</v>
      </c>
      <c r="J16">
        <f t="shared" si="6"/>
        <v>-12.579999999999998</v>
      </c>
      <c r="K16">
        <f t="shared" si="2"/>
        <v>1448.4780100555702</v>
      </c>
      <c r="L16">
        <f t="shared" si="3"/>
        <v>476.30685119861192</v>
      </c>
      <c r="M16" s="1">
        <f t="shared" si="4"/>
        <v>2.5290322580645159</v>
      </c>
      <c r="N16" s="1">
        <f t="shared" si="7"/>
        <v>1.5364737135439095</v>
      </c>
      <c r="O16" s="1">
        <f t="shared" si="8"/>
        <v>0.99255854452060643</v>
      </c>
    </row>
    <row r="17" spans="2:16" x14ac:dyDescent="0.3">
      <c r="B17">
        <v>2.8</v>
      </c>
      <c r="C17">
        <v>880</v>
      </c>
      <c r="D17">
        <v>820</v>
      </c>
      <c r="E17">
        <v>-60.8</v>
      </c>
      <c r="F17">
        <v>-60.4</v>
      </c>
      <c r="G17">
        <v>-60.7</v>
      </c>
      <c r="H17">
        <f t="shared" si="0"/>
        <v>-11.979999999999997</v>
      </c>
      <c r="I17">
        <f t="shared" si="1"/>
        <v>-11.579999999999998</v>
      </c>
      <c r="J17">
        <f t="shared" si="6"/>
        <v>-11.880000000000003</v>
      </c>
      <c r="K17">
        <f t="shared" si="2"/>
        <v>1514.9897554152649</v>
      </c>
      <c r="L17">
        <f t="shared" si="3"/>
        <v>476.30685119861192</v>
      </c>
      <c r="M17" s="1">
        <f t="shared" si="4"/>
        <v>2.6451612903225805</v>
      </c>
      <c r="N17" s="1">
        <f t="shared" si="7"/>
        <v>1.5364737135439095</v>
      </c>
      <c r="O17" s="1">
        <f t="shared" si="8"/>
        <v>1.108687576778671</v>
      </c>
    </row>
    <row r="18" spans="2:16" x14ac:dyDescent="0.3">
      <c r="B18">
        <v>3</v>
      </c>
      <c r="C18">
        <v>880</v>
      </c>
      <c r="D18">
        <v>852</v>
      </c>
      <c r="E18">
        <v>-60.2</v>
      </c>
      <c r="F18">
        <v>-59.8</v>
      </c>
      <c r="G18">
        <v>-60</v>
      </c>
      <c r="H18">
        <f t="shared" si="0"/>
        <v>-11.380000000000003</v>
      </c>
      <c r="I18">
        <f t="shared" si="1"/>
        <v>-10.979999999999997</v>
      </c>
      <c r="J18">
        <f t="shared" si="6"/>
        <v>-11.18</v>
      </c>
      <c r="K18">
        <f t="shared" ref="K18" si="9">$C$20*D18</f>
        <v>1574.1113068461045</v>
      </c>
      <c r="L18">
        <f t="shared" si="3"/>
        <v>476.30685119861192</v>
      </c>
      <c r="M18" s="1">
        <f t="shared" si="4"/>
        <v>2.7483870967741932</v>
      </c>
      <c r="N18" s="1">
        <f t="shared" si="7"/>
        <v>1.5364737135439095</v>
      </c>
      <c r="O18" s="1">
        <f t="shared" si="8"/>
        <v>1.2119133832302837</v>
      </c>
    </row>
    <row r="19" spans="2:16" x14ac:dyDescent="0.3">
      <c r="P19">
        <f>SUM(P3:P9)</f>
        <v>7355.9027860734068</v>
      </c>
    </row>
    <row r="20" spans="2:16" x14ac:dyDescent="0.3">
      <c r="B20" t="s">
        <v>23</v>
      </c>
      <c r="C20">
        <v>1.8475484822137376</v>
      </c>
    </row>
    <row r="21" spans="2:16" x14ac:dyDescent="0.3">
      <c r="B21" t="s">
        <v>24</v>
      </c>
      <c r="C21">
        <v>48.82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Ajuste 14-15 dec</vt:lpstr>
      <vt:lpstr>Ajuste 8-13 dec</vt:lpstr>
      <vt:lpstr>Total_fix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2025-04-28T20:04:40Z</dcterms:modified>
</cp:coreProperties>
</file>