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D:\Archivos JPM\misdoc\acis\Duoc\Capstone\2024\Capstone003V\Fase2\"/>
    </mc:Choice>
  </mc:AlternateContent>
  <xr:revisionPtr revIDLastSave="0" documentId="13_ncr:1_{44B8C3E9-4D5B-4C19-A13A-0146400EA691}" xr6:coauthVersionLast="47" xr6:coauthVersionMax="47" xr10:uidLastSave="{00000000-0000-0000-0000-000000000000}"/>
  <bookViews>
    <workbookView xWindow="-120" yWindow="-120" windowWidth="29040" windowHeight="15840" firstSheet="1"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<sst xmlns="http://schemas.openxmlformats.org/spreadsheetml/2006/main" count="138" uniqueCount="79">
  <si>
    <t>Indicador de Evaluación</t>
  </si>
  <si>
    <t>Categorías de Respuesta</t>
  </si>
  <si>
    <t>Ponderación del Indicador de Evaluación</t>
  </si>
  <si>
    <r>
      <t>Completamente Logrado</t>
    </r>
    <r>
      <rPr>
        <b/>
        <sz val="10"/>
        <color rgb="FFFFFFFF"/>
        <rFont val="Calibri"/>
        <family val="2"/>
      </rPr>
      <t xml:space="preserve">  (100%)</t>
    </r>
  </si>
  <si>
    <r>
      <t>Logrado</t>
    </r>
    <r>
      <rPr>
        <b/>
        <sz val="10"/>
        <color rgb="FFFFFFFF"/>
        <rFont val="Calibri"/>
        <family val="2"/>
      </rPr>
      <t xml:space="preserve">  (60%)</t>
    </r>
  </si>
  <si>
    <t xml:space="preserve">Logro incipiente </t>
  </si>
  <si>
    <t>No logrado</t>
  </si>
  <si>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</si>
  <si>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</si>
  <si>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</si>
  <si>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</si>
  <si>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</si>
  <si>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</si>
  <si>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</si>
  <si>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</si>
  <si>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</si>
  <si>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</si>
  <si>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</si>
  <si>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</si>
  <si>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</si>
  <si>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</si>
  <si>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</si>
  <si>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</si>
  <si>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</si>
  <si>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</si>
  <si>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</si>
  <si>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</si>
  <si>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</si>
  <si>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</si>
  <si>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</si>
  <si>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</si>
  <si>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</si>
  <si>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6. Utiliza correctamente las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</si>
  <si>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</si>
  <si>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</si>
  <si>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</si>
  <si>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</si>
  <si>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</si>
  <si>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</si>
  <si>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</si>
  <si>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</si>
  <si>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</si>
  <si>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</si>
  <si>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</si>
  <si>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</si>
  <si>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</si>
  <si>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</si>
  <si>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</si>
  <si>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</si>
  <si>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</si>
  <si>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</si>
  <si>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</si>
  <si>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10.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</si>
  <si>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</si>
  <si>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</si>
  <si>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</si>
  <si>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</si>
  <si>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INTEGRANTES</t>
  </si>
  <si>
    <t>GRUPAL</t>
  </si>
  <si>
    <t>INDIVIDUAL</t>
  </si>
  <si>
    <t>Nivel de Logro</t>
  </si>
  <si>
    <t>NIVELES DE LOGRO Y PUNTAJES</t>
  </si>
  <si>
    <t>Aspectos a Evaluar</t>
  </si>
  <si>
    <t>Completamente logrado</t>
  </si>
  <si>
    <t>Logrado</t>
  </si>
  <si>
    <t>Logro Incipiente</t>
  </si>
  <si>
    <t>Puntaje</t>
  </si>
  <si>
    <t>Nota</t>
  </si>
  <si>
    <t>NOMBRE ALUMNO</t>
  </si>
  <si>
    <t>Capacidad de Trabajo en Equipo</t>
  </si>
  <si>
    <t>PUNTAJE</t>
  </si>
  <si>
    <t>PUNTOS</t>
  </si>
  <si>
    <t>NOTA</t>
  </si>
  <si>
    <t>Relevancia</t>
  </si>
  <si>
    <t>Logro incipiente</t>
  </si>
  <si>
    <t>Muy Relevante</t>
  </si>
  <si>
    <t>MATIAS QUINONES VARELA</t>
  </si>
  <si>
    <t>MICHAEL NUNEZ VELOZO</t>
  </si>
  <si>
    <t>JOAQUIN FLORES RODRIGUEZ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</si>
</sst>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sz val="16"/>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1">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
      <patternFill patternType="solid">
        <fgColor theme="0"/>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2" xfId="0" applyFont="1" applyBorder="1" applyAlignment="1">
      <alignment horizontal="justify" vertical="center" wrapText="1"/>
    </xf>
    <xf numFmtId="0" fontId="13" fillId="0" borderId="23" xfId="0" applyFont="1" applyBorder="1" applyAlignment="1">
      <alignment horizontal="justify" vertical="center" wrapText="1"/>
    </xf>
    <xf numFmtId="0" fontId="14"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24"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4" xfId="0" applyFont="1" applyFill="1" applyBorder="1" applyAlignment="1">
      <alignment horizontal="center" vertical="center" wrapText="1"/>
    </xf>
    <xf numFmtId="0" fontId="12" fillId="8" borderId="24" xfId="0" applyFont="1" applyFill="1" applyBorder="1" applyAlignment="1">
      <alignment horizontal="center" vertical="center" wrapText="1"/>
    </xf>
    <xf numFmtId="9" fontId="10" fillId="8" borderId="24" xfId="0" applyNumberFormat="1" applyFont="1" applyFill="1" applyBorder="1" applyAlignment="1">
      <alignment horizontal="center" vertical="center" wrapText="1"/>
    </xf>
    <xf numFmtId="0" fontId="13" fillId="0" borderId="24" xfId="0" applyFont="1" applyBorder="1" applyAlignment="1">
      <alignment horizontal="justify" vertical="center" wrapText="1"/>
    </xf>
    <xf numFmtId="0" fontId="11" fillId="0" borderId="24"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4" xfId="0" applyFont="1" applyFill="1" applyBorder="1" applyAlignment="1">
      <alignment horizontal="justify" vertical="center" wrapText="1"/>
    </xf>
    <xf numFmtId="0" fontId="13" fillId="9" borderId="26" xfId="0" applyFont="1" applyFill="1" applyBorder="1" applyAlignment="1">
      <alignment horizontal="justify" vertical="center" wrapText="1"/>
    </xf>
    <xf numFmtId="0" fontId="13" fillId="0" borderId="26" xfId="0" applyFont="1" applyBorder="1" applyAlignment="1">
      <alignment horizontal="justify" vertical="center" wrapText="1"/>
    </xf>
    <xf numFmtId="0" fontId="13" fillId="0" borderId="27" xfId="0" applyFont="1" applyBorder="1" applyAlignment="1">
      <alignment horizontal="justify" vertical="center" wrapText="1"/>
    </xf>
    <xf numFmtId="0" fontId="13" fillId="9" borderId="22" xfId="0" applyFont="1" applyFill="1" applyBorder="1" applyAlignment="1">
      <alignment horizontal="justify" vertical="center" wrapText="1"/>
    </xf>
    <xf numFmtId="0" fontId="13" fillId="0" borderId="28" xfId="0" applyFont="1" applyBorder="1" applyAlignment="1">
      <alignment horizontal="justify" vertical="center" wrapText="1"/>
    </xf>
    <xf numFmtId="0" fontId="16" fillId="9" borderId="24" xfId="0" applyFont="1" applyFill="1" applyBorder="1" applyAlignment="1">
      <alignment horizontal="justify" vertical="center" wrapText="1"/>
    </xf>
    <xf numFmtId="0" fontId="16" fillId="0" borderId="24" xfId="0" applyFont="1" applyBorder="1" applyAlignment="1">
      <alignment horizontal="justify" vertical="center" wrapText="1"/>
    </xf>
    <xf numFmtId="0" fontId="11" fillId="0" borderId="23" xfId="0" applyFont="1" applyBorder="1" applyAlignment="1">
      <alignment horizontal="center" vertical="center" wrapText="1"/>
    </xf>
    <xf numFmtId="0" fontId="1" fillId="4" borderId="12" xfId="0" applyFont="1" applyFill="1" applyBorder="1" applyAlignment="1">
      <alignment vertical="center" wrapText="1"/>
    </xf>
    <xf numFmtId="0" fontId="6" fillId="10" borderId="24" xfId="0" applyFont="1" applyFill="1" applyBorder="1" applyAlignment="1">
      <alignment horizontal="left" vertical="center" wrapText="1"/>
    </xf>
    <xf numFmtId="0" fontId="10" fillId="8" borderId="24" xfId="0" applyFont="1" applyFill="1" applyBorder="1" applyAlignment="1">
      <alignment horizontal="center" vertical="center" wrapText="1"/>
    </xf>
    <xf numFmtId="0" fontId="12" fillId="8" borderId="24"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3" xfId="0" applyFont="1" applyBorder="1"/>
    <xf numFmtId="0" fontId="2" fillId="0" borderId="14"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5"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5"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
  <sheetViews>
    <sheetView topLeftCell="A5" zoomScale="80" zoomScaleNormal="80" workbookViewId="0">
      <selection activeCell="F11" sqref="F11"/>
    </sheetView>
  </sheetViews>
  <sheetFormatPr baseColWidth="10" defaultColWidth="11.42578125" defaultRowHeight="15" x14ac:dyDescent="0.25"/>
  <cols>
    <col min="1" max="6" width="38.7109375" customWidth="1"/>
  </cols>
  <sheetData>
    <row r="1" spans="1:6" x14ac:dyDescent="0.25">
      <c r="A1" s="52" t="s">
        <v>0</v>
      </c>
      <c r="B1" s="52" t="s">
        <v>1</v>
      </c>
      <c r="C1" s="52"/>
      <c r="D1" s="52"/>
      <c r="E1" s="52"/>
      <c r="F1" s="52" t="s">
        <v>2</v>
      </c>
    </row>
    <row r="2" spans="1:6" x14ac:dyDescent="0.25">
      <c r="A2" s="52"/>
      <c r="B2" s="53" t="s">
        <v>3</v>
      </c>
      <c r="C2" s="53" t="s">
        <v>4</v>
      </c>
      <c r="D2" s="35" t="s">
        <v>5</v>
      </c>
      <c r="E2" s="34" t="s">
        <v>6</v>
      </c>
      <c r="F2" s="52"/>
    </row>
    <row r="3" spans="1:6" x14ac:dyDescent="0.25">
      <c r="A3" s="52"/>
      <c r="B3" s="53"/>
      <c r="C3" s="53"/>
      <c r="D3" s="36">
        <v>-0.3</v>
      </c>
      <c r="E3" s="36">
        <v>0</v>
      </c>
      <c r="F3" s="52"/>
    </row>
    <row r="4" spans="1:6" ht="51" x14ac:dyDescent="0.25">
      <c r="A4" s="37" t="s">
        <v>7</v>
      </c>
      <c r="B4" s="37" t="s">
        <v>8</v>
      </c>
      <c r="C4" s="37" t="s">
        <v>9</v>
      </c>
      <c r="D4" s="37" t="s">
        <v>10</v>
      </c>
      <c r="E4" s="37" t="s">
        <v>11</v>
      </c>
      <c r="F4" s="38">
        <v>10</v>
      </c>
    </row>
    <row r="5" spans="1:6" ht="76.5" x14ac:dyDescent="0.25">
      <c r="A5" s="41" t="s">
        <v>12</v>
      </c>
      <c r="B5" s="37" t="s">
        <v>13</v>
      </c>
      <c r="C5" s="37" t="s">
        <v>14</v>
      </c>
      <c r="D5" s="37" t="s">
        <v>15</v>
      </c>
      <c r="E5" s="37" t="s">
        <v>16</v>
      </c>
      <c r="F5" s="38">
        <v>20</v>
      </c>
    </row>
    <row r="6" spans="1:6" ht="39" thickBot="1" x14ac:dyDescent="0.3">
      <c r="A6" s="41" t="s">
        <v>17</v>
      </c>
      <c r="B6" s="37" t="s">
        <v>18</v>
      </c>
      <c r="C6" s="37" t="s">
        <v>19</v>
      </c>
      <c r="D6" s="37" t="s">
        <v>20</v>
      </c>
      <c r="E6" s="37" t="s">
        <v>21</v>
      </c>
      <c r="F6" s="38">
        <v>5</v>
      </c>
    </row>
    <row r="7" spans="1:6" ht="63.75" x14ac:dyDescent="0.25">
      <c r="A7" s="42" t="s">
        <v>22</v>
      </c>
      <c r="B7" s="43" t="s">
        <v>23</v>
      </c>
      <c r="C7" s="43" t="s">
        <v>24</v>
      </c>
      <c r="D7" s="43" t="s">
        <v>25</v>
      </c>
      <c r="E7" s="44" t="s">
        <v>26</v>
      </c>
      <c r="F7" s="38">
        <v>5</v>
      </c>
    </row>
    <row r="8" spans="1:6" ht="38.25" x14ac:dyDescent="0.25">
      <c r="A8" s="41" t="s">
        <v>27</v>
      </c>
      <c r="B8" s="37" t="s">
        <v>28</v>
      </c>
      <c r="C8" s="37" t="s">
        <v>29</v>
      </c>
      <c r="D8" s="37" t="s">
        <v>30</v>
      </c>
      <c r="E8" s="37" t="s">
        <v>31</v>
      </c>
      <c r="F8" s="38">
        <v>5</v>
      </c>
    </row>
    <row r="9" spans="1:6" ht="51" x14ac:dyDescent="0.25">
      <c r="A9" s="41" t="s">
        <v>32</v>
      </c>
      <c r="B9" s="37" t="s">
        <v>33</v>
      </c>
      <c r="C9" s="37" t="s">
        <v>34</v>
      </c>
      <c r="D9" s="37" t="s">
        <v>35</v>
      </c>
      <c r="E9" s="37" t="s">
        <v>36</v>
      </c>
      <c r="F9" s="38">
        <v>5</v>
      </c>
    </row>
    <row r="10" spans="1:6" ht="51" x14ac:dyDescent="0.25">
      <c r="A10" s="41" t="s">
        <v>37</v>
      </c>
      <c r="B10" s="37" t="s">
        <v>38</v>
      </c>
      <c r="C10" s="37" t="s">
        <v>39</v>
      </c>
      <c r="D10" s="37" t="s">
        <v>40</v>
      </c>
      <c r="E10" s="37" t="s">
        <v>41</v>
      </c>
      <c r="F10" s="38">
        <v>15</v>
      </c>
    </row>
    <row r="11" spans="1:6" ht="51.75" thickBot="1" x14ac:dyDescent="0.3">
      <c r="A11" s="45" t="s">
        <v>42</v>
      </c>
      <c r="B11" s="26" t="s">
        <v>43</v>
      </c>
      <c r="C11" s="26" t="s">
        <v>44</v>
      </c>
      <c r="D11" s="26" t="s">
        <v>45</v>
      </c>
      <c r="E11" s="46" t="s">
        <v>46</v>
      </c>
      <c r="F11" s="38">
        <v>10</v>
      </c>
    </row>
    <row r="12" spans="1:6" ht="64.5" thickBot="1" x14ac:dyDescent="0.3">
      <c r="A12" s="47" t="s">
        <v>47</v>
      </c>
      <c r="B12" s="48" t="s">
        <v>48</v>
      </c>
      <c r="C12" s="48" t="s">
        <v>49</v>
      </c>
      <c r="D12" s="48" t="s">
        <v>50</v>
      </c>
      <c r="E12" s="48" t="s">
        <v>51</v>
      </c>
      <c r="F12" s="49">
        <v>15</v>
      </c>
    </row>
    <row r="13" spans="1:6" ht="90" thickBot="1" x14ac:dyDescent="0.3">
      <c r="A13" s="25" t="s">
        <v>52</v>
      </c>
      <c r="B13" s="26" t="s">
        <v>53</v>
      </c>
      <c r="C13" s="26" t="s">
        <v>54</v>
      </c>
      <c r="D13" s="26" t="s">
        <v>55</v>
      </c>
      <c r="E13" s="26" t="s">
        <v>56</v>
      </c>
      <c r="F13" s="38">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K926"/>
  <sheetViews>
    <sheetView tabSelected="1" zoomScale="120" zoomScaleNormal="120" workbookViewId="0">
      <selection activeCell="F46" sqref="F46"/>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9">
        <v>1</v>
      </c>
    </row>
    <row r="3" spans="1:11" ht="30" x14ac:dyDescent="0.25">
      <c r="B3" s="3" t="s">
        <v>57</v>
      </c>
      <c r="C3" s="39" t="s">
        <v>58</v>
      </c>
      <c r="D3" s="40" t="s">
        <v>59</v>
      </c>
      <c r="E3" s="55"/>
    </row>
    <row r="4" spans="1:11" x14ac:dyDescent="0.25">
      <c r="A4" s="4">
        <v>1</v>
      </c>
      <c r="B4" s="27" t="s">
        <v>76</v>
      </c>
      <c r="C4" s="5">
        <f>EVALUACION1!$C$21</f>
        <v>5.8</v>
      </c>
      <c r="D4" s="5">
        <f>$C$32</f>
        <v>5.8</v>
      </c>
      <c r="E4" s="6">
        <f>C4*C$2+D4*D$2</f>
        <v>5.8</v>
      </c>
      <c r="G4" s="1"/>
    </row>
    <row r="5" spans="1:11" x14ac:dyDescent="0.25">
      <c r="A5" s="4">
        <v>2</v>
      </c>
      <c r="B5" s="27" t="s">
        <v>77</v>
      </c>
      <c r="C5" s="5">
        <f>EVALUACION1!$C$21</f>
        <v>5.8</v>
      </c>
      <c r="D5" s="5">
        <f>C44</f>
        <v>5.8</v>
      </c>
      <c r="E5" s="6">
        <f t="shared" ref="E5:E6" si="0">C5*C$2+D5*D$2</f>
        <v>5.8</v>
      </c>
      <c r="G5" s="1"/>
    </row>
    <row r="6" spans="1:11" x14ac:dyDescent="0.25">
      <c r="A6" s="4">
        <v>3</v>
      </c>
      <c r="B6" s="27" t="s">
        <v>78</v>
      </c>
      <c r="C6" s="5">
        <f>EVALUACION1!$C$21</f>
        <v>5.8</v>
      </c>
      <c r="D6" s="5">
        <f>C55</f>
        <v>5.8</v>
      </c>
      <c r="E6" s="6">
        <f t="shared" si="0"/>
        <v>5.8</v>
      </c>
      <c r="G6" s="1"/>
    </row>
    <row r="11" spans="1:11" ht="18.75" outlineLevel="1" x14ac:dyDescent="0.25">
      <c r="A11" s="70" t="s">
        <v>58</v>
      </c>
      <c r="B11" s="14"/>
      <c r="C11" s="62" t="s">
        <v>60</v>
      </c>
      <c r="D11" s="63" t="s">
        <v>61</v>
      </c>
      <c r="E11" s="64"/>
      <c r="F11" s="64"/>
      <c r="G11" s="64"/>
      <c r="H11" s="64"/>
      <c r="I11" s="64"/>
      <c r="J11" s="64"/>
      <c r="K11" s="65"/>
    </row>
    <row r="12" spans="1:11" outlineLevel="1" x14ac:dyDescent="0.25">
      <c r="A12" s="68"/>
      <c r="B12" s="24" t="s">
        <v>62</v>
      </c>
      <c r="C12" s="55"/>
      <c r="D12" s="63" t="s">
        <v>63</v>
      </c>
      <c r="E12" s="65"/>
      <c r="F12" s="63" t="s">
        <v>64</v>
      </c>
      <c r="G12" s="65"/>
      <c r="H12" s="66" t="s">
        <v>65</v>
      </c>
      <c r="I12" s="65"/>
      <c r="J12" s="63" t="s">
        <v>6</v>
      </c>
      <c r="K12" s="65"/>
    </row>
    <row r="13" spans="1:11" ht="24" outlineLevel="1" x14ac:dyDescent="0.25">
      <c r="A13" s="71"/>
      <c r="B13" s="30" t="str">
        <f>RUBRICA!A4</f>
        <v>1. Implementa una metodología que permite el logro de los objetivos propuestos, de acuerdo a los estándares de la disciplina.</v>
      </c>
      <c r="C13" s="28" t="s">
        <v>63</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48" outlineLevel="1" x14ac:dyDescent="0.25">
      <c r="A14" s="71"/>
      <c r="B14" s="30" t="str">
        <f>RUBRICA!A5</f>
        <v>2. Genera evidencias que dan cuenta del cumplimiento del Proyecto CAPSTONE, en relación a documentación, programación y almacenamiento de datos, de acuerdo a lo planificado por el equipo y que cumpla con estándares de desarrollo de la industria</v>
      </c>
      <c r="C14" s="28" t="s">
        <v>63</v>
      </c>
      <c r="D14" s="16" t="str">
        <f t="shared" si="1"/>
        <v>X</v>
      </c>
      <c r="E14" s="16">
        <f>IF(D14="X",100*0.2,"")</f>
        <v>20</v>
      </c>
      <c r="F14" s="16" t="str">
        <f t="shared" si="2"/>
        <v/>
      </c>
      <c r="G14" s="16" t="str">
        <f>IF(F14="X",60*0.2,"")</f>
        <v/>
      </c>
      <c r="H14" s="16" t="str">
        <f t="shared" si="3"/>
        <v/>
      </c>
      <c r="I14" s="16" t="str">
        <f>IF(H14="X",30*0.2,"")</f>
        <v/>
      </c>
      <c r="J14" s="16" t="str">
        <f t="shared" si="4"/>
        <v/>
      </c>
      <c r="K14" s="16" t="str">
        <f t="shared" si="5"/>
        <v/>
      </c>
    </row>
    <row r="15" spans="1:11" ht="24" outlineLevel="1" x14ac:dyDescent="0.25">
      <c r="A15" s="71"/>
      <c r="B15" s="51" t="str">
        <f>RUBRICA!A7</f>
        <v>4. Relaciona el Proyecto APT con las competencias del perfil de egreso de su Plan de Estudio.</v>
      </c>
      <c r="C15" s="28" t="s">
        <v>63</v>
      </c>
      <c r="D15" s="16" t="str">
        <f t="shared" si="1"/>
        <v>X</v>
      </c>
      <c r="E15" s="16">
        <f>IF(D15="X",100*0.05,"")</f>
        <v>5</v>
      </c>
      <c r="F15" s="16" t="str">
        <f t="shared" si="2"/>
        <v/>
      </c>
      <c r="G15" s="16" t="str">
        <f>IF(F15="X",60*0.05,"")</f>
        <v/>
      </c>
      <c r="H15" s="16" t="str">
        <f t="shared" si="3"/>
        <v/>
      </c>
      <c r="I15" s="16" t="str">
        <f>IF(H15="X",30*0.05,"")</f>
        <v/>
      </c>
      <c r="J15" s="16" t="str">
        <f t="shared" si="4"/>
        <v/>
      </c>
      <c r="K15" s="16" t="str">
        <f t="shared" si="5"/>
        <v/>
      </c>
    </row>
    <row r="16" spans="1:11" ht="24" outlineLevel="1" x14ac:dyDescent="0.25">
      <c r="A16" s="71"/>
      <c r="B16" s="30" t="str">
        <f>RUBRICA!A8</f>
        <v>5. Utiliza de manera precisa el lenguaje técnico en los entregables de acuerdo con lo requerido por la disciplina.</v>
      </c>
      <c r="C16" s="28" t="s">
        <v>63</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4" outlineLevel="1" x14ac:dyDescent="0.25">
      <c r="A17" s="71"/>
      <c r="B17" s="51" t="str">
        <f>RUBRICA!A9</f>
        <v xml:space="preserve">6. Utiliza correctamente las reglas de redacción, ortografía (literal, puntual, acentual) y las normas para citas y referencias. </v>
      </c>
      <c r="C17" s="28" t="s">
        <v>63</v>
      </c>
      <c r="D17" s="16" t="str">
        <f>IF($C17=CL,"X","")</f>
        <v>X</v>
      </c>
      <c r="E17" s="16">
        <f>IF(D17="X",100*0.05,"")</f>
        <v>5</v>
      </c>
      <c r="F17" s="16" t="str">
        <f>IF($C17=L,"X","")</f>
        <v/>
      </c>
      <c r="G17" s="16" t="str">
        <f>IF(F17="X",60*0.05,"")</f>
        <v/>
      </c>
      <c r="H17" s="16" t="str">
        <f>IF($C17=ML,"X","")</f>
        <v/>
      </c>
      <c r="I17" s="16" t="str">
        <f>IF(H17="X",30*0.05,"")</f>
        <v/>
      </c>
      <c r="J17" s="16" t="str">
        <f>IF($C17=NL,"X","")</f>
        <v/>
      </c>
      <c r="K17" s="16" t="str">
        <f t="shared" ref="K17:K19" si="6">IF($J17="X",0,"")</f>
        <v/>
      </c>
    </row>
    <row r="18" spans="1:11" ht="36" outlineLevel="1" x14ac:dyDescent="0.25">
      <c r="A18" s="71"/>
      <c r="B18" s="30" t="str">
        <f>RUBRICA!A10</f>
        <v>7. Entrega la documentación y evidencias requerida por la asignatura de acuerdo a la estrucutra y nombres solicitados, guardando todas las evidencias de avances en Git</v>
      </c>
      <c r="C18" s="28" t="s">
        <v>64</v>
      </c>
      <c r="D18" s="16" t="str">
        <f>IF($C18=CL,"X","")</f>
        <v/>
      </c>
      <c r="E18" s="16" t="str">
        <f>IF(D18="X",100*0.15,"")</f>
        <v/>
      </c>
      <c r="F18" s="16" t="str">
        <f>IF($C18=L,"X","")</f>
        <v>X</v>
      </c>
      <c r="G18" s="16">
        <f>IF(F18="X",60*0.15,"")</f>
        <v>9</v>
      </c>
      <c r="H18" s="16" t="str">
        <f>IF($C18=ML,"X","")</f>
        <v/>
      </c>
      <c r="I18" s="16" t="str">
        <f>IF(H18="X",30*0.15,"")</f>
        <v/>
      </c>
      <c r="J18" s="16" t="str">
        <f>IF($C18=NL,"X","")</f>
        <v/>
      </c>
      <c r="K18" s="16" t="str">
        <f t="shared" si="6"/>
        <v/>
      </c>
    </row>
    <row r="19" spans="1:11" ht="36" customHeight="1" outlineLevel="1" x14ac:dyDescent="0.25">
      <c r="A19" s="71"/>
      <c r="B19" s="30" t="str">
        <f>RUBRICA!A12</f>
        <v>9.-Generan evidencias claras dentro del repositorio  del aporte de cada uno de los integrantes del equipo que permitan identificar la equidad en el trabajo y la participación de cada estudiante.</v>
      </c>
      <c r="C19" s="28" t="s">
        <v>64</v>
      </c>
      <c r="D19" s="16" t="str">
        <f>IF($C19=CL,"X","")</f>
        <v/>
      </c>
      <c r="E19" s="16" t="str">
        <f>IF(D19="X",100*0.15,"")</f>
        <v/>
      </c>
      <c r="F19" s="16" t="str">
        <f>IF($C19=L,"X","")</f>
        <v>X</v>
      </c>
      <c r="G19" s="16">
        <f>IF(F19="X",60*0.15,"")</f>
        <v>9</v>
      </c>
      <c r="H19" s="16" t="str">
        <f>IF($C19=ML,"X","")</f>
        <v/>
      </c>
      <c r="I19" s="16" t="str">
        <f>IF(H19="X",30*0.15,"")</f>
        <v/>
      </c>
      <c r="J19" s="16" t="str">
        <f>IF($C19=NL,"X","")</f>
        <v/>
      </c>
      <c r="K19" s="16" t="str">
        <f t="shared" si="6"/>
        <v/>
      </c>
    </row>
    <row r="20" spans="1:11" ht="15.75" customHeight="1" outlineLevel="1" x14ac:dyDescent="0.3">
      <c r="A20" s="68"/>
      <c r="B20" s="29" t="s">
        <v>66</v>
      </c>
      <c r="C20" s="33">
        <f>E20+G20+I20+K20</f>
        <v>63</v>
      </c>
      <c r="D20" s="19"/>
      <c r="E20" s="19">
        <f>SUM(E13:E19)</f>
        <v>45</v>
      </c>
      <c r="F20" s="19"/>
      <c r="G20" s="19">
        <f>SUM(G13:G19)</f>
        <v>18</v>
      </c>
      <c r="H20" s="19"/>
      <c r="I20" s="19">
        <f>SUM(I13:I19)</f>
        <v>0</v>
      </c>
      <c r="J20" s="19"/>
      <c r="K20" s="19">
        <f>SUM(K13:K19)</f>
        <v>0</v>
      </c>
    </row>
    <row r="21" spans="1:11" ht="15.75" customHeight="1" outlineLevel="1" x14ac:dyDescent="0.3">
      <c r="A21" s="55"/>
      <c r="B21" s="32" t="s">
        <v>67</v>
      </c>
      <c r="C21" s="20">
        <f>VLOOKUP(C20,ESCALA_IEP!A1:B152,2,FALSE)</f>
        <v>5.8</v>
      </c>
    </row>
    <row r="22" spans="1:11" ht="15.75" customHeight="1" x14ac:dyDescent="0.25"/>
    <row r="23" spans="1:11" ht="15.75" customHeight="1" x14ac:dyDescent="0.25"/>
    <row r="24" spans="1:11" ht="15.75" customHeight="1" x14ac:dyDescent="0.25">
      <c r="A24" s="67" t="s">
        <v>59</v>
      </c>
      <c r="B24" s="54" t="s">
        <v>68</v>
      </c>
      <c r="C24" s="56" t="str">
        <f>$B$4</f>
        <v>MATIAS QUINONES VARELA</v>
      </c>
      <c r="D24" s="57"/>
      <c r="E24" s="57"/>
      <c r="F24" s="57"/>
      <c r="G24" s="57"/>
      <c r="H24" s="57"/>
      <c r="I24" s="57"/>
      <c r="J24" s="57"/>
      <c r="K24" s="58"/>
    </row>
    <row r="25" spans="1:11" ht="15.75" customHeight="1" x14ac:dyDescent="0.25">
      <c r="A25" s="68"/>
      <c r="B25" s="55"/>
      <c r="C25" s="59"/>
      <c r="D25" s="60"/>
      <c r="E25" s="60"/>
      <c r="F25" s="60"/>
      <c r="G25" s="60"/>
      <c r="H25" s="60"/>
      <c r="I25" s="60"/>
      <c r="J25" s="60"/>
      <c r="K25" s="61"/>
    </row>
    <row r="26" spans="1:11" ht="15.75" customHeight="1" x14ac:dyDescent="0.25">
      <c r="A26" s="68"/>
      <c r="B26" s="14" t="s">
        <v>69</v>
      </c>
      <c r="C26" s="62" t="s">
        <v>60</v>
      </c>
      <c r="D26" s="63" t="s">
        <v>61</v>
      </c>
      <c r="E26" s="64"/>
      <c r="F26" s="64"/>
      <c r="G26" s="64"/>
      <c r="H26" s="64"/>
      <c r="I26" s="64"/>
      <c r="J26" s="64"/>
      <c r="K26" s="65"/>
    </row>
    <row r="27" spans="1:11" ht="15.75" customHeight="1" x14ac:dyDescent="0.25">
      <c r="A27" s="68"/>
      <c r="B27" s="15" t="s">
        <v>62</v>
      </c>
      <c r="C27" s="55"/>
      <c r="D27" s="63" t="s">
        <v>63</v>
      </c>
      <c r="E27" s="65"/>
      <c r="F27" s="63" t="s">
        <v>64</v>
      </c>
      <c r="G27" s="65"/>
      <c r="H27" s="66" t="s">
        <v>65</v>
      </c>
      <c r="I27" s="65"/>
      <c r="J27" s="63" t="s">
        <v>6</v>
      </c>
      <c r="K27" s="65"/>
    </row>
    <row r="28" spans="1:11" x14ac:dyDescent="0.25">
      <c r="A28" s="68"/>
      <c r="B28" s="30" t="str">
        <f>RUBRICA!A6</f>
        <v>3. Relaciona el Proyecto APT con sus intereses profesionales. *</v>
      </c>
      <c r="C28" s="28" t="s">
        <v>63</v>
      </c>
      <c r="D28" s="16" t="str">
        <f t="shared" ref="D28:D30" si="7">IF($C28=CL,"X","")</f>
        <v>X</v>
      </c>
      <c r="E28" s="16">
        <f>IF(D28="X",100*0.05,"")</f>
        <v>5</v>
      </c>
      <c r="F28" s="16" t="str">
        <f t="shared" ref="F28:F30" si="8">IF($C28=L,"X","")</f>
        <v/>
      </c>
      <c r="G28" s="16" t="str">
        <f>IF(F28="X",60*0.05,"")</f>
        <v/>
      </c>
      <c r="H28" s="16" t="str">
        <f t="shared" ref="H28:H30" si="9">IF($C28=ML,"X","")</f>
        <v/>
      </c>
      <c r="I28" s="16" t="str">
        <f>IF(H28="X",30*0.05,"")</f>
        <v/>
      </c>
      <c r="J28" s="16" t="str">
        <f t="shared" ref="J28:J30" si="10">IF($C28=NL,"X","")</f>
        <v/>
      </c>
      <c r="K28" s="16" t="str">
        <f t="shared" ref="K28:K30" si="11">IF($J28="X",0,"")</f>
        <v/>
      </c>
    </row>
    <row r="29" spans="1:11" ht="24.6" customHeight="1" x14ac:dyDescent="0.25">
      <c r="A29" s="68"/>
      <c r="B29" s="30" t="str">
        <f>RUBRICA!A11</f>
        <v>8. Expone el tema utilizando un lenguaje técnico disciplinar al presentar la propuesta y responde evidenciando un manejo de la información. *</v>
      </c>
      <c r="C29" s="28" t="s">
        <v>64</v>
      </c>
      <c r="D29" s="16" t="str">
        <f t="shared" si="7"/>
        <v/>
      </c>
      <c r="E29" s="16" t="str">
        <f>IF(D29="X",100*0.1,"")</f>
        <v/>
      </c>
      <c r="F29" s="16" t="str">
        <f t="shared" si="8"/>
        <v>X</v>
      </c>
      <c r="G29" s="16">
        <f>IF(F29="X",60*0.1,"")</f>
        <v>6</v>
      </c>
      <c r="H29" s="16" t="str">
        <f t="shared" si="9"/>
        <v/>
      </c>
      <c r="I29" s="16" t="str">
        <f>IF(H29="X",30*0.1,"")</f>
        <v/>
      </c>
      <c r="J29" s="16" t="str">
        <f t="shared" si="10"/>
        <v/>
      </c>
      <c r="K29" s="16" t="str">
        <f t="shared" si="11"/>
        <v/>
      </c>
    </row>
    <row r="30" spans="1:11" ht="25.9" customHeight="1" x14ac:dyDescent="0.25">
      <c r="A30" s="68"/>
      <c r="B30" s="30" t="str">
        <f>RUBRICA!A13</f>
        <v>10. Colaboración y trabajo en equipo *</v>
      </c>
      <c r="C30" s="28" t="s">
        <v>63</v>
      </c>
      <c r="D30" s="16" t="str">
        <f t="shared" si="7"/>
        <v>X</v>
      </c>
      <c r="E30" s="16">
        <f>IF(D30="X",100*0.1,"")</f>
        <v>10</v>
      </c>
      <c r="F30" s="16" t="str">
        <f t="shared" si="8"/>
        <v/>
      </c>
      <c r="G30" s="16" t="str">
        <f>IF(F30="X",60*0.1,"")</f>
        <v/>
      </c>
      <c r="H30" s="16" t="str">
        <f t="shared" si="9"/>
        <v/>
      </c>
      <c r="I30" s="16" t="str">
        <f>IF(H30="X",30*0.1,"")</f>
        <v/>
      </c>
      <c r="J30" s="16" t="str">
        <f t="shared" si="10"/>
        <v/>
      </c>
      <c r="K30" s="16" t="str">
        <f t="shared" si="11"/>
        <v/>
      </c>
    </row>
    <row r="31" spans="1:11" ht="15.75" customHeight="1" x14ac:dyDescent="0.3">
      <c r="A31" s="68"/>
      <c r="B31" s="21" t="s">
        <v>70</v>
      </c>
      <c r="C31" s="18">
        <f>E31+G31+I31+K31</f>
        <v>21</v>
      </c>
      <c r="D31" s="19"/>
      <c r="E31" s="19">
        <f>SUM(E28:E30)</f>
        <v>15</v>
      </c>
      <c r="F31" s="19"/>
      <c r="G31" s="19">
        <f>SUM(G28:G30)</f>
        <v>6</v>
      </c>
      <c r="H31" s="19"/>
      <c r="I31" s="19">
        <f>SUM(I28:I30)</f>
        <v>0</v>
      </c>
      <c r="J31" s="19"/>
      <c r="K31" s="19">
        <f>SUM(K29:K30)</f>
        <v>0</v>
      </c>
    </row>
    <row r="32" spans="1:11" ht="15.75" customHeight="1" x14ac:dyDescent="0.3">
      <c r="A32" s="55"/>
      <c r="B32" s="17" t="s">
        <v>67</v>
      </c>
      <c r="C32" s="20">
        <f>VLOOKUP(C31,ESCALA_TRAB_EQUIP!A1:B52,2,FALSE)</f>
        <v>5.8</v>
      </c>
    </row>
    <row r="33" spans="1:11" ht="15.75" customHeight="1" x14ac:dyDescent="0.3">
      <c r="B33" s="22"/>
      <c r="C33" s="23"/>
    </row>
    <row r="34" spans="1:11" ht="15.75" customHeight="1" x14ac:dyDescent="0.3">
      <c r="B34" s="22"/>
      <c r="C34" s="23"/>
    </row>
    <row r="35" spans="1:11" ht="15.75" customHeight="1" x14ac:dyDescent="0.25"/>
    <row r="36" spans="1:11" ht="15.75" customHeight="1" x14ac:dyDescent="0.25">
      <c r="A36" s="67" t="s">
        <v>59</v>
      </c>
      <c r="B36" s="54" t="s">
        <v>68</v>
      </c>
      <c r="C36" s="56" t="str">
        <f>B5</f>
        <v>MICHAEL NUNEZ VELOZO</v>
      </c>
      <c r="D36" s="57"/>
      <c r="E36" s="57"/>
      <c r="F36" s="57"/>
      <c r="G36" s="57"/>
      <c r="H36" s="57"/>
      <c r="I36" s="57"/>
      <c r="J36" s="57"/>
      <c r="K36" s="58"/>
    </row>
    <row r="37" spans="1:11" ht="15.75" customHeight="1" x14ac:dyDescent="0.25">
      <c r="A37" s="68"/>
      <c r="B37" s="55"/>
      <c r="C37" s="59"/>
      <c r="D37" s="60"/>
      <c r="E37" s="60"/>
      <c r="F37" s="60"/>
      <c r="G37" s="60"/>
      <c r="H37" s="60"/>
      <c r="I37" s="60"/>
      <c r="J37" s="60"/>
      <c r="K37" s="61"/>
    </row>
    <row r="38" spans="1:11" ht="15.75" customHeight="1" x14ac:dyDescent="0.25">
      <c r="A38" s="68"/>
      <c r="B38" s="14" t="s">
        <v>69</v>
      </c>
      <c r="C38" s="62" t="s">
        <v>60</v>
      </c>
      <c r="D38" s="63" t="s">
        <v>61</v>
      </c>
      <c r="E38" s="64"/>
      <c r="F38" s="64"/>
      <c r="G38" s="64"/>
      <c r="H38" s="64"/>
      <c r="I38" s="64"/>
      <c r="J38" s="64"/>
      <c r="K38" s="65"/>
    </row>
    <row r="39" spans="1:11" ht="15.75" customHeight="1" x14ac:dyDescent="0.25">
      <c r="A39" s="68"/>
      <c r="B39" s="15" t="s">
        <v>62</v>
      </c>
      <c r="C39" s="55"/>
      <c r="D39" s="63" t="s">
        <v>63</v>
      </c>
      <c r="E39" s="65"/>
      <c r="F39" s="63" t="s">
        <v>64</v>
      </c>
      <c r="G39" s="65"/>
      <c r="H39" s="66" t="s">
        <v>65</v>
      </c>
      <c r="I39" s="65"/>
      <c r="J39" s="63" t="s">
        <v>6</v>
      </c>
      <c r="K39" s="65"/>
    </row>
    <row r="40" spans="1:11" ht="15.75" customHeight="1" x14ac:dyDescent="0.25">
      <c r="A40" s="68"/>
      <c r="B40" s="30" t="str">
        <f>RUBRICA!A6</f>
        <v>3. Relaciona el Proyecto APT con sus intereses profesionales. *</v>
      </c>
      <c r="C40" s="28" t="s">
        <v>63</v>
      </c>
      <c r="D40" s="16" t="str">
        <f t="shared" ref="D40:D42" si="12">IF($C40=CL,"X","")</f>
        <v>X</v>
      </c>
      <c r="E40" s="16">
        <f>IF(D40="X",100*0.05,"")</f>
        <v>5</v>
      </c>
      <c r="F40" s="16" t="str">
        <f t="shared" ref="F40:F42" si="13">IF($C40=L,"X","")</f>
        <v/>
      </c>
      <c r="G40" s="16" t="str">
        <f>IF(F40="X",60*0.05,"")</f>
        <v/>
      </c>
      <c r="H40" s="16" t="str">
        <f t="shared" ref="H40:H42" si="14">IF($C40=ML,"X","")</f>
        <v/>
      </c>
      <c r="I40" s="16" t="str">
        <f>IF(H40="X",30*0.05,"")</f>
        <v/>
      </c>
      <c r="J40" s="16" t="str">
        <f t="shared" ref="J40:J42" si="15">IF($C40=NL,"X","")</f>
        <v/>
      </c>
      <c r="K40" s="16" t="str">
        <f t="shared" ref="K40:K42" si="16">IF($J40="X",0,"")</f>
        <v/>
      </c>
    </row>
    <row r="41" spans="1:11" ht="25.9" customHeight="1" x14ac:dyDescent="0.25">
      <c r="A41" s="68"/>
      <c r="B41" s="30" t="str">
        <f>RUBRICA!A11</f>
        <v>8. Expone el tema utilizando un lenguaje técnico disciplinar al presentar la propuesta y responde evidenciando un manejo de la información. *</v>
      </c>
      <c r="C41" s="28" t="s">
        <v>64</v>
      </c>
      <c r="D41" s="16" t="str">
        <f t="shared" si="12"/>
        <v/>
      </c>
      <c r="E41" s="16" t="str">
        <f>IF(D41="X",100*0.1,"")</f>
        <v/>
      </c>
      <c r="F41" s="16" t="str">
        <f t="shared" si="13"/>
        <v>X</v>
      </c>
      <c r="G41" s="16">
        <f>IF(F41="X",60*0.1,"")</f>
        <v>6</v>
      </c>
      <c r="H41" s="16" t="str">
        <f t="shared" si="14"/>
        <v/>
      </c>
      <c r="I41" s="16" t="str">
        <f>IF(H41="X",30*0.1,"")</f>
        <v/>
      </c>
      <c r="J41" s="16" t="str">
        <f t="shared" si="15"/>
        <v/>
      </c>
      <c r="K41" s="16" t="str">
        <f t="shared" si="16"/>
        <v/>
      </c>
    </row>
    <row r="42" spans="1:11" x14ac:dyDescent="0.25">
      <c r="A42" s="68"/>
      <c r="B42" s="30" t="str">
        <f>RUBRICA!A13</f>
        <v>10. Colaboración y trabajo en equipo *</v>
      </c>
      <c r="C42" s="28" t="s">
        <v>63</v>
      </c>
      <c r="D42" s="16" t="str">
        <f t="shared" si="12"/>
        <v>X</v>
      </c>
      <c r="E42" s="16">
        <f>IF(D42="X",100*0.1,"")</f>
        <v>10</v>
      </c>
      <c r="F42" s="16" t="str">
        <f t="shared" si="13"/>
        <v/>
      </c>
      <c r="G42" s="16" t="str">
        <f>IF(F42="X",60*0.1,"")</f>
        <v/>
      </c>
      <c r="H42" s="16" t="str">
        <f t="shared" si="14"/>
        <v/>
      </c>
      <c r="I42" s="16" t="str">
        <f>IF(H42="X",30*0.1,"")</f>
        <v/>
      </c>
      <c r="J42" s="16" t="str">
        <f t="shared" si="15"/>
        <v/>
      </c>
      <c r="K42" s="16" t="str">
        <f t="shared" si="16"/>
        <v/>
      </c>
    </row>
    <row r="43" spans="1:11" ht="15.75" customHeight="1" x14ac:dyDescent="0.3">
      <c r="A43" s="68"/>
      <c r="B43" s="21" t="s">
        <v>70</v>
      </c>
      <c r="C43" s="18">
        <f>E43+G43+I43+K43</f>
        <v>21</v>
      </c>
      <c r="D43" s="19"/>
      <c r="E43" s="19">
        <f>SUM(E40:E42)</f>
        <v>15</v>
      </c>
      <c r="F43" s="19"/>
      <c r="G43" s="19">
        <f>SUM(G40:G42)</f>
        <v>6</v>
      </c>
      <c r="H43" s="19"/>
      <c r="I43" s="19">
        <f>SUM(I40:I42)</f>
        <v>0</v>
      </c>
      <c r="J43" s="19"/>
      <c r="K43" s="19">
        <f>SUM(K41:K42)</f>
        <v>0</v>
      </c>
    </row>
    <row r="44" spans="1:11" ht="15.75" customHeight="1" x14ac:dyDescent="0.3">
      <c r="A44" s="55"/>
      <c r="B44" s="17" t="s">
        <v>67</v>
      </c>
      <c r="C44" s="20">
        <f>VLOOKUP(C43,ESCALA_TRAB_EQUIP!A1:B52,2,FALSE)</f>
        <v>5.8</v>
      </c>
    </row>
    <row r="45" spans="1:11" ht="15.75" customHeight="1" x14ac:dyDescent="0.3">
      <c r="B45" s="22"/>
      <c r="C45" s="23"/>
    </row>
    <row r="46" spans="1:11" ht="15.75" customHeight="1" x14ac:dyDescent="0.3">
      <c r="B46" s="22"/>
      <c r="C46" s="23"/>
    </row>
    <row r="47" spans="1:11" ht="15.75" customHeight="1" x14ac:dyDescent="0.25">
      <c r="A47" s="67" t="s">
        <v>59</v>
      </c>
      <c r="B47" s="54" t="s">
        <v>68</v>
      </c>
      <c r="C47" s="56" t="str">
        <f>B6</f>
        <v>JOAQUIN FLORES RODRIGUEZ</v>
      </c>
      <c r="D47" s="57"/>
      <c r="E47" s="57"/>
      <c r="F47" s="57"/>
      <c r="G47" s="57"/>
      <c r="H47" s="57"/>
      <c r="I47" s="57"/>
      <c r="J47" s="57"/>
      <c r="K47" s="58"/>
    </row>
    <row r="48" spans="1:11" ht="15.75" customHeight="1" x14ac:dyDescent="0.25">
      <c r="A48" s="68"/>
      <c r="B48" s="55"/>
      <c r="C48" s="59"/>
      <c r="D48" s="60"/>
      <c r="E48" s="60"/>
      <c r="F48" s="60"/>
      <c r="G48" s="60"/>
      <c r="H48" s="60"/>
      <c r="I48" s="60"/>
      <c r="J48" s="60"/>
      <c r="K48" s="61"/>
    </row>
    <row r="49" spans="1:11" ht="15.75" customHeight="1" x14ac:dyDescent="0.25">
      <c r="A49" s="68"/>
      <c r="B49" s="14" t="s">
        <v>69</v>
      </c>
      <c r="C49" s="62" t="s">
        <v>60</v>
      </c>
      <c r="D49" s="63" t="s">
        <v>61</v>
      </c>
      <c r="E49" s="64"/>
      <c r="F49" s="64"/>
      <c r="G49" s="64"/>
      <c r="H49" s="64"/>
      <c r="I49" s="64"/>
      <c r="J49" s="64"/>
      <c r="K49" s="65"/>
    </row>
    <row r="50" spans="1:11" ht="15.75" customHeight="1" x14ac:dyDescent="0.25">
      <c r="A50" s="68"/>
      <c r="B50" s="15" t="s">
        <v>62</v>
      </c>
      <c r="C50" s="55"/>
      <c r="D50" s="63" t="s">
        <v>63</v>
      </c>
      <c r="E50" s="65"/>
      <c r="F50" s="63" t="s">
        <v>64</v>
      </c>
      <c r="G50" s="65"/>
      <c r="H50" s="66" t="s">
        <v>65</v>
      </c>
      <c r="I50" s="65"/>
      <c r="J50" s="63" t="s">
        <v>6</v>
      </c>
      <c r="K50" s="65"/>
    </row>
    <row r="51" spans="1:11" ht="15.75" customHeight="1" x14ac:dyDescent="0.25">
      <c r="A51" s="68"/>
      <c r="B51" s="30" t="str">
        <f>RUBRICA!A6</f>
        <v>3. Relaciona el Proyecto APT con sus intereses profesionales. *</v>
      </c>
      <c r="C51" s="28" t="s">
        <v>63</v>
      </c>
      <c r="D51" s="16" t="str">
        <f t="shared" ref="D51:D53" si="17">IF($C51=CL,"X","")</f>
        <v>X</v>
      </c>
      <c r="E51" s="16">
        <f>IF(D51="X",100*0.05,"")</f>
        <v>5</v>
      </c>
      <c r="F51" s="16" t="str">
        <f t="shared" ref="F51:F53" si="18">IF($C51=L,"X","")</f>
        <v/>
      </c>
      <c r="G51" s="16" t="str">
        <f>IF(F51="X",60*0.05,"")</f>
        <v/>
      </c>
      <c r="H51" s="16" t="str">
        <f t="shared" ref="H51:H53" si="19">IF($C51=ML,"X","")</f>
        <v/>
      </c>
      <c r="I51" s="16" t="str">
        <f>IF(H51="X",30*0.05,"")</f>
        <v/>
      </c>
      <c r="J51" s="16" t="str">
        <f t="shared" ref="J51:J53" si="20">IF($C51=NL,"X","")</f>
        <v/>
      </c>
      <c r="K51" s="16" t="str">
        <f t="shared" ref="K51:K53" si="21">IF($J51="X",0,"")</f>
        <v/>
      </c>
    </row>
    <row r="52" spans="1:11" ht="25.9" customHeight="1" x14ac:dyDescent="0.25">
      <c r="A52" s="68"/>
      <c r="B52" s="30" t="str">
        <f>RUBRICA!A11</f>
        <v>8. Expone el tema utilizando un lenguaje técnico disciplinar al presentar la propuesta y responde evidenciando un manejo de la información. *</v>
      </c>
      <c r="C52" s="28" t="s">
        <v>64</v>
      </c>
      <c r="D52" s="16" t="str">
        <f t="shared" si="17"/>
        <v/>
      </c>
      <c r="E52" s="16" t="str">
        <f>IF(D52="X",100*0.1,"")</f>
        <v/>
      </c>
      <c r="F52" s="16" t="str">
        <f t="shared" si="18"/>
        <v>X</v>
      </c>
      <c r="G52" s="16">
        <f>IF(F52="X",60*0.1,"")</f>
        <v>6</v>
      </c>
      <c r="H52" s="16" t="str">
        <f t="shared" si="19"/>
        <v/>
      </c>
      <c r="I52" s="16" t="str">
        <f>IF(H52="X",30*0.1,"")</f>
        <v/>
      </c>
      <c r="J52" s="16" t="str">
        <f t="shared" si="20"/>
        <v/>
      </c>
      <c r="K52" s="16" t="str">
        <f t="shared" si="21"/>
        <v/>
      </c>
    </row>
    <row r="53" spans="1:11" x14ac:dyDescent="0.25">
      <c r="A53" s="68"/>
      <c r="B53" s="30" t="str">
        <f>RUBRICA!A13</f>
        <v>10. Colaboración y trabajo en equipo *</v>
      </c>
      <c r="C53" s="28" t="s">
        <v>63</v>
      </c>
      <c r="D53" s="16" t="str">
        <f t="shared" si="17"/>
        <v>X</v>
      </c>
      <c r="E53" s="16">
        <f>IF(D53="X",100*0.1,"")</f>
        <v>10</v>
      </c>
      <c r="F53" s="16" t="str">
        <f t="shared" si="18"/>
        <v/>
      </c>
      <c r="G53" s="16" t="str">
        <f>IF(F53="X",60*0.1,"")</f>
        <v/>
      </c>
      <c r="H53" s="16" t="str">
        <f t="shared" si="19"/>
        <v/>
      </c>
      <c r="I53" s="16" t="str">
        <f>IF(H53="X",30*0.1,"")</f>
        <v/>
      </c>
      <c r="J53" s="16" t="str">
        <f t="shared" si="20"/>
        <v/>
      </c>
      <c r="K53" s="16" t="str">
        <f t="shared" si="21"/>
        <v/>
      </c>
    </row>
    <row r="54" spans="1:11" ht="15.75" customHeight="1" x14ac:dyDescent="0.3">
      <c r="A54" s="68"/>
      <c r="B54" s="21" t="s">
        <v>70</v>
      </c>
      <c r="C54" s="18">
        <f>E54+G54+I54+K54</f>
        <v>21</v>
      </c>
      <c r="D54" s="19"/>
      <c r="E54" s="19">
        <f>SUM(E51:E53)</f>
        <v>15</v>
      </c>
      <c r="F54" s="19"/>
      <c r="G54" s="19">
        <f>SUM(G51:G53)</f>
        <v>6</v>
      </c>
      <c r="H54" s="19"/>
      <c r="I54" s="19">
        <f>SUM(I51:I53)</f>
        <v>0</v>
      </c>
      <c r="J54" s="19"/>
      <c r="K54" s="19">
        <f>SUM(K52:K53)</f>
        <v>0</v>
      </c>
    </row>
    <row r="55" spans="1:11" ht="15.75" customHeight="1" x14ac:dyDescent="0.3">
      <c r="A55" s="55"/>
      <c r="B55" s="17" t="s">
        <v>67</v>
      </c>
      <c r="C55" s="20">
        <f>VLOOKUP(C54,ESCALA_TRAB_EQUIP!A1:B52,2,FALSE)</f>
        <v>5.8</v>
      </c>
    </row>
    <row r="56" spans="1:11" ht="15.75" customHeight="1" x14ac:dyDescent="0.3">
      <c r="B56" s="22"/>
      <c r="C56" s="23"/>
    </row>
    <row r="57" spans="1:11" ht="15.75" customHeight="1" x14ac:dyDescent="0.25"/>
    <row r="58" spans="1:11" ht="15.75" customHeight="1" x14ac:dyDescent="0.25"/>
    <row r="59" spans="1:11" ht="15.75" customHeight="1" x14ac:dyDescent="0.25"/>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100-000000000000}">
      <formula1>1</formula1>
      <formula2>7</formula2>
    </dataValidation>
  </dataValidations>
  <pageMargins left="0.7" right="0.7" top="0.75" bottom="0.75" header="0" footer="0"/>
  <pageSetup fitToHeight="0" orientation="landscape"/>
  <extLst>
    <ext xmlns:x14="http://schemas.microsoft.com/office/spreadsheetml/2009/9/main" uri="{CCE6A557-97BC-4b89-ADB6-D9C93CAAB3DF}">
      <x14:dataValidations xmlns:xm="http://schemas.microsoft.com/office/excel/2006/main" count="1">
        <x14:dataValidation type="list" allowBlank="1" showErrorMessage="1" xr:uid="{00000000-0002-0000-0100-000001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topLeftCell="A146"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66</v>
      </c>
      <c r="B1" t="s">
        <v>67</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1.2</v>
      </c>
    </row>
    <row r="8" spans="1:2" x14ac:dyDescent="0.25">
      <c r="A8">
        <v>3</v>
      </c>
      <c r="B8">
        <v>1.2</v>
      </c>
    </row>
    <row r="9" spans="1:2" x14ac:dyDescent="0.25">
      <c r="A9">
        <v>3.5</v>
      </c>
      <c r="B9">
        <v>1.2</v>
      </c>
    </row>
    <row r="10" spans="1:2" x14ac:dyDescent="0.25">
      <c r="A10">
        <v>4</v>
      </c>
      <c r="B10">
        <v>1.3</v>
      </c>
    </row>
    <row r="11" spans="1:2" x14ac:dyDescent="0.25">
      <c r="A11">
        <v>4.5</v>
      </c>
      <c r="B11">
        <v>1.3</v>
      </c>
    </row>
    <row r="12" spans="1:2" x14ac:dyDescent="0.25">
      <c r="A12">
        <v>5</v>
      </c>
      <c r="B12">
        <v>1.3</v>
      </c>
    </row>
    <row r="13" spans="1:2" x14ac:dyDescent="0.25">
      <c r="A13">
        <v>5.5</v>
      </c>
      <c r="B13">
        <v>1.4</v>
      </c>
    </row>
    <row r="14" spans="1:2" x14ac:dyDescent="0.25">
      <c r="A14">
        <v>6</v>
      </c>
      <c r="B14">
        <v>1.4</v>
      </c>
    </row>
    <row r="15" spans="1:2" x14ac:dyDescent="0.25">
      <c r="A15">
        <v>6.5</v>
      </c>
      <c r="B15">
        <v>1.4</v>
      </c>
    </row>
    <row r="16" spans="1:2" x14ac:dyDescent="0.25">
      <c r="A16">
        <v>7</v>
      </c>
      <c r="B16">
        <v>1.5</v>
      </c>
    </row>
    <row r="17" spans="1:2" x14ac:dyDescent="0.25">
      <c r="A17">
        <v>7.5</v>
      </c>
      <c r="B17">
        <v>1.5</v>
      </c>
    </row>
    <row r="18" spans="1:2" x14ac:dyDescent="0.25">
      <c r="A18">
        <v>8</v>
      </c>
      <c r="B18">
        <v>1.5</v>
      </c>
    </row>
    <row r="19" spans="1:2" x14ac:dyDescent="0.25">
      <c r="A19">
        <v>8.5</v>
      </c>
      <c r="B19">
        <v>1.6</v>
      </c>
    </row>
    <row r="20" spans="1:2" x14ac:dyDescent="0.25">
      <c r="A20">
        <v>9</v>
      </c>
      <c r="B20">
        <v>1.6</v>
      </c>
    </row>
    <row r="21" spans="1:2" ht="15.75" customHeight="1" x14ac:dyDescent="0.25">
      <c r="A21">
        <v>9.5</v>
      </c>
      <c r="B21">
        <v>1.6</v>
      </c>
    </row>
    <row r="22" spans="1:2" ht="15.75" customHeight="1" x14ac:dyDescent="0.25">
      <c r="A22">
        <v>10</v>
      </c>
      <c r="B22">
        <v>1.7</v>
      </c>
    </row>
    <row r="23" spans="1:2" ht="15.75" customHeight="1" x14ac:dyDescent="0.25">
      <c r="A23">
        <v>10.5</v>
      </c>
      <c r="B23">
        <v>1.7</v>
      </c>
    </row>
    <row r="24" spans="1:2" ht="15.75" customHeight="1" x14ac:dyDescent="0.25">
      <c r="A24">
        <v>11</v>
      </c>
      <c r="B24">
        <v>1.7</v>
      </c>
    </row>
    <row r="25" spans="1:2" ht="15.75" customHeight="1" x14ac:dyDescent="0.25">
      <c r="A25">
        <v>11.5</v>
      </c>
      <c r="B25">
        <v>1.8</v>
      </c>
    </row>
    <row r="26" spans="1:2" ht="15.75" customHeight="1" x14ac:dyDescent="0.25">
      <c r="A26">
        <v>12</v>
      </c>
      <c r="B26">
        <v>1.8</v>
      </c>
    </row>
    <row r="27" spans="1:2" ht="15.75" customHeight="1" x14ac:dyDescent="0.25">
      <c r="A27">
        <v>12.5</v>
      </c>
      <c r="B27">
        <v>1.8</v>
      </c>
    </row>
    <row r="28" spans="1:2" ht="15.75" customHeight="1" x14ac:dyDescent="0.25">
      <c r="A28">
        <v>13</v>
      </c>
      <c r="B28">
        <v>1.9</v>
      </c>
    </row>
    <row r="29" spans="1:2" ht="15.75" customHeight="1" x14ac:dyDescent="0.25">
      <c r="A29">
        <v>13.5</v>
      </c>
      <c r="B29">
        <v>1.9</v>
      </c>
    </row>
    <row r="30" spans="1:2" ht="15.75" customHeight="1" x14ac:dyDescent="0.25">
      <c r="A30">
        <v>14</v>
      </c>
      <c r="B30">
        <v>1.9</v>
      </c>
    </row>
    <row r="31" spans="1:2" ht="15.75" customHeight="1" x14ac:dyDescent="0.25">
      <c r="A31">
        <v>14.5</v>
      </c>
      <c r="B31">
        <v>2</v>
      </c>
    </row>
    <row r="32" spans="1:2" ht="15.75" customHeight="1" x14ac:dyDescent="0.25">
      <c r="A32">
        <v>15</v>
      </c>
      <c r="B32">
        <v>2</v>
      </c>
    </row>
    <row r="33" spans="1:2" ht="15.75" customHeight="1" x14ac:dyDescent="0.25">
      <c r="A33">
        <v>15.5</v>
      </c>
      <c r="B33">
        <v>2</v>
      </c>
    </row>
    <row r="34" spans="1:2" ht="15.75" customHeight="1" x14ac:dyDescent="0.25">
      <c r="A34">
        <v>16</v>
      </c>
      <c r="B34">
        <v>2.1</v>
      </c>
    </row>
    <row r="35" spans="1:2" ht="15.75" customHeight="1" x14ac:dyDescent="0.25">
      <c r="A35">
        <v>16.5</v>
      </c>
      <c r="B35">
        <v>2.1</v>
      </c>
    </row>
    <row r="36" spans="1:2" ht="15.75" customHeight="1" x14ac:dyDescent="0.25">
      <c r="A36">
        <v>17</v>
      </c>
      <c r="B36">
        <v>2.1</v>
      </c>
    </row>
    <row r="37" spans="1:2" ht="15.75" customHeight="1" x14ac:dyDescent="0.25">
      <c r="A37">
        <v>17.5</v>
      </c>
      <c r="B37">
        <v>2.2000000000000002</v>
      </c>
    </row>
    <row r="38" spans="1:2" ht="15.75" customHeight="1" x14ac:dyDescent="0.25">
      <c r="A38">
        <v>18</v>
      </c>
      <c r="B38">
        <v>2.2000000000000002</v>
      </c>
    </row>
    <row r="39" spans="1:2" ht="15.75" customHeight="1" x14ac:dyDescent="0.25">
      <c r="A39">
        <v>18.5</v>
      </c>
      <c r="B39">
        <v>2.2000000000000002</v>
      </c>
    </row>
    <row r="40" spans="1:2" ht="15.75" customHeight="1" x14ac:dyDescent="0.25">
      <c r="A40">
        <v>19</v>
      </c>
      <c r="B40">
        <v>2.2999999999999998</v>
      </c>
    </row>
    <row r="41" spans="1:2" ht="15.75" customHeight="1" x14ac:dyDescent="0.25">
      <c r="A41">
        <v>19.5</v>
      </c>
      <c r="B41">
        <v>2.2999999999999998</v>
      </c>
    </row>
    <row r="42" spans="1:2" ht="15.75" customHeight="1" x14ac:dyDescent="0.25">
      <c r="A42">
        <v>20</v>
      </c>
      <c r="B42">
        <v>2.2999999999999998</v>
      </c>
    </row>
    <row r="43" spans="1:2" ht="15.75" customHeight="1" x14ac:dyDescent="0.25">
      <c r="A43">
        <v>20.5</v>
      </c>
      <c r="B43">
        <v>2.4</v>
      </c>
    </row>
    <row r="44" spans="1:2" ht="15.75" customHeight="1" x14ac:dyDescent="0.25">
      <c r="A44">
        <v>21</v>
      </c>
      <c r="B44">
        <v>2.4</v>
      </c>
    </row>
    <row r="45" spans="1:2" ht="15.75" customHeight="1" x14ac:dyDescent="0.25">
      <c r="A45">
        <v>21.5</v>
      </c>
      <c r="B45">
        <v>2.4</v>
      </c>
    </row>
    <row r="46" spans="1:2" ht="15.75" customHeight="1" x14ac:dyDescent="0.25">
      <c r="A46">
        <v>22</v>
      </c>
      <c r="B46">
        <v>2.5</v>
      </c>
    </row>
    <row r="47" spans="1:2" ht="15.75" customHeight="1" x14ac:dyDescent="0.25">
      <c r="A47">
        <v>22.5</v>
      </c>
      <c r="B47">
        <v>2.5</v>
      </c>
    </row>
    <row r="48" spans="1:2" ht="15.75" customHeight="1" x14ac:dyDescent="0.25">
      <c r="A48">
        <v>23</v>
      </c>
      <c r="B48">
        <v>2.5</v>
      </c>
    </row>
    <row r="49" spans="1:2" ht="15.75" customHeight="1" x14ac:dyDescent="0.25">
      <c r="A49">
        <v>23.5</v>
      </c>
      <c r="B49">
        <v>2.6</v>
      </c>
    </row>
    <row r="50" spans="1:2" ht="15.75" customHeight="1" x14ac:dyDescent="0.25">
      <c r="A50">
        <v>24</v>
      </c>
      <c r="B50">
        <v>2.6</v>
      </c>
    </row>
    <row r="51" spans="1:2" ht="15.75" customHeight="1" x14ac:dyDescent="0.25">
      <c r="A51">
        <v>24.5</v>
      </c>
      <c r="B51">
        <v>2.6</v>
      </c>
    </row>
    <row r="52" spans="1:2" ht="15.75" customHeight="1" x14ac:dyDescent="0.25">
      <c r="A52">
        <v>25</v>
      </c>
      <c r="B52">
        <v>2.7</v>
      </c>
    </row>
    <row r="53" spans="1:2" ht="15.75" customHeight="1" x14ac:dyDescent="0.25">
      <c r="A53">
        <v>25.5</v>
      </c>
      <c r="B53">
        <v>2.7</v>
      </c>
    </row>
    <row r="54" spans="1:2" ht="15.75" customHeight="1" x14ac:dyDescent="0.25">
      <c r="A54">
        <v>26</v>
      </c>
      <c r="B54">
        <v>2.7</v>
      </c>
    </row>
    <row r="55" spans="1:2" ht="15.75" customHeight="1" x14ac:dyDescent="0.25">
      <c r="A55">
        <v>26.5</v>
      </c>
      <c r="B55">
        <v>2.8</v>
      </c>
    </row>
    <row r="56" spans="1:2" ht="15.75" customHeight="1" x14ac:dyDescent="0.25">
      <c r="A56">
        <v>27</v>
      </c>
      <c r="B56">
        <v>2.8</v>
      </c>
    </row>
    <row r="57" spans="1:2" ht="15.75" customHeight="1" x14ac:dyDescent="0.25">
      <c r="A57">
        <v>27.5</v>
      </c>
      <c r="B57">
        <v>2.8</v>
      </c>
    </row>
    <row r="58" spans="1:2" ht="15.75" customHeight="1" x14ac:dyDescent="0.25">
      <c r="A58">
        <v>28</v>
      </c>
      <c r="B58">
        <v>2.9</v>
      </c>
    </row>
    <row r="59" spans="1:2" ht="15.75" customHeight="1" x14ac:dyDescent="0.25">
      <c r="A59">
        <v>28.5</v>
      </c>
      <c r="B59">
        <v>2.9</v>
      </c>
    </row>
    <row r="60" spans="1:2" ht="15.75" customHeight="1" x14ac:dyDescent="0.25">
      <c r="A60">
        <v>29</v>
      </c>
      <c r="B60">
        <v>2.9</v>
      </c>
    </row>
    <row r="61" spans="1:2" ht="15.75" customHeight="1" x14ac:dyDescent="0.25">
      <c r="A61">
        <v>29.5</v>
      </c>
      <c r="B61">
        <v>3</v>
      </c>
    </row>
    <row r="62" spans="1:2" ht="15.75" customHeight="1" x14ac:dyDescent="0.25">
      <c r="A62">
        <v>30</v>
      </c>
      <c r="B62">
        <v>3</v>
      </c>
    </row>
    <row r="63" spans="1:2" ht="15.75" customHeight="1" x14ac:dyDescent="0.25">
      <c r="A63">
        <v>30.5</v>
      </c>
      <c r="B63">
        <v>3</v>
      </c>
    </row>
    <row r="64" spans="1:2" ht="15.75" customHeight="1" x14ac:dyDescent="0.25">
      <c r="A64">
        <v>31</v>
      </c>
      <c r="B64">
        <v>3.1</v>
      </c>
    </row>
    <row r="65" spans="1:2" ht="15.75" customHeight="1" x14ac:dyDescent="0.25">
      <c r="A65">
        <v>31.5</v>
      </c>
      <c r="B65">
        <v>3.1</v>
      </c>
    </row>
    <row r="66" spans="1:2" ht="15.75" customHeight="1" x14ac:dyDescent="0.25">
      <c r="A66">
        <v>32</v>
      </c>
      <c r="B66">
        <v>3.1</v>
      </c>
    </row>
    <row r="67" spans="1:2" ht="15.75" customHeight="1" x14ac:dyDescent="0.25">
      <c r="A67">
        <v>32.5</v>
      </c>
      <c r="B67">
        <v>3.2</v>
      </c>
    </row>
    <row r="68" spans="1:2" ht="15.75" customHeight="1" x14ac:dyDescent="0.25">
      <c r="A68">
        <v>33</v>
      </c>
      <c r="B68">
        <v>3.2</v>
      </c>
    </row>
    <row r="69" spans="1:2" ht="15.75" customHeight="1" x14ac:dyDescent="0.25">
      <c r="A69">
        <v>33.5</v>
      </c>
      <c r="B69">
        <v>3.2</v>
      </c>
    </row>
    <row r="70" spans="1:2" ht="15.75" customHeight="1" x14ac:dyDescent="0.25">
      <c r="A70">
        <v>34</v>
      </c>
      <c r="B70">
        <v>3.3</v>
      </c>
    </row>
    <row r="71" spans="1:2" ht="15.75" customHeight="1" x14ac:dyDescent="0.25">
      <c r="A71">
        <v>34.5</v>
      </c>
      <c r="B71">
        <v>3.3</v>
      </c>
    </row>
    <row r="72" spans="1:2" ht="15.75" customHeight="1" x14ac:dyDescent="0.25">
      <c r="A72">
        <v>35</v>
      </c>
      <c r="B72">
        <v>3.3</v>
      </c>
    </row>
    <row r="73" spans="1:2" ht="15.75" customHeight="1" x14ac:dyDescent="0.25">
      <c r="A73">
        <v>35.5</v>
      </c>
      <c r="B73">
        <v>3.4</v>
      </c>
    </row>
    <row r="74" spans="1:2" ht="15.75" customHeight="1" x14ac:dyDescent="0.25">
      <c r="A74">
        <v>36</v>
      </c>
      <c r="B74">
        <v>3.4</v>
      </c>
    </row>
    <row r="75" spans="1:2" ht="15.75" customHeight="1" x14ac:dyDescent="0.25">
      <c r="A75">
        <v>36.5</v>
      </c>
      <c r="B75">
        <v>3.4</v>
      </c>
    </row>
    <row r="76" spans="1:2" ht="15.75" customHeight="1" x14ac:dyDescent="0.25">
      <c r="A76">
        <v>37</v>
      </c>
      <c r="B76">
        <v>3.5</v>
      </c>
    </row>
    <row r="77" spans="1:2" ht="15.75" customHeight="1" x14ac:dyDescent="0.25">
      <c r="A77">
        <v>37.5</v>
      </c>
      <c r="B77">
        <v>3.5</v>
      </c>
    </row>
    <row r="78" spans="1:2" ht="15.75" customHeight="1" x14ac:dyDescent="0.25">
      <c r="A78">
        <v>38</v>
      </c>
      <c r="B78">
        <v>3.5</v>
      </c>
    </row>
    <row r="79" spans="1:2" ht="15.75" customHeight="1" x14ac:dyDescent="0.25">
      <c r="A79">
        <v>38.5</v>
      </c>
      <c r="B79">
        <v>3.6</v>
      </c>
    </row>
    <row r="80" spans="1:2" ht="15.75" customHeight="1" x14ac:dyDescent="0.25">
      <c r="A80">
        <v>39</v>
      </c>
      <c r="B80">
        <v>3.6</v>
      </c>
    </row>
    <row r="81" spans="1:2" ht="15.75" customHeight="1" x14ac:dyDescent="0.25">
      <c r="A81">
        <v>39.5</v>
      </c>
      <c r="B81">
        <v>3.6</v>
      </c>
    </row>
    <row r="82" spans="1:2" ht="15.75" customHeight="1" x14ac:dyDescent="0.25">
      <c r="A82">
        <v>40</v>
      </c>
      <c r="B82">
        <v>3.7</v>
      </c>
    </row>
    <row r="83" spans="1:2" ht="15.75" customHeight="1" x14ac:dyDescent="0.25">
      <c r="A83">
        <v>40.5</v>
      </c>
      <c r="B83">
        <v>3.7</v>
      </c>
    </row>
    <row r="84" spans="1:2" ht="15.75" customHeight="1" x14ac:dyDescent="0.25">
      <c r="A84">
        <v>41</v>
      </c>
      <c r="B84">
        <v>3.7</v>
      </c>
    </row>
    <row r="85" spans="1:2" ht="15.75" customHeight="1" x14ac:dyDescent="0.25">
      <c r="A85">
        <v>41.5</v>
      </c>
      <c r="B85">
        <v>3.8</v>
      </c>
    </row>
    <row r="86" spans="1:2" ht="15.75" customHeight="1" x14ac:dyDescent="0.25">
      <c r="A86">
        <v>42</v>
      </c>
      <c r="B86">
        <v>3.8</v>
      </c>
    </row>
    <row r="87" spans="1:2" ht="15.75" customHeight="1" x14ac:dyDescent="0.25">
      <c r="A87">
        <v>42.5</v>
      </c>
      <c r="B87">
        <v>3.8</v>
      </c>
    </row>
    <row r="88" spans="1:2" ht="15.75" customHeight="1" x14ac:dyDescent="0.25">
      <c r="A88">
        <v>43</v>
      </c>
      <c r="B88">
        <v>3.9</v>
      </c>
    </row>
    <row r="89" spans="1:2" ht="15.75" customHeight="1" x14ac:dyDescent="0.25">
      <c r="A89">
        <v>43.5</v>
      </c>
      <c r="B89">
        <v>3.9</v>
      </c>
    </row>
    <row r="90" spans="1:2" ht="15.75" customHeight="1" x14ac:dyDescent="0.25">
      <c r="A90">
        <v>44</v>
      </c>
      <c r="B90">
        <v>3.9</v>
      </c>
    </row>
    <row r="91" spans="1:2" ht="15.75" customHeight="1" x14ac:dyDescent="0.25">
      <c r="A91">
        <v>44.5</v>
      </c>
      <c r="B91">
        <v>4</v>
      </c>
    </row>
    <row r="92" spans="1:2" ht="15.75" customHeight="1" x14ac:dyDescent="0.25">
      <c r="A92">
        <v>45</v>
      </c>
      <c r="B92">
        <v>4</v>
      </c>
    </row>
    <row r="93" spans="1:2" ht="15.75" customHeight="1" x14ac:dyDescent="0.25">
      <c r="A93">
        <v>45.5</v>
      </c>
      <c r="B93">
        <v>4.0999999999999996</v>
      </c>
    </row>
    <row r="94" spans="1:2" ht="15.75" customHeight="1" x14ac:dyDescent="0.25">
      <c r="A94">
        <v>46</v>
      </c>
      <c r="B94">
        <v>4.0999999999999996</v>
      </c>
    </row>
    <row r="95" spans="1:2" ht="15.75" customHeight="1" x14ac:dyDescent="0.25">
      <c r="A95">
        <v>46.5</v>
      </c>
      <c r="B95">
        <v>4.2</v>
      </c>
    </row>
    <row r="96" spans="1:2" ht="15.75" customHeight="1" x14ac:dyDescent="0.25">
      <c r="A96">
        <v>47</v>
      </c>
      <c r="B96">
        <v>4.2</v>
      </c>
    </row>
    <row r="97" spans="1:2" ht="15.75" customHeight="1" x14ac:dyDescent="0.25">
      <c r="A97">
        <v>47.5</v>
      </c>
      <c r="B97">
        <v>4.3</v>
      </c>
    </row>
    <row r="98" spans="1:2" ht="15.75" customHeight="1" x14ac:dyDescent="0.25">
      <c r="A98">
        <v>48</v>
      </c>
      <c r="B98">
        <v>4.3</v>
      </c>
    </row>
    <row r="99" spans="1:2" ht="15.75" customHeight="1" x14ac:dyDescent="0.25">
      <c r="A99">
        <v>48.5</v>
      </c>
      <c r="B99">
        <v>4.4000000000000004</v>
      </c>
    </row>
    <row r="100" spans="1:2" ht="15.75" customHeight="1" x14ac:dyDescent="0.25">
      <c r="A100">
        <v>49</v>
      </c>
      <c r="B100">
        <v>4.4000000000000004</v>
      </c>
    </row>
    <row r="101" spans="1:2" ht="15.75" customHeight="1" x14ac:dyDescent="0.25">
      <c r="A101">
        <v>49.5</v>
      </c>
      <c r="B101">
        <v>4.5</v>
      </c>
    </row>
    <row r="102" spans="1:2" ht="15.75" customHeight="1" x14ac:dyDescent="0.25">
      <c r="A102">
        <v>50</v>
      </c>
      <c r="B102">
        <v>4.5</v>
      </c>
    </row>
    <row r="103" spans="1:2" ht="15.75" customHeight="1" x14ac:dyDescent="0.25">
      <c r="A103">
        <v>50.5</v>
      </c>
      <c r="B103">
        <v>4.5999999999999996</v>
      </c>
    </row>
    <row r="104" spans="1:2" ht="15.75" customHeight="1" x14ac:dyDescent="0.25">
      <c r="A104">
        <v>51</v>
      </c>
      <c r="B104">
        <v>4.5999999999999996</v>
      </c>
    </row>
    <row r="105" spans="1:2" ht="15.75" customHeight="1" x14ac:dyDescent="0.25">
      <c r="A105">
        <v>51.5</v>
      </c>
      <c r="B105">
        <v>4.7</v>
      </c>
    </row>
    <row r="106" spans="1:2" ht="15.75" customHeight="1" x14ac:dyDescent="0.25">
      <c r="A106">
        <v>52</v>
      </c>
      <c r="B106">
        <v>4.7</v>
      </c>
    </row>
    <row r="107" spans="1:2" ht="15.75" customHeight="1" x14ac:dyDescent="0.25">
      <c r="A107">
        <v>52.5</v>
      </c>
      <c r="B107">
        <v>4.8</v>
      </c>
    </row>
    <row r="108" spans="1:2" ht="15.75" customHeight="1" x14ac:dyDescent="0.25">
      <c r="A108">
        <v>53</v>
      </c>
      <c r="B108">
        <v>4.8</v>
      </c>
    </row>
    <row r="109" spans="1:2" ht="15.75" customHeight="1" x14ac:dyDescent="0.25">
      <c r="A109">
        <v>53.5</v>
      </c>
      <c r="B109">
        <v>4.9000000000000004</v>
      </c>
    </row>
    <row r="110" spans="1:2" ht="15.75" customHeight="1" x14ac:dyDescent="0.25">
      <c r="A110">
        <v>54</v>
      </c>
      <c r="B110">
        <v>4.9000000000000004</v>
      </c>
    </row>
    <row r="111" spans="1:2" ht="15.75" customHeight="1" x14ac:dyDescent="0.25">
      <c r="A111">
        <v>54.5</v>
      </c>
      <c r="B111">
        <v>5</v>
      </c>
    </row>
    <row r="112" spans="1:2" ht="15.75" customHeight="1" x14ac:dyDescent="0.25">
      <c r="A112">
        <v>55</v>
      </c>
      <c r="B112">
        <v>5</v>
      </c>
    </row>
    <row r="113" spans="1:2" ht="15.75" customHeight="1" x14ac:dyDescent="0.25">
      <c r="A113">
        <v>55.5</v>
      </c>
      <c r="B113">
        <v>5.0999999999999996</v>
      </c>
    </row>
    <row r="114" spans="1:2" ht="15.75" customHeight="1" x14ac:dyDescent="0.25">
      <c r="A114">
        <v>56</v>
      </c>
      <c r="B114">
        <v>5.0999999999999996</v>
      </c>
    </row>
    <row r="115" spans="1:2" ht="15.75" customHeight="1" x14ac:dyDescent="0.25">
      <c r="A115">
        <v>56.5</v>
      </c>
      <c r="B115">
        <v>5.2</v>
      </c>
    </row>
    <row r="116" spans="1:2" ht="15.75" customHeight="1" x14ac:dyDescent="0.25">
      <c r="A116">
        <v>57</v>
      </c>
      <c r="B116">
        <v>5.2</v>
      </c>
    </row>
    <row r="117" spans="1:2" ht="15.75" customHeight="1" x14ac:dyDescent="0.25">
      <c r="A117">
        <v>57.5</v>
      </c>
      <c r="B117">
        <v>5.3</v>
      </c>
    </row>
    <row r="118" spans="1:2" ht="15.75" customHeight="1" x14ac:dyDescent="0.25">
      <c r="A118">
        <v>58</v>
      </c>
      <c r="B118">
        <v>5.3</v>
      </c>
    </row>
    <row r="119" spans="1:2" ht="15.75" customHeight="1" x14ac:dyDescent="0.25">
      <c r="A119">
        <v>58.5</v>
      </c>
      <c r="B119">
        <v>5.4</v>
      </c>
    </row>
    <row r="120" spans="1:2" ht="15.75" customHeight="1" x14ac:dyDescent="0.25">
      <c r="A120">
        <v>59</v>
      </c>
      <c r="B120">
        <v>5.4</v>
      </c>
    </row>
    <row r="121" spans="1:2" ht="15.75" customHeight="1" x14ac:dyDescent="0.25">
      <c r="A121">
        <v>59.5</v>
      </c>
      <c r="B121">
        <v>5.5</v>
      </c>
    </row>
    <row r="122" spans="1:2" ht="15.75" customHeight="1" x14ac:dyDescent="0.25">
      <c r="A122">
        <v>60</v>
      </c>
      <c r="B122">
        <v>5.5</v>
      </c>
    </row>
    <row r="123" spans="1:2" ht="15.75" customHeight="1" x14ac:dyDescent="0.25">
      <c r="A123">
        <v>60.5</v>
      </c>
      <c r="B123">
        <v>5.6</v>
      </c>
    </row>
    <row r="124" spans="1:2" ht="15.75" customHeight="1" x14ac:dyDescent="0.25">
      <c r="A124">
        <v>61</v>
      </c>
      <c r="B124">
        <v>5.6</v>
      </c>
    </row>
    <row r="125" spans="1:2" ht="15.75" customHeight="1" x14ac:dyDescent="0.25">
      <c r="A125">
        <v>61.5</v>
      </c>
      <c r="B125">
        <v>5.7</v>
      </c>
    </row>
    <row r="126" spans="1:2" ht="15.75" customHeight="1" x14ac:dyDescent="0.25">
      <c r="A126">
        <v>62</v>
      </c>
      <c r="B126">
        <v>5.7</v>
      </c>
    </row>
    <row r="127" spans="1:2" ht="15.75" customHeight="1" x14ac:dyDescent="0.25">
      <c r="A127">
        <v>62.5</v>
      </c>
      <c r="B127">
        <v>5.8</v>
      </c>
    </row>
    <row r="128" spans="1:2" ht="15.75" customHeight="1" x14ac:dyDescent="0.25">
      <c r="A128">
        <v>63</v>
      </c>
      <c r="B128">
        <v>5.8</v>
      </c>
    </row>
    <row r="129" spans="1:2" ht="15.75" customHeight="1" x14ac:dyDescent="0.25">
      <c r="A129">
        <v>63.5</v>
      </c>
      <c r="B129">
        <v>5.9</v>
      </c>
    </row>
    <row r="130" spans="1:2" ht="15.75" customHeight="1" x14ac:dyDescent="0.25">
      <c r="A130">
        <v>64</v>
      </c>
      <c r="B130">
        <v>5.9</v>
      </c>
    </row>
    <row r="131" spans="1:2" ht="15.75" customHeight="1" x14ac:dyDescent="0.25">
      <c r="A131">
        <v>64.5</v>
      </c>
      <c r="B131">
        <v>6</v>
      </c>
    </row>
    <row r="132" spans="1:2" ht="15.75" customHeight="1" x14ac:dyDescent="0.25">
      <c r="A132">
        <v>65</v>
      </c>
      <c r="B132">
        <v>6</v>
      </c>
    </row>
    <row r="133" spans="1:2" ht="15.75" customHeight="1" x14ac:dyDescent="0.25">
      <c r="A133">
        <v>65.5</v>
      </c>
      <c r="B133">
        <v>6.1</v>
      </c>
    </row>
    <row r="134" spans="1:2" ht="15.75" customHeight="1" x14ac:dyDescent="0.25">
      <c r="A134">
        <v>66</v>
      </c>
      <c r="B134">
        <v>6.1</v>
      </c>
    </row>
    <row r="135" spans="1:2" ht="15.75" customHeight="1" x14ac:dyDescent="0.25">
      <c r="A135">
        <v>66.5</v>
      </c>
      <c r="B135">
        <v>6.2</v>
      </c>
    </row>
    <row r="136" spans="1:2" ht="15.75" customHeight="1" x14ac:dyDescent="0.25">
      <c r="A136">
        <v>67</v>
      </c>
      <c r="B136">
        <v>6.2</v>
      </c>
    </row>
    <row r="137" spans="1:2" ht="15.75" customHeight="1" x14ac:dyDescent="0.25">
      <c r="A137">
        <v>67.5</v>
      </c>
      <c r="B137">
        <v>6.3</v>
      </c>
    </row>
    <row r="138" spans="1:2" ht="15.75" customHeight="1" x14ac:dyDescent="0.25">
      <c r="A138">
        <v>68</v>
      </c>
      <c r="B138">
        <v>6.3</v>
      </c>
    </row>
    <row r="139" spans="1:2" ht="15.75" customHeight="1" x14ac:dyDescent="0.25">
      <c r="A139">
        <v>68.5</v>
      </c>
      <c r="B139">
        <v>6.4</v>
      </c>
    </row>
    <row r="140" spans="1:2" ht="15.75" customHeight="1" x14ac:dyDescent="0.25">
      <c r="A140">
        <v>69</v>
      </c>
      <c r="B140">
        <v>6.4</v>
      </c>
    </row>
    <row r="141" spans="1:2" ht="15.75" customHeight="1" x14ac:dyDescent="0.25">
      <c r="A141">
        <v>69.5</v>
      </c>
      <c r="B141">
        <v>6.5</v>
      </c>
    </row>
    <row r="142" spans="1:2" ht="15.75" customHeight="1" x14ac:dyDescent="0.25">
      <c r="A142">
        <v>70</v>
      </c>
      <c r="B142">
        <v>6.5</v>
      </c>
    </row>
    <row r="143" spans="1:2" ht="15.75" customHeight="1" x14ac:dyDescent="0.25">
      <c r="A143">
        <v>70.5</v>
      </c>
      <c r="B143">
        <v>6.6</v>
      </c>
    </row>
    <row r="144" spans="1:2" ht="15.75" customHeight="1" x14ac:dyDescent="0.25">
      <c r="A144">
        <v>71</v>
      </c>
      <c r="B144">
        <v>6.6</v>
      </c>
    </row>
    <row r="145" spans="1:2" ht="15.75" customHeight="1" x14ac:dyDescent="0.25">
      <c r="A145">
        <v>71.5</v>
      </c>
      <c r="B145">
        <v>6.7</v>
      </c>
    </row>
    <row r="146" spans="1:2" ht="15.75" customHeight="1" x14ac:dyDescent="0.25">
      <c r="A146">
        <v>72</v>
      </c>
      <c r="B146">
        <v>6.7</v>
      </c>
    </row>
    <row r="147" spans="1:2" ht="15.75" customHeight="1" x14ac:dyDescent="0.25">
      <c r="A147">
        <v>72.5</v>
      </c>
      <c r="B147">
        <v>6.8</v>
      </c>
    </row>
    <row r="148" spans="1:2" ht="15.75" customHeight="1" x14ac:dyDescent="0.25">
      <c r="A148">
        <v>73</v>
      </c>
      <c r="B148">
        <v>6.8</v>
      </c>
    </row>
    <row r="149" spans="1:2" ht="15.75" customHeight="1" x14ac:dyDescent="0.25">
      <c r="A149">
        <v>73.5</v>
      </c>
      <c r="B149">
        <v>6.9</v>
      </c>
    </row>
    <row r="150" spans="1:2" ht="15.75" customHeight="1" x14ac:dyDescent="0.25">
      <c r="A150">
        <v>74</v>
      </c>
      <c r="B150">
        <v>6.9</v>
      </c>
    </row>
    <row r="151" spans="1:2" ht="15.75" customHeight="1" x14ac:dyDescent="0.25">
      <c r="A151">
        <v>74.5</v>
      </c>
      <c r="B151">
        <v>7</v>
      </c>
    </row>
    <row r="152" spans="1:2" ht="15.75" customHeight="1" x14ac:dyDescent="0.25">
      <c r="A152">
        <v>75</v>
      </c>
      <c r="B152">
        <v>7</v>
      </c>
    </row>
    <row r="153" spans="1:2" ht="15.75" customHeight="1" x14ac:dyDescent="0.25"/>
    <row r="154" spans="1:2" ht="15.75" customHeight="1" x14ac:dyDescent="0.25"/>
    <row r="155" spans="1:2" ht="15.75" customHeight="1" x14ac:dyDescent="0.25"/>
    <row r="156" spans="1:2" ht="15.75" customHeight="1" x14ac:dyDescent="0.25"/>
    <row r="157" spans="1:2" ht="15.75" customHeight="1" x14ac:dyDescent="0.25"/>
    <row r="158" spans="1:2" ht="15.75" customHeight="1" x14ac:dyDescent="0.25"/>
    <row r="159" spans="1:2" ht="15.75" customHeight="1" x14ac:dyDescent="0.25"/>
    <row r="160" spans="1:2"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71</v>
      </c>
      <c r="B1" t="s">
        <v>72</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topLeftCell="A35"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66</v>
      </c>
      <c r="B1" t="s">
        <v>67</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2" t="s">
        <v>73</v>
      </c>
      <c r="B1" s="7" t="s">
        <v>66</v>
      </c>
      <c r="C1" s="8"/>
      <c r="D1" s="8"/>
      <c r="E1" s="9"/>
    </row>
    <row r="2" spans="1:5" ht="45.75" thickBot="1" x14ac:dyDescent="0.3">
      <c r="A2" s="73"/>
      <c r="B2" s="10" t="s">
        <v>63</v>
      </c>
      <c r="C2" s="11" t="s">
        <v>64</v>
      </c>
      <c r="D2" s="31" t="s">
        <v>74</v>
      </c>
      <c r="E2" s="50" t="s">
        <v>6</v>
      </c>
    </row>
    <row r="3" spans="1:5" ht="30.75" thickBot="1" x14ac:dyDescent="0.3">
      <c r="A3" s="12" t="s">
        <v>75</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Juan Pablo Mellado Alarcon</cp:lastModifiedBy>
  <cp:revision/>
  <dcterms:created xsi:type="dcterms:W3CDTF">2023-08-07T04:08:01Z</dcterms:created>
  <dcterms:modified xsi:type="dcterms:W3CDTF">2024-12-03T23:14:37Z</dcterms:modified>
  <cp:category/>
  <cp:contentStatus/>
</cp:coreProperties>
</file>