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2"/>
  </bookViews>
  <sheets>
    <sheet name="11.1" sheetId="1" r:id="rId1"/>
    <sheet name="11.2" sheetId="2" r:id="rId2"/>
    <sheet name="11.3" sheetId="3" r:id="rId3"/>
    <sheet name="11.4" sheetId="4" r:id="rId4"/>
  </sheets>
  <definedNames>
    <definedName name="_xlnm.Print_Titles" localSheetId="1">'11.2'!$4:$5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4" l="1"/>
  <c r="M31" i="4"/>
  <c r="L31" i="4"/>
  <c r="K31" i="4"/>
  <c r="J31" i="4"/>
  <c r="I31" i="4"/>
  <c r="H31" i="4"/>
  <c r="G31" i="4"/>
  <c r="F31" i="4"/>
  <c r="E31" i="4"/>
  <c r="D31" i="4"/>
  <c r="P30" i="4"/>
  <c r="P29" i="4"/>
  <c r="P28" i="4"/>
  <c r="P27" i="4"/>
  <c r="P26" i="4"/>
  <c r="P25" i="4"/>
  <c r="P24" i="4"/>
  <c r="P23" i="4"/>
  <c r="P21" i="4"/>
  <c r="P20" i="4"/>
  <c r="O18" i="4"/>
  <c r="O31" i="4" s="1"/>
  <c r="P17" i="4"/>
  <c r="P16" i="4"/>
  <c r="P15" i="4"/>
  <c r="P14" i="4"/>
  <c r="P13" i="4"/>
  <c r="P12" i="4"/>
  <c r="P11" i="4"/>
  <c r="P10" i="4"/>
  <c r="P9" i="4"/>
  <c r="P8" i="4"/>
  <c r="P7" i="4"/>
  <c r="P6" i="4"/>
  <c r="P31" i="4" l="1"/>
  <c r="P23" i="3"/>
  <c r="O23" i="3"/>
  <c r="N23" i="3"/>
  <c r="M23" i="3"/>
  <c r="L23" i="3"/>
  <c r="K23" i="3"/>
  <c r="J23" i="3"/>
  <c r="I23" i="3"/>
  <c r="H23" i="3"/>
  <c r="G23" i="3"/>
  <c r="F23" i="3"/>
  <c r="E23" i="3"/>
  <c r="Q23" i="3" s="1"/>
  <c r="P22" i="3"/>
  <c r="O22" i="3"/>
  <c r="N22" i="3"/>
  <c r="M22" i="3"/>
  <c r="L22" i="3"/>
  <c r="J22" i="3"/>
  <c r="I22" i="3"/>
  <c r="H22" i="3"/>
  <c r="G22" i="3"/>
  <c r="F22" i="3"/>
  <c r="E22" i="3"/>
  <c r="Q21" i="3"/>
  <c r="Q20" i="3"/>
  <c r="J19" i="3"/>
  <c r="F19" i="3"/>
  <c r="E19" i="3"/>
  <c r="Q19" i="3" s="1"/>
  <c r="H18" i="3"/>
  <c r="G18" i="3"/>
  <c r="F18" i="3"/>
  <c r="E18" i="3"/>
  <c r="Q18" i="3" s="1"/>
  <c r="Q17" i="3"/>
  <c r="Q16" i="3"/>
  <c r="Q15" i="3"/>
  <c r="Q14" i="3"/>
  <c r="Q13" i="3"/>
  <c r="Q12" i="3"/>
  <c r="Q11" i="3"/>
  <c r="Q10" i="3"/>
  <c r="Q9" i="3"/>
  <c r="Q8" i="3"/>
  <c r="Q7" i="3"/>
  <c r="Q6" i="3"/>
  <c r="Q22" i="3" l="1"/>
  <c r="I147" i="2"/>
  <c r="H147" i="2"/>
  <c r="G147" i="2"/>
  <c r="F147" i="2"/>
  <c r="E147" i="2"/>
  <c r="D147" i="2"/>
  <c r="J146" i="2"/>
  <c r="J145" i="2"/>
  <c r="J144" i="2"/>
  <c r="J143" i="2"/>
  <c r="J142" i="2"/>
  <c r="J147" i="2" s="1"/>
  <c r="I141" i="2"/>
  <c r="H141" i="2"/>
  <c r="G141" i="2"/>
  <c r="F141" i="2"/>
  <c r="E141" i="2"/>
  <c r="D141" i="2"/>
  <c r="J140" i="2"/>
  <c r="J139" i="2"/>
  <c r="J138" i="2"/>
  <c r="J137" i="2"/>
  <c r="J136" i="2"/>
  <c r="J141" i="2" s="1"/>
  <c r="I135" i="2"/>
  <c r="H135" i="2"/>
  <c r="G135" i="2"/>
  <c r="F135" i="2"/>
  <c r="E135" i="2"/>
  <c r="D135" i="2"/>
  <c r="J134" i="2"/>
  <c r="J133" i="2"/>
  <c r="J132" i="2"/>
  <c r="J135" i="2" s="1"/>
  <c r="I131" i="2"/>
  <c r="H131" i="2"/>
  <c r="G131" i="2"/>
  <c r="F131" i="2"/>
  <c r="E131" i="2"/>
  <c r="D131" i="2"/>
  <c r="J130" i="2"/>
  <c r="J129" i="2"/>
  <c r="J131" i="2" s="1"/>
  <c r="J128" i="2"/>
  <c r="J127" i="2"/>
  <c r="J126" i="2"/>
  <c r="I125" i="2"/>
  <c r="H125" i="2"/>
  <c r="G125" i="2"/>
  <c r="F125" i="2"/>
  <c r="E125" i="2"/>
  <c r="D125" i="2"/>
  <c r="J124" i="2"/>
  <c r="J123" i="2"/>
  <c r="J125" i="2" s="1"/>
  <c r="J122" i="2"/>
  <c r="J121" i="2"/>
  <c r="J120" i="2"/>
  <c r="I119" i="2"/>
  <c r="H119" i="2"/>
  <c r="G119" i="2"/>
  <c r="F119" i="2"/>
  <c r="E119" i="2"/>
  <c r="D119" i="2"/>
  <c r="J118" i="2"/>
  <c r="J117" i="2"/>
  <c r="J116" i="2"/>
  <c r="J119" i="2" s="1"/>
  <c r="J115" i="2"/>
  <c r="J114" i="2"/>
  <c r="I113" i="2"/>
  <c r="H113" i="2"/>
  <c r="G113" i="2"/>
  <c r="F113" i="2"/>
  <c r="E113" i="2"/>
  <c r="D113" i="2"/>
  <c r="J112" i="2"/>
  <c r="J111" i="2"/>
  <c r="J110" i="2"/>
  <c r="J113" i="2" s="1"/>
  <c r="J109" i="2"/>
  <c r="J108" i="2"/>
  <c r="I107" i="2"/>
  <c r="H107" i="2"/>
  <c r="G107" i="2"/>
  <c r="F107" i="2"/>
  <c r="E107" i="2"/>
  <c r="D107" i="2"/>
  <c r="J106" i="2"/>
  <c r="J105" i="2"/>
  <c r="J104" i="2"/>
  <c r="J107" i="2" s="1"/>
  <c r="J103" i="2"/>
  <c r="J102" i="2"/>
  <c r="I101" i="2"/>
  <c r="H101" i="2"/>
  <c r="G101" i="2"/>
  <c r="F101" i="2"/>
  <c r="E101" i="2"/>
  <c r="D101" i="2"/>
  <c r="J100" i="2"/>
  <c r="J99" i="2"/>
  <c r="J98" i="2"/>
  <c r="J101" i="2" s="1"/>
  <c r="J97" i="2"/>
  <c r="J96" i="2"/>
  <c r="I95" i="2"/>
  <c r="H95" i="2"/>
  <c r="G95" i="2"/>
  <c r="F95" i="2"/>
  <c r="E95" i="2"/>
  <c r="D95" i="2"/>
  <c r="J94" i="2"/>
  <c r="J93" i="2"/>
  <c r="J92" i="2"/>
  <c r="J95" i="2" s="1"/>
  <c r="J91" i="2"/>
  <c r="J90" i="2"/>
  <c r="I89" i="2"/>
  <c r="H89" i="2"/>
  <c r="G89" i="2"/>
  <c r="F89" i="2"/>
  <c r="E89" i="2"/>
  <c r="D89" i="2"/>
  <c r="J88" i="2"/>
  <c r="J87" i="2"/>
  <c r="J86" i="2"/>
  <c r="J89" i="2" s="1"/>
  <c r="J85" i="2"/>
  <c r="J84" i="2"/>
  <c r="I83" i="2"/>
  <c r="H83" i="2"/>
  <c r="G83" i="2"/>
  <c r="F83" i="2"/>
  <c r="E83" i="2"/>
  <c r="D83" i="2"/>
  <c r="J82" i="2"/>
  <c r="J81" i="2"/>
  <c r="J80" i="2"/>
  <c r="J83" i="2" s="1"/>
  <c r="J79" i="2"/>
  <c r="J78" i="2"/>
  <c r="I77" i="2"/>
  <c r="H77" i="2"/>
  <c r="G77" i="2"/>
  <c r="F77" i="2"/>
  <c r="E77" i="2"/>
  <c r="D77" i="2"/>
  <c r="J76" i="2"/>
  <c r="J75" i="2"/>
  <c r="J74" i="2"/>
  <c r="J77" i="2" s="1"/>
  <c r="J73" i="2"/>
  <c r="J72" i="2"/>
  <c r="I71" i="2"/>
  <c r="H71" i="2"/>
  <c r="G71" i="2"/>
  <c r="F71" i="2"/>
  <c r="E71" i="2"/>
  <c r="D71" i="2"/>
  <c r="J70" i="2"/>
  <c r="J69" i="2"/>
  <c r="J68" i="2"/>
  <c r="J71" i="2" s="1"/>
  <c r="J67" i="2"/>
  <c r="J66" i="2"/>
  <c r="I65" i="2"/>
  <c r="H65" i="2"/>
  <c r="G65" i="2"/>
  <c r="F65" i="2"/>
  <c r="E65" i="2"/>
  <c r="D65" i="2"/>
  <c r="J64" i="2"/>
  <c r="J63" i="2"/>
  <c r="J62" i="2"/>
  <c r="J65" i="2" s="1"/>
  <c r="J61" i="2"/>
  <c r="J60" i="2"/>
  <c r="I59" i="2"/>
  <c r="H59" i="2"/>
  <c r="G59" i="2"/>
  <c r="F59" i="2"/>
  <c r="E59" i="2"/>
  <c r="D59" i="2"/>
  <c r="J58" i="2"/>
  <c r="J57" i="2"/>
  <c r="J56" i="2"/>
  <c r="J59" i="2" s="1"/>
  <c r="J55" i="2"/>
  <c r="J54" i="2"/>
  <c r="I53" i="2"/>
  <c r="H53" i="2"/>
  <c r="G53" i="2"/>
  <c r="F53" i="2"/>
  <c r="E53" i="2"/>
  <c r="D53" i="2"/>
  <c r="J52" i="2"/>
  <c r="J51" i="2"/>
  <c r="J50" i="2"/>
  <c r="J53" i="2" s="1"/>
  <c r="J49" i="2"/>
  <c r="J48" i="2"/>
  <c r="I47" i="2"/>
  <c r="H47" i="2"/>
  <c r="G47" i="2"/>
  <c r="F47" i="2"/>
  <c r="E47" i="2"/>
  <c r="D47" i="2"/>
  <c r="J46" i="2"/>
  <c r="J45" i="2"/>
  <c r="J44" i="2"/>
  <c r="J47" i="2" s="1"/>
  <c r="J43" i="2"/>
  <c r="J42" i="2"/>
  <c r="I41" i="2"/>
  <c r="H41" i="2"/>
  <c r="G41" i="2"/>
  <c r="F41" i="2"/>
  <c r="E41" i="2"/>
  <c r="D41" i="2"/>
  <c r="J40" i="2"/>
  <c r="J39" i="2"/>
  <c r="J38" i="2"/>
  <c r="J41" i="2" s="1"/>
  <c r="J37" i="2"/>
  <c r="J36" i="2"/>
  <c r="I35" i="2"/>
  <c r="H35" i="2"/>
  <c r="G35" i="2"/>
  <c r="F35" i="2"/>
  <c r="E35" i="2"/>
  <c r="D35" i="2"/>
  <c r="J34" i="2"/>
  <c r="J33" i="2"/>
  <c r="J32" i="2"/>
  <c r="J35" i="2" s="1"/>
  <c r="J31" i="2"/>
  <c r="J30" i="2"/>
  <c r="I29" i="2"/>
  <c r="H29" i="2"/>
  <c r="G29" i="2"/>
  <c r="F29" i="2"/>
  <c r="E29" i="2"/>
  <c r="D29" i="2"/>
  <c r="J28" i="2"/>
  <c r="J27" i="2"/>
  <c r="J26" i="2"/>
  <c r="J29" i="2" s="1"/>
  <c r="J25" i="2"/>
  <c r="J24" i="2"/>
  <c r="I23" i="2"/>
  <c r="H23" i="2"/>
  <c r="G23" i="2"/>
  <c r="F23" i="2"/>
  <c r="E23" i="2"/>
  <c r="J23" i="2" s="1"/>
  <c r="D23" i="2"/>
  <c r="J17" i="2"/>
  <c r="I17" i="2"/>
  <c r="H17" i="2"/>
  <c r="G17" i="2"/>
  <c r="F17" i="2"/>
  <c r="E17" i="2"/>
  <c r="E148" i="2" s="1"/>
  <c r="D17" i="2"/>
  <c r="J11" i="2"/>
  <c r="I11" i="2"/>
  <c r="H11" i="2"/>
  <c r="G11" i="2"/>
  <c r="F11" i="2"/>
  <c r="E11" i="2"/>
  <c r="D11" i="2"/>
  <c r="D148" i="2" s="1"/>
  <c r="T32" i="1" l="1"/>
  <c r="S32" i="1"/>
  <c r="R32" i="1"/>
  <c r="Q32" i="1"/>
  <c r="P32" i="1"/>
  <c r="O32" i="1"/>
  <c r="M32" i="1"/>
  <c r="L32" i="1"/>
  <c r="I32" i="1"/>
  <c r="H32" i="1"/>
  <c r="G32" i="1"/>
  <c r="F32" i="1"/>
  <c r="E32" i="1"/>
  <c r="D32" i="1"/>
  <c r="C32" i="1"/>
</calcChain>
</file>

<file path=xl/sharedStrings.xml><?xml version="1.0" encoding="utf-8"?>
<sst xmlns="http://schemas.openxmlformats.org/spreadsheetml/2006/main" count="407" uniqueCount="193">
  <si>
    <t>Lindung</t>
  </si>
  <si>
    <t>Terbatas</t>
  </si>
  <si>
    <t>Tahura = 3,484.86 ha</t>
  </si>
  <si>
    <t>Tahura = 723.51 ha</t>
  </si>
  <si>
    <t>NO</t>
  </si>
  <si>
    <t>KABUPATEN/ KOTA</t>
  </si>
  <si>
    <t>TAMAN NASIONAL</t>
  </si>
  <si>
    <t>TAMAN WISATA ALAM</t>
  </si>
  <si>
    <t>TAMAN BURU</t>
  </si>
  <si>
    <t>CAGAR ALAM</t>
  </si>
  <si>
    <t>DARATAN</t>
  </si>
  <si>
    <t>PERAIRAN/ LAUT</t>
  </si>
  <si>
    <t>JUMLAH</t>
  </si>
  <si>
    <t>SUAKA MARGASATWA</t>
  </si>
  <si>
    <t>HUTAN LINDUNG</t>
  </si>
  <si>
    <t>HUTAN PRODUKSI TERBATAS</t>
  </si>
  <si>
    <t>HUTAN PRODUKSI TETAP</t>
  </si>
  <si>
    <t>HUTAN PRODUKSI YANG DAPAT DIKONVERSI</t>
  </si>
  <si>
    <t>JUMLAH KAWASAN HUTAN DAN PERAIRAN</t>
  </si>
  <si>
    <t>KET</t>
  </si>
  <si>
    <t xml:space="preserve"> Selayar</t>
  </si>
  <si>
    <t xml:space="preserve"> Bulukumba</t>
  </si>
  <si>
    <t xml:space="preserve"> Bantaeng</t>
  </si>
  <si>
    <t xml:space="preserve"> Jeneponto</t>
  </si>
  <si>
    <t xml:space="preserve"> Takalar</t>
  </si>
  <si>
    <t xml:space="preserve"> Gowa</t>
  </si>
  <si>
    <t xml:space="preserve"> Sinjai</t>
  </si>
  <si>
    <t xml:space="preserve"> Maros</t>
  </si>
  <si>
    <t xml:space="preserve"> Pangkep</t>
  </si>
  <si>
    <t xml:space="preserve"> Barru</t>
  </si>
  <si>
    <t xml:space="preserve"> Bone</t>
  </si>
  <si>
    <t xml:space="preserve"> Soppeng</t>
  </si>
  <si>
    <t xml:space="preserve"> Wajo</t>
  </si>
  <si>
    <t xml:space="preserve"> Sidrap</t>
  </si>
  <si>
    <t xml:space="preserve"> Pinrang</t>
  </si>
  <si>
    <t xml:space="preserve"> Enrekang</t>
  </si>
  <si>
    <t xml:space="preserve"> Luwu</t>
  </si>
  <si>
    <t xml:space="preserve"> Tana Toraja</t>
  </si>
  <si>
    <t xml:space="preserve"> Luwu Utara</t>
  </si>
  <si>
    <t xml:space="preserve"> Luwu Timur</t>
  </si>
  <si>
    <t xml:space="preserve"> Toraja Utara</t>
  </si>
  <si>
    <t xml:space="preserve"> Pare-pare</t>
  </si>
  <si>
    <t xml:space="preserve"> Palopo</t>
  </si>
  <si>
    <t>Perda No.01 Tahun 2009 tentang RTRW Prov. Sulsel</t>
  </si>
  <si>
    <t xml:space="preserve">Ket </t>
  </si>
  <si>
    <t>: SM (Suaka Margasatwa)</t>
  </si>
  <si>
    <t>: CM (Cagar Alam)</t>
  </si>
  <si>
    <t>: TN (Taman Nasional)</t>
  </si>
  <si>
    <t>: TN.L (Taman Nasional Laut)</t>
  </si>
  <si>
    <t>: TaHuRa (Taman Hutan Raya)</t>
  </si>
  <si>
    <t>: TB (Taman Buru)</t>
  </si>
  <si>
    <t>: TWA (Taman Wisata Alam)</t>
  </si>
  <si>
    <t>: TWA.L (Taman Wisata Alam Laut)</t>
  </si>
  <si>
    <t>: HL (Hutan Lindung)</t>
  </si>
  <si>
    <t>: HP (Hutan Produksi)</t>
  </si>
  <si>
    <t>: HPT (Hutan Produksi Terbatas)</t>
  </si>
  <si>
    <t>: HPK (Hutan Produksi Konversi)</t>
  </si>
  <si>
    <t xml:space="preserve">Catatan  </t>
  </si>
  <si>
    <t>: Untuk RTRWP Substansi Kehutanan th 2019 masih dalam proses penerbitan SK</t>
  </si>
  <si>
    <t>LUAS KAWASAN HUTAN DAN PERAIRAN (Ha)</t>
  </si>
  <si>
    <t>Tabel 11.1</t>
  </si>
  <si>
    <t>LUAS KAWASAN HUTAN DAN PERAIRAN SAMPAI DENGAN TAHUN 2018 PROVINSI SULAWESI SELATAN</t>
  </si>
  <si>
    <t>Sumber : Dinas Kehutanan Prov. Sulsel</t>
  </si>
  <si>
    <t>Bulukumba</t>
  </si>
  <si>
    <t>Tabel 11.2</t>
  </si>
  <si>
    <t>LUAS LAHAN KRITIS PADA LUAR KAWASAN DAN DALAM KAWASAN PROVINSI SULAWESI SELATAN TAHUN  2018</t>
  </si>
  <si>
    <t>KABUPATEN/KOTA</t>
  </si>
  <si>
    <t>KONDISI LAHAN</t>
  </si>
  <si>
    <t>LUAS KAWASAN</t>
  </si>
  <si>
    <t>DALAM KAWASAN</t>
  </si>
  <si>
    <t>TOTAL</t>
  </si>
  <si>
    <t>APL</t>
  </si>
  <si>
    <t>HL</t>
  </si>
  <si>
    <t>HP</t>
  </si>
  <si>
    <t>HPK</t>
  </si>
  <si>
    <t>HPT</t>
  </si>
  <si>
    <t>KSA</t>
  </si>
  <si>
    <t xml:space="preserve"> Kepulauan Selayar</t>
  </si>
  <si>
    <t>Agak Kritis</t>
  </si>
  <si>
    <t>Kritis</t>
  </si>
  <si>
    <t>Potensial Kritis</t>
  </si>
  <si>
    <t>Sangat Kritis</t>
  </si>
  <si>
    <t>Tidak Kritis</t>
  </si>
  <si>
    <t>JUMLAH SELAYAR</t>
  </si>
  <si>
    <t>JUMLAH BULUKUMBA</t>
  </si>
  <si>
    <t>JUMLAH BANTAENG</t>
  </si>
  <si>
    <t>JUMLAH JENEPONTO</t>
  </si>
  <si>
    <t>JUMLAH TAKALAR</t>
  </si>
  <si>
    <t>JUMLAH GOWA</t>
  </si>
  <si>
    <t>JUMLAH SINJAI</t>
  </si>
  <si>
    <t>JUMLAH MAROS</t>
  </si>
  <si>
    <t xml:space="preserve"> Pangkajene Dan Kepulauan</t>
  </si>
  <si>
    <t>JUMLAH PANGKEP</t>
  </si>
  <si>
    <t>JUMLAH BARRU</t>
  </si>
  <si>
    <t>JUMLAH BONE</t>
  </si>
  <si>
    <t>JUMLAH SOPPENG</t>
  </si>
  <si>
    <t>JUMLAH WAJO</t>
  </si>
  <si>
    <t xml:space="preserve"> Sidenreng Rappang</t>
  </si>
  <si>
    <t>JUMLAH SIDRAP</t>
  </si>
  <si>
    <t>JUMLAH PINRANG</t>
  </si>
  <si>
    <t>JUMLAH ENREKANG</t>
  </si>
  <si>
    <t>JUMLAH LUWU</t>
  </si>
  <si>
    <t xml:space="preserve"> Tanah Toraja</t>
  </si>
  <si>
    <t>JUMLAH TANAH TORAJA</t>
  </si>
  <si>
    <t>JUMLAH LUWU UTARA</t>
  </si>
  <si>
    <t>JUMLAH LUWU TIMUR</t>
  </si>
  <si>
    <t>JUMLAH TORAJA UTARA</t>
  </si>
  <si>
    <t xml:space="preserve"> Makassar</t>
  </si>
  <si>
    <t>JUMLAH MAKASSAR</t>
  </si>
  <si>
    <t xml:space="preserve"> Pare-Pare</t>
  </si>
  <si>
    <t>JUMLAH PARE-PARE</t>
  </si>
  <si>
    <t>JUMLAH PALOPO</t>
  </si>
  <si>
    <t>GRAND TOTAL</t>
  </si>
  <si>
    <t>Tabel 11.3</t>
  </si>
  <si>
    <t>DATA PRODUKSI HASIL HUTAN KAYU DAN NON KAYU DINAS KEHUTANAN PROVINSI SULAWESI SELATAN  TAHUN 2018</t>
  </si>
  <si>
    <t xml:space="preserve">JENIS PRODUKSI </t>
  </si>
  <si>
    <t>SATUAN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</si>
  <si>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</si>
  <si>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</si>
  <si>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</si>
  <si>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</si>
  <si>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</si>
  <si>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</si>
  <si>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</si>
  <si>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</si>
  <si>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</si>
  <si>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</si>
  <si>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</si>
  <si>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</si>
  <si>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</si>
  <si>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I</t>
  </si>
  <si>
    <t xml:space="preserve"> Kayu Bulat </t>
  </si>
  <si>
    <t>m3</t>
  </si>
  <si>
    <t>-</t>
  </si>
  <si>
    <t>II</t>
  </si>
  <si>
    <t xml:space="preserve"> Kayu Olahan </t>
  </si>
  <si>
    <t>a</t>
  </si>
  <si>
    <t xml:space="preserve"> Veneer </t>
  </si>
  <si>
    <t>b</t>
  </si>
  <si>
    <t xml:space="preserve"> Kayu Lapis </t>
  </si>
  <si>
    <t>c</t>
  </si>
  <si>
    <t xml:space="preserve"> Kayu Gergajian </t>
  </si>
  <si>
    <t>d</t>
  </si>
  <si>
    <t xml:space="preserve"> Moulding </t>
  </si>
  <si>
    <t>e</t>
  </si>
  <si>
    <t xml:space="preserve"> Barang Jadi </t>
  </si>
  <si>
    <t>III</t>
  </si>
  <si>
    <t xml:space="preserve"> Ekspor Kayu Olahan </t>
  </si>
  <si>
    <t xml:space="preserve"> Plywood </t>
  </si>
  <si>
    <t xml:space="preserve"> Budsudan/Furniture </t>
  </si>
  <si>
    <t>IV</t>
  </si>
  <si>
    <t xml:space="preserve"> Hasil Hutan Non Kayu </t>
  </si>
  <si>
    <t xml:space="preserve"> Getah Pinus </t>
  </si>
  <si>
    <t>ton</t>
  </si>
  <si>
    <t xml:space="preserve"> Damar </t>
  </si>
  <si>
    <t xml:space="preserve"> Rotan </t>
  </si>
  <si>
    <t>V</t>
  </si>
  <si>
    <t xml:space="preserve"> Olahan Hasil Hutan Non Kayu </t>
  </si>
  <si>
    <t xml:space="preserve"> Terpentin </t>
  </si>
  <si>
    <t xml:space="preserve"> Gondorukem </t>
  </si>
  <si>
    <t>Catatan : Hasil Olahan HH Non Kayu (V) terdapat pada DKT Triwulan 3 Tahun 2018</t>
  </si>
  <si>
    <t>Tabel 11.4</t>
  </si>
  <si>
    <t>LOKASI DAN LUAS AREAL KEBAKARAN HUTAN PROVINSI SULAWESI SELATAN TAHUN 2018</t>
  </si>
  <si>
    <t>KPH/CDK</t>
  </si>
  <si>
    <t>LOKASI DAN LUAS KEBAKARAN HUTAN (Ha)</t>
  </si>
  <si>
    <t>JUMLAH (Ha)</t>
  </si>
  <si>
    <t>TN</t>
  </si>
  <si>
    <t>TWA</t>
  </si>
  <si>
    <t>TB</t>
  </si>
  <si>
    <t>THR</t>
  </si>
  <si>
    <t>SA</t>
  </si>
  <si>
    <t>CA</t>
  </si>
  <si>
    <t>HUTAN KOTA</t>
  </si>
  <si>
    <t xml:space="preserve"> Jeneberang II</t>
  </si>
  <si>
    <t xml:space="preserve"> Jeneberang I</t>
  </si>
  <si>
    <t xml:space="preserve"> Sinjai </t>
  </si>
  <si>
    <t xml:space="preserve"> Bulusaraung</t>
  </si>
  <si>
    <t xml:space="preserve"> Ajatappareng</t>
  </si>
  <si>
    <t xml:space="preserve"> Cenrana</t>
  </si>
  <si>
    <t xml:space="preserve"> Walanae</t>
  </si>
  <si>
    <t xml:space="preserve"> Bila</t>
  </si>
  <si>
    <t xml:space="preserve"> Sawitto</t>
  </si>
  <si>
    <t xml:space="preserve"> Mata Allo</t>
  </si>
  <si>
    <t xml:space="preserve"> Latimojong</t>
  </si>
  <si>
    <t xml:space="preserve"> Saddang I</t>
  </si>
  <si>
    <t xml:space="preserve"> Rongkong</t>
  </si>
  <si>
    <t xml:space="preserve"> Kalaena</t>
  </si>
  <si>
    <t xml:space="preserve"> Larona Malili</t>
  </si>
  <si>
    <t xml:space="preserve"> Saddang II</t>
  </si>
  <si>
    <t>Catatan</t>
  </si>
  <si>
    <t>: APL (Areal Penggunaan Lain)</t>
  </si>
  <si>
    <t xml:space="preserve">Sumber  </t>
  </si>
  <si>
    <t>: Dinas Kehutanan Prov. Sulsel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</si>
</sst>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  <numFmt numFmtId="167" formatCode="_(* #,##0.000_);_(* \(#,##0.000\);_(* &quot;-&quot;_);_(@_)"/>
    <numFmt numFmtId="168" formatCode="_(* #,##0.0000_);_(* \(#,##0.0000\);_(* &quot;-&quot;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.5"/>
      <color theme="1"/>
      <name val="Times New Roman"/>
      <family val="1"/>
    </font>
    <font>
      <sz val="10.5"/>
      <color theme="1"/>
      <name val="Calibri"/>
      <family val="2"/>
      <scheme val="minor"/>
    </font>
    <font>
      <u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/>
    <xf numFmtId="0" fontId="5" fillId="2" borderId="0" xfId="0" applyFont="1" applyFill="1" applyBorder="1"/>
    <xf numFmtId="0" fontId="5" fillId="2" borderId="0" xfId="0" applyFont="1" applyFill="1" applyBorder="1" applyAlignment="1"/>
    <xf numFmtId="0" fontId="5" fillId="0" borderId="0" xfId="0" applyFont="1" applyBorder="1"/>
    <xf numFmtId="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5" fillId="0" borderId="0" xfId="0" applyFont="1" applyAlignment="1">
      <alignment vertical="center"/>
    </xf>
    <xf numFmtId="0" fontId="6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6" fontId="1" fillId="2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166" fontId="2" fillId="2" borderId="2" xfId="1" applyNumberFormat="1" applyFont="1" applyFill="1" applyBorder="1"/>
    <xf numFmtId="166" fontId="2" fillId="2" borderId="2" xfId="0" applyNumberFormat="1" applyFont="1" applyFill="1" applyBorder="1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166" fontId="2" fillId="2" borderId="3" xfId="1" applyNumberFormat="1" applyFont="1" applyFill="1" applyBorder="1"/>
    <xf numFmtId="166" fontId="2" fillId="2" borderId="3" xfId="0" applyNumberFormat="1" applyFont="1" applyFill="1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/>
    <xf numFmtId="166" fontId="2" fillId="2" borderId="4" xfId="1" applyNumberFormat="1" applyFont="1" applyFill="1" applyBorder="1"/>
    <xf numFmtId="166" fontId="2" fillId="2" borderId="4" xfId="0" applyNumberFormat="1" applyFont="1" applyFill="1" applyBorder="1"/>
    <xf numFmtId="166" fontId="1" fillId="2" borderId="1" xfId="1" applyNumberFormat="1" applyFont="1" applyFill="1" applyBorder="1"/>
    <xf numFmtId="0" fontId="2" fillId="2" borderId="3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166" fontId="2" fillId="2" borderId="5" xfId="1" applyNumberFormat="1" applyFont="1" applyFill="1" applyBorder="1"/>
    <xf numFmtId="166" fontId="2" fillId="2" borderId="5" xfId="0" applyNumberFormat="1" applyFont="1" applyFill="1" applyBorder="1"/>
    <xf numFmtId="166" fontId="1" fillId="2" borderId="1" xfId="0" applyNumberFormat="1" applyFont="1" applyFill="1" applyBorder="1"/>
    <xf numFmtId="167" fontId="2" fillId="2" borderId="4" xfId="1" applyNumberFormat="1" applyFont="1" applyFill="1" applyBorder="1"/>
    <xf numFmtId="0" fontId="10" fillId="2" borderId="5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0" fillId="2" borderId="4" xfId="0" applyFont="1" applyFill="1" applyBorder="1"/>
    <xf numFmtId="166" fontId="1" fillId="0" borderId="1" xfId="1" applyNumberFormat="1" applyFont="1" applyBorder="1" applyAlignment="1">
      <alignment horizontal="center"/>
    </xf>
    <xf numFmtId="166" fontId="11" fillId="0" borderId="1" xfId="1" applyNumberFormat="1" applyFont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166" fontId="2" fillId="0" borderId="1" xfId="1" applyNumberFormat="1" applyFont="1" applyBorder="1"/>
    <xf numFmtId="166" fontId="3" fillId="0" borderId="1" xfId="1" applyNumberFormat="1" applyFont="1" applyBorder="1"/>
    <xf numFmtId="166" fontId="2" fillId="0" borderId="1" xfId="1" applyNumberFormat="1" applyFont="1" applyFill="1" applyBorder="1"/>
    <xf numFmtId="166" fontId="2" fillId="0" borderId="7" xfId="1" applyNumberFormat="1" applyFont="1" applyBorder="1"/>
    <xf numFmtId="166" fontId="2" fillId="0" borderId="1" xfId="0" applyNumberFormat="1" applyFont="1" applyBorder="1"/>
    <xf numFmtId="166" fontId="2" fillId="0" borderId="6" xfId="1" applyNumberFormat="1" applyFont="1" applyBorder="1"/>
    <xf numFmtId="168" fontId="2" fillId="0" borderId="9" xfId="0" applyNumberFormat="1" applyFont="1" applyBorder="1"/>
    <xf numFmtId="0" fontId="2" fillId="0" borderId="10" xfId="0" applyFont="1" applyBorder="1" applyAlignment="1">
      <alignment horizontal="center" vertical="center"/>
    </xf>
    <xf numFmtId="166" fontId="2" fillId="0" borderId="10" xfId="1" applyNumberFormat="1" applyFont="1" applyBorder="1" applyAlignment="1">
      <alignment horizontal="center" vertical="center"/>
    </xf>
    <xf numFmtId="166" fontId="2" fillId="0" borderId="10" xfId="1" applyNumberFormat="1" applyFont="1" applyBorder="1"/>
    <xf numFmtId="166" fontId="3" fillId="0" borderId="10" xfId="1" applyNumberFormat="1" applyFont="1" applyBorder="1"/>
    <xf numFmtId="166" fontId="2" fillId="0" borderId="10" xfId="1" applyNumberFormat="1" applyFont="1" applyFill="1" applyBorder="1"/>
    <xf numFmtId="166" fontId="2" fillId="0" borderId="10" xfId="0" applyNumberFormat="1" applyFont="1" applyBorder="1"/>
    <xf numFmtId="166" fontId="2" fillId="0" borderId="11" xfId="0" applyNumberFormat="1" applyFont="1" applyBorder="1"/>
    <xf numFmtId="168" fontId="2" fillId="0" borderId="13" xfId="0" applyNumberFormat="1" applyFont="1" applyBorder="1"/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2" fillId="0" borderId="0" xfId="0" applyFont="1" applyBorder="1" applyAlignment="1">
      <alignment vertical="center"/>
    </xf>
    <xf numFmtId="166" fontId="2" fillId="0" borderId="14" xfId="1" applyNumberFormat="1" applyFont="1" applyBorder="1" applyAlignment="1">
      <alignment horizontal="center" vertical="center"/>
    </xf>
    <xf numFmtId="166" fontId="2" fillId="0" borderId="14" xfId="1" applyNumberFormat="1" applyFont="1" applyBorder="1"/>
    <xf numFmtId="166" fontId="3" fillId="0" borderId="14" xfId="1" applyNumberFormat="1" applyFont="1" applyBorder="1"/>
    <xf numFmtId="166" fontId="2" fillId="0" borderId="14" xfId="1" applyNumberFormat="1" applyFont="1" applyFill="1" applyBorder="1"/>
    <xf numFmtId="166" fontId="2" fillId="0" borderId="14" xfId="0" applyNumberFormat="1" applyFont="1" applyBorder="1"/>
    <xf numFmtId="166" fontId="2" fillId="0" borderId="15" xfId="0" applyNumberFormat="1" applyFont="1" applyBorder="1"/>
    <xf numFmtId="168" fontId="2" fillId="0" borderId="16" xfId="0" applyNumberFormat="1" applyFont="1" applyBorder="1"/>
    <xf numFmtId="168" fontId="2" fillId="0" borderId="14" xfId="1" applyNumberFormat="1" applyFont="1" applyFill="1" applyBorder="1"/>
    <xf numFmtId="167" fontId="2" fillId="0" borderId="15" xfId="0" applyNumberFormat="1" applyFont="1" applyBorder="1"/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12" fillId="0" borderId="18" xfId="0" applyFont="1" applyBorder="1" applyAlignment="1">
      <alignment vertical="center"/>
    </xf>
    <xf numFmtId="166" fontId="2" fillId="0" borderId="17" xfId="1" applyNumberFormat="1" applyFont="1" applyBorder="1" applyAlignment="1">
      <alignment horizontal="center" vertical="center"/>
    </xf>
    <xf numFmtId="166" fontId="2" fillId="0" borderId="17" xfId="1" applyNumberFormat="1" applyFont="1" applyBorder="1"/>
    <xf numFmtId="166" fontId="3" fillId="0" borderId="17" xfId="1" applyNumberFormat="1" applyFont="1" applyBorder="1"/>
    <xf numFmtId="166" fontId="2" fillId="0" borderId="17" xfId="1" applyNumberFormat="1" applyFont="1" applyFill="1" applyBorder="1"/>
    <xf numFmtId="166" fontId="2" fillId="0" borderId="17" xfId="0" applyNumberFormat="1" applyFont="1" applyFill="1" applyBorder="1"/>
    <xf numFmtId="166" fontId="2" fillId="0" borderId="17" xfId="0" applyNumberFormat="1" applyFont="1" applyBorder="1"/>
    <xf numFmtId="166" fontId="2" fillId="0" borderId="19" xfId="0" applyNumberFormat="1" applyFont="1" applyBorder="1"/>
    <xf numFmtId="168" fontId="2" fillId="0" borderId="20" xfId="0" applyNumberFormat="1" applyFont="1" applyBorder="1"/>
    <xf numFmtId="0" fontId="2" fillId="0" borderId="0" xfId="0" applyFont="1" applyFill="1" applyBorder="1" applyAlignment="1">
      <alignment horizontal="center"/>
    </xf>
    <xf numFmtId="166" fontId="2" fillId="0" borderId="14" xfId="1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/>
    </xf>
    <xf numFmtId="166" fontId="2" fillId="0" borderId="17" xfId="1" applyNumberFormat="1" applyFont="1" applyFill="1" applyBorder="1" applyAlignment="1">
      <alignment horizontal="center" vertical="center"/>
    </xf>
    <xf numFmtId="166" fontId="2" fillId="0" borderId="10" xfId="1" applyNumberFormat="1" applyFont="1" applyFill="1" applyBorder="1" applyAlignment="1">
      <alignment horizontal="center" vertical="center"/>
    </xf>
    <xf numFmtId="167" fontId="2" fillId="0" borderId="14" xfId="0" applyNumberFormat="1" applyFont="1" applyBorder="1"/>
    <xf numFmtId="2" fontId="2" fillId="0" borderId="0" xfId="0" applyNumberFormat="1" applyFont="1" applyBorder="1"/>
    <xf numFmtId="168" fontId="2" fillId="0" borderId="15" xfId="0" applyNumberFormat="1" applyFont="1" applyBorder="1"/>
    <xf numFmtId="0" fontId="2" fillId="0" borderId="21" xfId="0" applyFont="1" applyBorder="1"/>
    <xf numFmtId="0" fontId="0" fillId="0" borderId="21" xfId="0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0" xfId="0" applyBorder="1"/>
    <xf numFmtId="166" fontId="1" fillId="2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/>
    <xf numFmtId="166" fontId="2" fillId="0" borderId="1" xfId="1" applyNumberFormat="1" applyFont="1" applyBorder="1" applyAlignment="1">
      <alignment vertical="top" wrapText="1"/>
    </xf>
    <xf numFmtId="166" fontId="2" fillId="0" borderId="1" xfId="1" applyNumberFormat="1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quotePrefix="1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wrapText="1"/>
    </xf>
    <xf numFmtId="0" fontId="13" fillId="0" borderId="0" xfId="0" applyFont="1" applyFill="1" applyBorder="1"/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6" fontId="1" fillId="2" borderId="1" xfId="1" applyNumberFormat="1" applyFont="1" applyFill="1" applyBorder="1" applyAlignment="1">
      <alignment horizontal="center"/>
    </xf>
    <xf numFmtId="0" fontId="12" fillId="0" borderId="6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6" fontId="1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6" fontId="1" fillId="2" borderId="1" xfId="1" applyNumberFormat="1" applyFont="1" applyFill="1" applyBorder="1" applyAlignment="1">
      <alignment horizontal="center" wrapText="1"/>
    </xf>
    <xf numFmtId="166" fontId="1" fillId="2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4" fontId="3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Border="1"/>
    <xf numFmtId="0" fontId="5" fillId="0" borderId="21" xfId="0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zoomScale="60" zoomScaleNormal="60" workbookViewId="0">
      <selection activeCell="I37" sqref="I37"/>
    </sheetView>
  </sheetViews>
  <sheetFormatPr defaultRowHeight="15" x14ac:dyDescent="0.25"/>
  <cols>
    <col min="1" max="1" width="4.7109375" customWidth="1"/>
    <col min="2" max="2" width="15.42578125" customWidth="1"/>
    <col min="3" max="3" width="11.7109375" customWidth="1"/>
    <col min="4" max="4" width="14.28515625" customWidth="1"/>
    <col min="5" max="5" width="12.28515625" customWidth="1"/>
    <col min="6" max="6" width="10" customWidth="1"/>
    <col min="7" max="7" width="10.28515625" customWidth="1"/>
    <col min="8" max="8" width="11.5703125" bestFit="1" customWidth="1"/>
    <col min="9" max="9" width="10.42578125" customWidth="1"/>
    <col min="10" max="10" width="5.42578125" customWidth="1"/>
    <col min="11" max="11" width="6.5703125" customWidth="1"/>
    <col min="12" max="12" width="7.85546875" customWidth="1"/>
    <col min="13" max="13" width="10.28515625" customWidth="1"/>
    <col min="14" max="14" width="8.42578125" customWidth="1"/>
    <col min="15" max="15" width="11.5703125" customWidth="1"/>
    <col min="16" max="16" width="12.42578125" customWidth="1"/>
    <col min="17" max="17" width="13.85546875" customWidth="1"/>
    <col min="18" max="18" width="13.140625" style="1" customWidth="1"/>
    <col min="19" max="19" width="10.42578125" customWidth="1"/>
    <col min="20" max="20" width="13.5703125" customWidth="1"/>
    <col min="21" max="21" width="12.28515625" customWidth="1"/>
  </cols>
  <sheetData>
    <row r="1" spans="1:21" ht="15.75" x14ac:dyDescent="0.25">
      <c r="A1" s="8" t="s">
        <v>60</v>
      </c>
    </row>
    <row r="2" spans="1:21" ht="15.75" x14ac:dyDescent="0.25">
      <c r="A2" s="106" t="s">
        <v>61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</row>
    <row r="4" spans="1:21" s="12" customFormat="1" ht="15.75" customHeight="1" x14ac:dyDescent="0.25">
      <c r="A4" s="107" t="s">
        <v>4</v>
      </c>
      <c r="B4" s="107" t="s">
        <v>5</v>
      </c>
      <c r="C4" s="107" t="s">
        <v>59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 t="s">
        <v>19</v>
      </c>
    </row>
    <row r="5" spans="1:21" s="12" customFormat="1" ht="14.25" x14ac:dyDescent="0.25">
      <c r="A5" s="107"/>
      <c r="B5" s="107"/>
      <c r="C5" s="107" t="s">
        <v>6</v>
      </c>
      <c r="D5" s="107"/>
      <c r="E5" s="107"/>
      <c r="F5" s="107" t="s">
        <v>7</v>
      </c>
      <c r="G5" s="107"/>
      <c r="H5" s="107"/>
      <c r="I5" s="107" t="s">
        <v>8</v>
      </c>
      <c r="J5" s="107" t="s">
        <v>9</v>
      </c>
      <c r="K5" s="107"/>
      <c r="L5" s="107"/>
      <c r="M5" s="107" t="s">
        <v>13</v>
      </c>
      <c r="N5" s="107"/>
      <c r="O5" s="107"/>
      <c r="P5" s="107" t="s">
        <v>14</v>
      </c>
      <c r="Q5" s="107" t="s">
        <v>15</v>
      </c>
      <c r="R5" s="107" t="s">
        <v>16</v>
      </c>
      <c r="S5" s="107" t="s">
        <v>17</v>
      </c>
      <c r="T5" s="107" t="s">
        <v>18</v>
      </c>
      <c r="U5" s="107"/>
    </row>
    <row r="6" spans="1:21" s="12" customFormat="1" ht="14.25" x14ac:dyDescent="0.2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 t="s">
        <v>0</v>
      </c>
      <c r="Q6" s="107" t="s">
        <v>1</v>
      </c>
      <c r="R6" s="107"/>
      <c r="S6" s="107"/>
      <c r="T6" s="107"/>
      <c r="U6" s="107"/>
    </row>
    <row r="7" spans="1:21" s="12" customFormat="1" ht="14.25" x14ac:dyDescent="0.25">
      <c r="A7" s="107"/>
      <c r="B7" s="107"/>
      <c r="C7" s="107" t="s">
        <v>10</v>
      </c>
      <c r="D7" s="107" t="s">
        <v>11</v>
      </c>
      <c r="E7" s="107" t="s">
        <v>12</v>
      </c>
      <c r="F7" s="107" t="s">
        <v>10</v>
      </c>
      <c r="G7" s="107" t="s">
        <v>11</v>
      </c>
      <c r="H7" s="107" t="s">
        <v>12</v>
      </c>
      <c r="I7" s="107"/>
      <c r="J7" s="107" t="s">
        <v>10</v>
      </c>
      <c r="K7" s="107" t="s">
        <v>11</v>
      </c>
      <c r="L7" s="107" t="s">
        <v>12</v>
      </c>
      <c r="M7" s="107" t="s">
        <v>10</v>
      </c>
      <c r="N7" s="107" t="s">
        <v>11</v>
      </c>
      <c r="O7" s="107" t="s">
        <v>12</v>
      </c>
      <c r="P7" s="107"/>
      <c r="Q7" s="107"/>
      <c r="R7" s="107"/>
      <c r="S7" s="107"/>
      <c r="T7" s="107"/>
      <c r="U7" s="107"/>
    </row>
    <row r="8" spans="1:21" s="12" customFormat="1" ht="72" customHeight="1" x14ac:dyDescent="0.25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</row>
    <row r="9" spans="1:21" x14ac:dyDescent="0.25">
      <c r="A9" s="11">
        <v>1</v>
      </c>
      <c r="B9" s="100" t="s">
        <v>20</v>
      </c>
      <c r="C9" s="6"/>
      <c r="D9" s="6">
        <v>430886.3</v>
      </c>
      <c r="E9" s="6">
        <v>430886.3</v>
      </c>
      <c r="F9" s="6"/>
      <c r="G9" s="6"/>
      <c r="H9" s="6">
        <v>0</v>
      </c>
      <c r="I9" s="6"/>
      <c r="J9" s="6"/>
      <c r="K9" s="6"/>
      <c r="L9" s="6">
        <v>0</v>
      </c>
      <c r="M9" s="6"/>
      <c r="N9" s="6"/>
      <c r="O9" s="6">
        <v>0</v>
      </c>
      <c r="P9" s="6">
        <v>10094.06</v>
      </c>
      <c r="Q9" s="6">
        <v>5932.66</v>
      </c>
      <c r="R9" s="6">
        <v>3923.21</v>
      </c>
      <c r="S9" s="6"/>
      <c r="T9" s="6">
        <v>450836.23</v>
      </c>
      <c r="U9" s="100"/>
    </row>
    <row r="10" spans="1:21" ht="39.75" customHeight="1" x14ac:dyDescent="0.25">
      <c r="A10" s="11">
        <v>2</v>
      </c>
      <c r="B10" s="100" t="s">
        <v>63</v>
      </c>
      <c r="C10" s="6"/>
      <c r="D10" s="6"/>
      <c r="E10" s="6">
        <v>0</v>
      </c>
      <c r="F10" s="6"/>
      <c r="G10" s="6"/>
      <c r="H10" s="6">
        <v>0</v>
      </c>
      <c r="I10" s="6"/>
      <c r="J10" s="6"/>
      <c r="K10" s="6"/>
      <c r="L10" s="6">
        <v>0</v>
      </c>
      <c r="M10" s="6"/>
      <c r="N10" s="6"/>
      <c r="O10" s="6">
        <v>0</v>
      </c>
      <c r="P10" s="6">
        <v>7849.89</v>
      </c>
      <c r="Q10" s="6"/>
      <c r="R10" s="6">
        <v>1458.56</v>
      </c>
      <c r="S10" s="6"/>
      <c r="T10" s="6">
        <v>12793.310000000001</v>
      </c>
      <c r="U10" s="11" t="s">
        <v>2</v>
      </c>
    </row>
    <row r="11" spans="1:21" x14ac:dyDescent="0.25">
      <c r="A11" s="11">
        <v>3</v>
      </c>
      <c r="B11" s="100" t="s">
        <v>22</v>
      </c>
      <c r="C11" s="6"/>
      <c r="D11" s="6"/>
      <c r="E11" s="6">
        <v>0</v>
      </c>
      <c r="F11" s="6"/>
      <c r="G11" s="6"/>
      <c r="H11" s="6">
        <v>0</v>
      </c>
      <c r="I11" s="6"/>
      <c r="J11" s="6"/>
      <c r="K11" s="6"/>
      <c r="L11" s="6">
        <v>0</v>
      </c>
      <c r="M11" s="6"/>
      <c r="N11" s="6"/>
      <c r="O11" s="6">
        <v>0</v>
      </c>
      <c r="P11" s="6">
        <v>2721.98</v>
      </c>
      <c r="Q11" s="6">
        <v>1098.78</v>
      </c>
      <c r="R11" s="6">
        <v>1971.56</v>
      </c>
      <c r="S11" s="6"/>
      <c r="T11" s="6">
        <v>5792.32</v>
      </c>
      <c r="U11" s="100"/>
    </row>
    <row r="12" spans="1:21" x14ac:dyDescent="0.25">
      <c r="A12" s="11">
        <v>4</v>
      </c>
      <c r="B12" s="100" t="s">
        <v>23</v>
      </c>
      <c r="C12" s="6"/>
      <c r="D12" s="6"/>
      <c r="E12" s="6">
        <v>0</v>
      </c>
      <c r="F12" s="6"/>
      <c r="G12" s="6"/>
      <c r="H12" s="6">
        <v>0</v>
      </c>
      <c r="I12" s="6">
        <v>2382.5100000000002</v>
      </c>
      <c r="J12" s="6"/>
      <c r="K12" s="6"/>
      <c r="L12" s="6">
        <v>0</v>
      </c>
      <c r="M12" s="6"/>
      <c r="N12" s="6"/>
      <c r="O12" s="6">
        <v>0</v>
      </c>
      <c r="P12" s="6">
        <v>6715.88</v>
      </c>
      <c r="Q12" s="6">
        <v>375.55</v>
      </c>
      <c r="R12" s="6">
        <v>125.99</v>
      </c>
      <c r="S12" s="6"/>
      <c r="T12" s="6">
        <v>9599.93</v>
      </c>
      <c r="U12" s="100"/>
    </row>
    <row r="13" spans="1:21" x14ac:dyDescent="0.25">
      <c r="A13" s="11">
        <v>5</v>
      </c>
      <c r="B13" s="100" t="s">
        <v>24</v>
      </c>
      <c r="C13" s="6"/>
      <c r="D13" s="6"/>
      <c r="E13" s="6">
        <v>0</v>
      </c>
      <c r="F13" s="6"/>
      <c r="G13" s="6"/>
      <c r="H13" s="6">
        <v>0</v>
      </c>
      <c r="I13" s="6">
        <v>1632.24</v>
      </c>
      <c r="J13" s="6"/>
      <c r="K13" s="6"/>
      <c r="L13" s="6">
        <v>0</v>
      </c>
      <c r="M13" s="6">
        <v>2250.87</v>
      </c>
      <c r="N13" s="6"/>
      <c r="O13" s="6">
        <v>2250.87</v>
      </c>
      <c r="P13" s="6">
        <v>692.17</v>
      </c>
      <c r="Q13" s="6"/>
      <c r="R13" s="6">
        <v>2961.1</v>
      </c>
      <c r="S13" s="6"/>
      <c r="T13" s="6">
        <v>7536.3799999999992</v>
      </c>
      <c r="U13" s="100"/>
    </row>
    <row r="14" spans="1:21" ht="15.75" customHeight="1" x14ac:dyDescent="0.25">
      <c r="A14" s="11">
        <v>6</v>
      </c>
      <c r="B14" s="100" t="s">
        <v>25</v>
      </c>
      <c r="C14" s="6"/>
      <c r="D14" s="6"/>
      <c r="E14" s="6">
        <v>0</v>
      </c>
      <c r="F14" s="6">
        <v>3285.62</v>
      </c>
      <c r="G14" s="6"/>
      <c r="H14" s="6">
        <v>3285.62</v>
      </c>
      <c r="I14" s="6"/>
      <c r="J14" s="6"/>
      <c r="K14" s="6"/>
      <c r="L14" s="6">
        <v>0</v>
      </c>
      <c r="M14" s="6"/>
      <c r="N14" s="6"/>
      <c r="O14" s="6">
        <v>0</v>
      </c>
      <c r="P14" s="6">
        <v>23349.72</v>
      </c>
      <c r="Q14" s="6">
        <v>19752.88</v>
      </c>
      <c r="R14" s="6">
        <v>26932.84</v>
      </c>
      <c r="S14" s="6"/>
      <c r="T14" s="6">
        <v>73321.06</v>
      </c>
      <c r="U14" s="100"/>
    </row>
    <row r="15" spans="1:21" ht="34.5" customHeight="1" x14ac:dyDescent="0.25">
      <c r="A15" s="11">
        <v>7</v>
      </c>
      <c r="B15" s="100" t="s">
        <v>26</v>
      </c>
      <c r="C15" s="6"/>
      <c r="D15" s="6"/>
      <c r="E15" s="6">
        <v>0</v>
      </c>
      <c r="F15" s="6"/>
      <c r="G15" s="6"/>
      <c r="H15" s="6">
        <v>0</v>
      </c>
      <c r="I15" s="6"/>
      <c r="J15" s="6"/>
      <c r="K15" s="6"/>
      <c r="L15" s="6">
        <v>0</v>
      </c>
      <c r="M15" s="6"/>
      <c r="N15" s="6"/>
      <c r="O15" s="6">
        <v>0</v>
      </c>
      <c r="P15" s="6">
        <v>10996.2</v>
      </c>
      <c r="Q15" s="6">
        <v>7193.2</v>
      </c>
      <c r="R15" s="6"/>
      <c r="S15" s="6"/>
      <c r="T15" s="6">
        <v>18912.91</v>
      </c>
      <c r="U15" s="11" t="s">
        <v>3</v>
      </c>
    </row>
    <row r="16" spans="1:21" x14ac:dyDescent="0.25">
      <c r="A16" s="11">
        <v>8</v>
      </c>
      <c r="B16" s="100" t="s">
        <v>27</v>
      </c>
      <c r="C16" s="6">
        <v>21397.119999999999</v>
      </c>
      <c r="D16" s="6"/>
      <c r="E16" s="6">
        <v>21397.119999999999</v>
      </c>
      <c r="F16" s="6"/>
      <c r="G16" s="6"/>
      <c r="H16" s="6">
        <v>0</v>
      </c>
      <c r="I16" s="6"/>
      <c r="J16" s="6"/>
      <c r="K16" s="6"/>
      <c r="L16" s="6">
        <v>0</v>
      </c>
      <c r="M16" s="6"/>
      <c r="N16" s="6"/>
      <c r="O16" s="6">
        <v>0</v>
      </c>
      <c r="P16" s="6">
        <v>13655.75</v>
      </c>
      <c r="Q16" s="6">
        <v>6308.79</v>
      </c>
      <c r="R16" s="6">
        <v>16747.080000000002</v>
      </c>
      <c r="S16" s="6"/>
      <c r="T16" s="6">
        <v>58108.740000000005</v>
      </c>
      <c r="U16" s="100"/>
    </row>
    <row r="17" spans="1:21" x14ac:dyDescent="0.25">
      <c r="A17" s="11">
        <v>9</v>
      </c>
      <c r="B17" s="100" t="s">
        <v>28</v>
      </c>
      <c r="C17" s="6">
        <v>21397.119999999999</v>
      </c>
      <c r="D17" s="6"/>
      <c r="E17" s="6">
        <v>21397.119999999999</v>
      </c>
      <c r="F17" s="6"/>
      <c r="G17" s="6">
        <v>43442.51</v>
      </c>
      <c r="H17" s="6">
        <v>43442.51</v>
      </c>
      <c r="I17" s="6"/>
      <c r="J17" s="6"/>
      <c r="K17" s="6"/>
      <c r="L17" s="6">
        <v>0</v>
      </c>
      <c r="M17" s="6"/>
      <c r="N17" s="6"/>
      <c r="O17" s="6">
        <v>0</v>
      </c>
      <c r="P17" s="6">
        <v>7701.71</v>
      </c>
      <c r="Q17" s="6">
        <v>2939.98</v>
      </c>
      <c r="R17" s="6">
        <v>2733.25</v>
      </c>
      <c r="S17" s="6"/>
      <c r="T17" s="6">
        <v>78214.569999999992</v>
      </c>
      <c r="U17" s="100"/>
    </row>
    <row r="18" spans="1:21" x14ac:dyDescent="0.25">
      <c r="A18" s="11">
        <v>10</v>
      </c>
      <c r="B18" s="100" t="s">
        <v>29</v>
      </c>
      <c r="C18" s="6"/>
      <c r="D18" s="6"/>
      <c r="E18" s="6">
        <v>0</v>
      </c>
      <c r="F18" s="6"/>
      <c r="G18" s="6"/>
      <c r="H18" s="6">
        <v>0</v>
      </c>
      <c r="I18" s="6"/>
      <c r="J18" s="6"/>
      <c r="K18" s="6"/>
      <c r="L18" s="6">
        <v>0</v>
      </c>
      <c r="M18" s="6"/>
      <c r="N18" s="6"/>
      <c r="O18" s="6">
        <v>0</v>
      </c>
      <c r="P18" s="6">
        <v>51266.03</v>
      </c>
      <c r="Q18" s="6">
        <v>16913.96</v>
      </c>
      <c r="R18" s="6"/>
      <c r="S18" s="6"/>
      <c r="T18" s="6">
        <v>68179.989999999991</v>
      </c>
      <c r="U18" s="100"/>
    </row>
    <row r="19" spans="1:21" ht="15" customHeight="1" x14ac:dyDescent="0.25">
      <c r="A19" s="11">
        <v>11</v>
      </c>
      <c r="B19" s="100" t="s">
        <v>30</v>
      </c>
      <c r="C19" s="6"/>
      <c r="D19" s="6"/>
      <c r="E19" s="6">
        <v>0</v>
      </c>
      <c r="F19" s="6">
        <v>3779.91</v>
      </c>
      <c r="G19" s="6"/>
      <c r="H19" s="6">
        <v>3779.91</v>
      </c>
      <c r="I19" s="6"/>
      <c r="J19" s="6"/>
      <c r="K19" s="6"/>
      <c r="L19" s="6">
        <v>0</v>
      </c>
      <c r="M19" s="6"/>
      <c r="N19" s="6"/>
      <c r="O19" s="6">
        <v>0</v>
      </c>
      <c r="P19" s="6">
        <v>40067.230000000003</v>
      </c>
      <c r="Q19" s="6">
        <v>80470.83</v>
      </c>
      <c r="R19" s="6">
        <v>15817.95</v>
      </c>
      <c r="S19" s="6"/>
      <c r="T19" s="6">
        <v>140135.92000000001</v>
      </c>
      <c r="U19" s="100"/>
    </row>
    <row r="20" spans="1:21" x14ac:dyDescent="0.25">
      <c r="A20" s="11">
        <v>12</v>
      </c>
      <c r="B20" s="100" t="s">
        <v>31</v>
      </c>
      <c r="C20" s="6"/>
      <c r="D20" s="6"/>
      <c r="E20" s="6">
        <v>0</v>
      </c>
      <c r="F20" s="6">
        <v>1572.5</v>
      </c>
      <c r="G20" s="6"/>
      <c r="H20" s="6">
        <v>1572.5</v>
      </c>
      <c r="I20" s="6"/>
      <c r="J20" s="6"/>
      <c r="K20" s="6"/>
      <c r="L20" s="6">
        <v>0</v>
      </c>
      <c r="M20" s="6"/>
      <c r="N20" s="6"/>
      <c r="O20" s="6">
        <v>0</v>
      </c>
      <c r="P20" s="6">
        <v>34286.94</v>
      </c>
      <c r="Q20" s="6">
        <v>10876.42</v>
      </c>
      <c r="R20" s="6">
        <v>538.72</v>
      </c>
      <c r="S20" s="6"/>
      <c r="T20" s="6">
        <v>47274.58</v>
      </c>
      <c r="U20" s="100"/>
    </row>
    <row r="21" spans="1:21" x14ac:dyDescent="0.25">
      <c r="A21" s="11">
        <v>13</v>
      </c>
      <c r="B21" s="100" t="s">
        <v>32</v>
      </c>
      <c r="C21" s="6"/>
      <c r="D21" s="6"/>
      <c r="E21" s="6">
        <v>0</v>
      </c>
      <c r="F21" s="6"/>
      <c r="G21" s="6"/>
      <c r="H21" s="6">
        <v>0</v>
      </c>
      <c r="I21" s="6"/>
      <c r="J21" s="6"/>
      <c r="K21" s="6"/>
      <c r="L21" s="6">
        <v>0</v>
      </c>
      <c r="M21" s="6"/>
      <c r="N21" s="6"/>
      <c r="O21" s="6">
        <v>0</v>
      </c>
      <c r="P21" s="6">
        <v>7679.93</v>
      </c>
      <c r="Q21" s="6">
        <v>16469.03</v>
      </c>
      <c r="R21" s="6"/>
      <c r="S21" s="6"/>
      <c r="T21" s="6">
        <v>24148.959999999999</v>
      </c>
      <c r="U21" s="100"/>
    </row>
    <row r="22" spans="1:21" x14ac:dyDescent="0.25">
      <c r="A22" s="11">
        <v>14</v>
      </c>
      <c r="B22" s="100" t="s">
        <v>33</v>
      </c>
      <c r="C22" s="6"/>
      <c r="D22" s="6"/>
      <c r="E22" s="6">
        <v>0</v>
      </c>
      <c r="F22" s="6">
        <v>284.44</v>
      </c>
      <c r="G22" s="6"/>
      <c r="H22" s="6">
        <v>284.44</v>
      </c>
      <c r="I22" s="6"/>
      <c r="J22" s="6"/>
      <c r="K22" s="6"/>
      <c r="L22" s="6">
        <v>0</v>
      </c>
      <c r="M22" s="6"/>
      <c r="N22" s="6"/>
      <c r="O22" s="6">
        <v>0</v>
      </c>
      <c r="P22" s="6">
        <v>45322.15</v>
      </c>
      <c r="Q22" s="6">
        <v>23999.16</v>
      </c>
      <c r="R22" s="6">
        <v>115.6</v>
      </c>
      <c r="S22" s="6"/>
      <c r="T22" s="6">
        <v>69721.350000000006</v>
      </c>
      <c r="U22" s="100"/>
    </row>
    <row r="23" spans="1:21" x14ac:dyDescent="0.25">
      <c r="A23" s="11">
        <v>15</v>
      </c>
      <c r="B23" s="100" t="s">
        <v>34</v>
      </c>
      <c r="C23" s="6"/>
      <c r="D23" s="6"/>
      <c r="E23" s="6">
        <v>0</v>
      </c>
      <c r="F23" s="6"/>
      <c r="G23" s="6"/>
      <c r="H23" s="6">
        <v>0</v>
      </c>
      <c r="I23" s="6"/>
      <c r="J23" s="6"/>
      <c r="K23" s="6"/>
      <c r="L23" s="6">
        <v>0</v>
      </c>
      <c r="M23" s="6"/>
      <c r="N23" s="6"/>
      <c r="O23" s="6">
        <v>0</v>
      </c>
      <c r="P23" s="6">
        <v>45168.7</v>
      </c>
      <c r="Q23" s="6">
        <v>26436.63</v>
      </c>
      <c r="R23" s="6"/>
      <c r="S23" s="6"/>
      <c r="T23" s="6">
        <v>71605.33</v>
      </c>
      <c r="U23" s="100"/>
    </row>
    <row r="24" spans="1:21" x14ac:dyDescent="0.25">
      <c r="A24" s="11">
        <v>16</v>
      </c>
      <c r="B24" s="100" t="s">
        <v>35</v>
      </c>
      <c r="C24" s="6"/>
      <c r="D24" s="6"/>
      <c r="E24" s="6">
        <v>0</v>
      </c>
      <c r="F24" s="6"/>
      <c r="G24" s="6"/>
      <c r="H24" s="6">
        <v>0</v>
      </c>
      <c r="I24" s="6"/>
      <c r="J24" s="6"/>
      <c r="K24" s="6"/>
      <c r="L24" s="6">
        <v>0</v>
      </c>
      <c r="M24" s="6"/>
      <c r="N24" s="6"/>
      <c r="O24" s="6">
        <v>0</v>
      </c>
      <c r="P24" s="6">
        <v>72224.639999999999</v>
      </c>
      <c r="Q24" s="6">
        <v>9864.83</v>
      </c>
      <c r="R24" s="6"/>
      <c r="S24" s="6"/>
      <c r="T24" s="6">
        <v>82089.47</v>
      </c>
      <c r="U24" s="100"/>
    </row>
    <row r="25" spans="1:21" x14ac:dyDescent="0.25">
      <c r="A25" s="11">
        <v>17</v>
      </c>
      <c r="B25" s="100" t="s">
        <v>36</v>
      </c>
      <c r="C25" s="6"/>
      <c r="D25" s="6"/>
      <c r="E25" s="6">
        <v>0</v>
      </c>
      <c r="F25" s="6"/>
      <c r="G25" s="6"/>
      <c r="H25" s="6">
        <v>0</v>
      </c>
      <c r="I25" s="6"/>
      <c r="J25" s="6"/>
      <c r="K25" s="6"/>
      <c r="L25" s="6">
        <v>0</v>
      </c>
      <c r="M25" s="6"/>
      <c r="N25" s="6"/>
      <c r="O25" s="6">
        <v>0</v>
      </c>
      <c r="P25" s="6">
        <v>85371.63</v>
      </c>
      <c r="Q25" s="6">
        <v>5122.08</v>
      </c>
      <c r="R25" s="6">
        <v>18349.7</v>
      </c>
      <c r="S25" s="6"/>
      <c r="T25" s="6">
        <v>108843.41</v>
      </c>
      <c r="U25" s="100"/>
    </row>
    <row r="26" spans="1:21" x14ac:dyDescent="0.25">
      <c r="A26" s="11">
        <v>18</v>
      </c>
      <c r="B26" s="100" t="s">
        <v>37</v>
      </c>
      <c r="C26" s="6"/>
      <c r="D26" s="6"/>
      <c r="E26" s="6">
        <v>0</v>
      </c>
      <c r="F26" s="6"/>
      <c r="G26" s="6"/>
      <c r="H26" s="6">
        <v>0</v>
      </c>
      <c r="I26" s="6"/>
      <c r="J26" s="6"/>
      <c r="K26" s="6"/>
      <c r="L26" s="6">
        <v>0</v>
      </c>
      <c r="M26" s="6"/>
      <c r="N26" s="6"/>
      <c r="O26" s="6">
        <v>0</v>
      </c>
      <c r="P26" s="6">
        <v>92825.72</v>
      </c>
      <c r="Q26" s="6">
        <v>20174.560000000001</v>
      </c>
      <c r="R26" s="6"/>
      <c r="S26" s="6"/>
      <c r="T26" s="6">
        <v>113000.28</v>
      </c>
      <c r="U26" s="100"/>
    </row>
    <row r="27" spans="1:21" x14ac:dyDescent="0.25">
      <c r="A27" s="11">
        <v>19</v>
      </c>
      <c r="B27" s="127" t="s">
        <v>38</v>
      </c>
      <c r="C27" s="6"/>
      <c r="D27" s="6"/>
      <c r="E27" s="6">
        <v>0</v>
      </c>
      <c r="F27" s="6"/>
      <c r="G27" s="6"/>
      <c r="H27" s="6">
        <v>0</v>
      </c>
      <c r="I27" s="6"/>
      <c r="J27" s="6"/>
      <c r="K27" s="6"/>
      <c r="L27" s="6">
        <v>0</v>
      </c>
      <c r="M27" s="6"/>
      <c r="N27" s="6"/>
      <c r="O27" s="6">
        <v>0</v>
      </c>
      <c r="P27" s="6">
        <v>362214.91</v>
      </c>
      <c r="Q27" s="6">
        <v>151100.71</v>
      </c>
      <c r="R27" s="6">
        <v>12237.07</v>
      </c>
      <c r="S27" s="6">
        <v>4448.7700000000004</v>
      </c>
      <c r="T27" s="6">
        <v>530001.46</v>
      </c>
      <c r="U27" s="100"/>
    </row>
    <row r="28" spans="1:21" x14ac:dyDescent="0.25">
      <c r="A28" s="11">
        <v>20</v>
      </c>
      <c r="B28" s="100" t="s">
        <v>39</v>
      </c>
      <c r="C28" s="6">
        <v>91562.77</v>
      </c>
      <c r="D28" s="6"/>
      <c r="E28" s="6">
        <v>91562.77</v>
      </c>
      <c r="F28" s="6"/>
      <c r="G28" s="6">
        <v>75031.63</v>
      </c>
      <c r="H28" s="6">
        <v>75031.63</v>
      </c>
      <c r="I28" s="6"/>
      <c r="J28" s="6"/>
      <c r="K28" s="6"/>
      <c r="L28" s="6">
        <v>0</v>
      </c>
      <c r="M28" s="6"/>
      <c r="N28" s="6"/>
      <c r="O28" s="6">
        <v>0</v>
      </c>
      <c r="P28" s="6">
        <v>240775.89</v>
      </c>
      <c r="Q28" s="6">
        <v>97452.26</v>
      </c>
      <c r="R28" s="6">
        <v>8078.18</v>
      </c>
      <c r="S28" s="6">
        <v>21041.89</v>
      </c>
      <c r="T28" s="6">
        <v>533942.62</v>
      </c>
      <c r="U28" s="100"/>
    </row>
    <row r="29" spans="1:21" x14ac:dyDescent="0.25">
      <c r="A29" s="11">
        <v>21</v>
      </c>
      <c r="B29" s="100" t="s">
        <v>40</v>
      </c>
      <c r="C29" s="6"/>
      <c r="D29" s="6"/>
      <c r="E29" s="6">
        <v>0</v>
      </c>
      <c r="F29" s="6"/>
      <c r="G29" s="6"/>
      <c r="H29" s="6">
        <v>0</v>
      </c>
      <c r="I29" s="6"/>
      <c r="J29" s="6"/>
      <c r="K29" s="6"/>
      <c r="L29" s="6">
        <v>0</v>
      </c>
      <c r="M29" s="6"/>
      <c r="N29" s="6"/>
      <c r="O29" s="6">
        <v>0</v>
      </c>
      <c r="P29" s="6">
        <v>50276.69</v>
      </c>
      <c r="Q29" s="6"/>
      <c r="R29" s="6"/>
      <c r="S29" s="6"/>
      <c r="T29" s="128">
        <v>50276.69</v>
      </c>
      <c r="U29" s="100"/>
    </row>
    <row r="30" spans="1:21" x14ac:dyDescent="0.25">
      <c r="A30" s="11">
        <v>22</v>
      </c>
      <c r="B30" s="100" t="s">
        <v>41</v>
      </c>
      <c r="C30" s="6"/>
      <c r="D30" s="6"/>
      <c r="E30" s="6">
        <v>0</v>
      </c>
      <c r="F30" s="6"/>
      <c r="G30" s="6"/>
      <c r="H30" s="6">
        <v>0</v>
      </c>
      <c r="I30" s="6"/>
      <c r="J30" s="6"/>
      <c r="K30" s="6"/>
      <c r="L30" s="6">
        <v>0</v>
      </c>
      <c r="M30" s="6"/>
      <c r="N30" s="6"/>
      <c r="O30" s="6">
        <v>0</v>
      </c>
      <c r="P30" s="6">
        <v>2003.65</v>
      </c>
      <c r="Q30" s="6">
        <v>308.95</v>
      </c>
      <c r="R30" s="6"/>
      <c r="S30" s="6"/>
      <c r="T30" s="6">
        <v>2312.6</v>
      </c>
      <c r="U30" s="100"/>
    </row>
    <row r="31" spans="1:21" x14ac:dyDescent="0.25">
      <c r="A31" s="11">
        <v>23</v>
      </c>
      <c r="B31" s="100" t="s">
        <v>42</v>
      </c>
      <c r="C31" s="6"/>
      <c r="D31" s="6"/>
      <c r="E31" s="6">
        <v>0</v>
      </c>
      <c r="F31" s="6">
        <v>968.21</v>
      </c>
      <c r="G31" s="6"/>
      <c r="H31" s="6">
        <v>968.21</v>
      </c>
      <c r="I31" s="6"/>
      <c r="J31" s="6"/>
      <c r="K31" s="6"/>
      <c r="L31" s="6">
        <v>0</v>
      </c>
      <c r="M31" s="6"/>
      <c r="N31" s="6"/>
      <c r="O31" s="6">
        <v>0</v>
      </c>
      <c r="P31" s="6">
        <v>8297.5300000000007</v>
      </c>
      <c r="Q31" s="6">
        <v>1023.84</v>
      </c>
      <c r="R31" s="6"/>
      <c r="S31" s="6"/>
      <c r="T31" s="6">
        <v>10289.580000000002</v>
      </c>
      <c r="U31" s="100"/>
    </row>
    <row r="32" spans="1:21" x14ac:dyDescent="0.25">
      <c r="A32" s="129" t="s">
        <v>12</v>
      </c>
      <c r="B32" s="129"/>
      <c r="C32" s="6">
        <f t="shared" ref="C32:I32" si="0">SUM(C9:C31)</f>
        <v>134357.01</v>
      </c>
      <c r="D32" s="6">
        <f t="shared" si="0"/>
        <v>430886.3</v>
      </c>
      <c r="E32" s="6">
        <f t="shared" si="0"/>
        <v>565243.30999999994</v>
      </c>
      <c r="F32" s="6">
        <f t="shared" si="0"/>
        <v>9890.68</v>
      </c>
      <c r="G32" s="6">
        <f t="shared" si="0"/>
        <v>118474.14000000001</v>
      </c>
      <c r="H32" s="6">
        <f t="shared" si="0"/>
        <v>128364.82000000002</v>
      </c>
      <c r="I32" s="6">
        <f t="shared" si="0"/>
        <v>4014.75</v>
      </c>
      <c r="J32" s="6">
        <v>0</v>
      </c>
      <c r="K32" s="6">
        <v>0</v>
      </c>
      <c r="L32" s="6">
        <f>SUM(L9:L31)</f>
        <v>0</v>
      </c>
      <c r="M32" s="6">
        <f>SUM(M9:M31)</f>
        <v>2250.87</v>
      </c>
      <c r="N32" s="6"/>
      <c r="O32" s="6">
        <f t="shared" ref="O32:T32" si="1">SUM(O9:O31)</f>
        <v>2250.87</v>
      </c>
      <c r="P32" s="6">
        <f t="shared" si="1"/>
        <v>1221558.9999999998</v>
      </c>
      <c r="Q32" s="6">
        <f t="shared" si="1"/>
        <v>503815.10000000003</v>
      </c>
      <c r="R32" s="6">
        <f t="shared" si="1"/>
        <v>111990.81</v>
      </c>
      <c r="S32" s="6">
        <f t="shared" si="1"/>
        <v>25490.66</v>
      </c>
      <c r="T32" s="6">
        <f t="shared" si="1"/>
        <v>2566937.69</v>
      </c>
      <c r="U32" s="100"/>
    </row>
    <row r="33" spans="1:21" ht="15.75" x14ac:dyDescent="0.25">
      <c r="A33" s="5" t="s">
        <v>43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2"/>
    </row>
    <row r="34" spans="1:21" ht="15.75" x14ac:dyDescent="0.25">
      <c r="A34" s="3" t="s">
        <v>44</v>
      </c>
      <c r="B34" s="3" t="s">
        <v>45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1:21" ht="15.75" x14ac:dyDescent="0.25">
      <c r="B35" s="3" t="s">
        <v>46</v>
      </c>
    </row>
    <row r="36" spans="1:21" ht="15.75" x14ac:dyDescent="0.25">
      <c r="B36" s="4" t="s">
        <v>47</v>
      </c>
    </row>
    <row r="37" spans="1:21" ht="15.75" x14ac:dyDescent="0.25">
      <c r="A37" s="2"/>
      <c r="B37" s="3" t="s">
        <v>48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21" ht="15.75" x14ac:dyDescent="0.25">
      <c r="B38" s="2" t="s">
        <v>49</v>
      </c>
      <c r="C38" s="2"/>
      <c r="D38" s="2"/>
      <c r="E38" s="2"/>
      <c r="F38" s="2"/>
      <c r="G38" s="2"/>
      <c r="I38" s="3"/>
      <c r="K38" s="2"/>
      <c r="M38" s="3"/>
      <c r="O38" s="3"/>
      <c r="P38" s="3"/>
      <c r="Q38" s="3"/>
      <c r="T38" s="3"/>
      <c r="U38" s="2"/>
    </row>
    <row r="39" spans="1:21" ht="15.75" x14ac:dyDescent="0.25">
      <c r="B39" s="3" t="s">
        <v>50</v>
      </c>
      <c r="I39" s="3"/>
      <c r="J39" s="3"/>
      <c r="L39" s="3"/>
      <c r="N39" s="3"/>
      <c r="P39" s="3"/>
      <c r="Q39" s="2"/>
      <c r="S39" s="3"/>
      <c r="T39" s="3"/>
      <c r="U39" s="2"/>
    </row>
    <row r="40" spans="1:21" ht="15.75" x14ac:dyDescent="0.25">
      <c r="B40" s="3" t="s">
        <v>51</v>
      </c>
    </row>
    <row r="41" spans="1:21" ht="15.75" x14ac:dyDescent="0.25">
      <c r="B41" s="3" t="s">
        <v>52</v>
      </c>
    </row>
    <row r="42" spans="1:21" ht="15.75" x14ac:dyDescent="0.25">
      <c r="B42" s="3" t="s">
        <v>53</v>
      </c>
    </row>
    <row r="43" spans="1:21" ht="15.75" x14ac:dyDescent="0.25">
      <c r="B43" s="3" t="s">
        <v>54</v>
      </c>
    </row>
    <row r="44" spans="1:21" ht="15.75" x14ac:dyDescent="0.25">
      <c r="B44" s="3" t="s">
        <v>55</v>
      </c>
    </row>
    <row r="45" spans="1:21" ht="15.75" x14ac:dyDescent="0.25">
      <c r="B45" s="3" t="s">
        <v>56</v>
      </c>
    </row>
    <row r="46" spans="1:21" ht="15.75" x14ac:dyDescent="0.25">
      <c r="A46" s="2" t="s">
        <v>57</v>
      </c>
      <c r="B46" s="3" t="s">
        <v>58</v>
      </c>
    </row>
    <row r="47" spans="1:21" ht="15.75" x14ac:dyDescent="0.25">
      <c r="A47" s="9" t="s">
        <v>62</v>
      </c>
    </row>
  </sheetData>
  <mergeCells count="28">
    <mergeCell ref="A32:B32"/>
    <mergeCell ref="Q5:Q8"/>
    <mergeCell ref="C7:C8"/>
    <mergeCell ref="D7:D8"/>
    <mergeCell ref="E7:E8"/>
    <mergeCell ref="F7:F8"/>
    <mergeCell ref="G7:G8"/>
    <mergeCell ref="H7:H8"/>
    <mergeCell ref="J7:J8"/>
    <mergeCell ref="K7:K8"/>
    <mergeCell ref="L7:L8"/>
    <mergeCell ref="A4:A8"/>
    <mergeCell ref="B4:B8"/>
    <mergeCell ref="C4:T4"/>
    <mergeCell ref="C5:E6"/>
    <mergeCell ref="F5:H6"/>
    <mergeCell ref="A2:U2"/>
    <mergeCell ref="T5:T8"/>
    <mergeCell ref="S5:S8"/>
    <mergeCell ref="R5:R8"/>
    <mergeCell ref="U4:U8"/>
    <mergeCell ref="M7:M8"/>
    <mergeCell ref="N7:N8"/>
    <mergeCell ref="O7:O8"/>
    <mergeCell ref="I5:I8"/>
    <mergeCell ref="J5:L6"/>
    <mergeCell ref="M5:O6"/>
    <mergeCell ref="P5:P8"/>
  </mergeCells>
  <pageMargins left="1.1811023622047245" right="0.19685039370078741" top="1.1811023622047245" bottom="0.19685039370078741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topLeftCell="A55" zoomScale="80" zoomScaleNormal="80" workbookViewId="0">
      <selection activeCell="B4" sqref="B4:B5"/>
    </sheetView>
  </sheetViews>
  <sheetFormatPr defaultRowHeight="15" x14ac:dyDescent="0.25"/>
  <cols>
    <col min="1" max="1" width="5.28515625" customWidth="1"/>
    <col min="2" max="2" width="21" customWidth="1"/>
    <col min="3" max="3" width="13.85546875" customWidth="1"/>
    <col min="4" max="4" width="18.85546875" customWidth="1"/>
    <col min="5" max="5" width="14.28515625" customWidth="1"/>
    <col min="6" max="6" width="12.140625" customWidth="1"/>
    <col min="7" max="7" width="11.7109375" customWidth="1"/>
    <col min="8" max="8" width="12" customWidth="1"/>
    <col min="9" max="9" width="12.5703125" customWidth="1"/>
    <col min="10" max="10" width="14.28515625" customWidth="1"/>
  </cols>
  <sheetData>
    <row r="1" spans="1:10" ht="15.75" x14ac:dyDescent="0.25">
      <c r="A1" s="2" t="s">
        <v>64</v>
      </c>
    </row>
    <row r="2" spans="1:10" ht="15.75" x14ac:dyDescent="0.25">
      <c r="A2" s="113" t="s">
        <v>65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9" customHeight="1" x14ac:dyDescent="0.25"/>
    <row r="4" spans="1:10" x14ac:dyDescent="0.25">
      <c r="A4" s="114" t="s">
        <v>4</v>
      </c>
      <c r="B4" s="115" t="s">
        <v>66</v>
      </c>
      <c r="C4" s="115" t="s">
        <v>67</v>
      </c>
      <c r="D4" s="13" t="s">
        <v>68</v>
      </c>
      <c r="E4" s="116" t="s">
        <v>69</v>
      </c>
      <c r="F4" s="116"/>
      <c r="G4" s="116"/>
      <c r="H4" s="116"/>
      <c r="I4" s="116"/>
      <c r="J4" s="114" t="s">
        <v>70</v>
      </c>
    </row>
    <row r="5" spans="1:10" x14ac:dyDescent="0.25">
      <c r="A5" s="114"/>
      <c r="B5" s="115"/>
      <c r="C5" s="115"/>
      <c r="D5" s="14" t="s">
        <v>71</v>
      </c>
      <c r="E5" s="14" t="s">
        <v>72</v>
      </c>
      <c r="F5" s="14" t="s">
        <v>73</v>
      </c>
      <c r="G5" s="14" t="s">
        <v>74</v>
      </c>
      <c r="H5" s="14" t="s">
        <v>75</v>
      </c>
      <c r="I5" s="14" t="s">
        <v>76</v>
      </c>
      <c r="J5" s="114"/>
    </row>
    <row r="6" spans="1:10" x14ac:dyDescent="0.25">
      <c r="A6" s="15">
        <v>1</v>
      </c>
      <c r="B6" s="16" t="s">
        <v>77</v>
      </c>
      <c r="C6" s="16" t="s">
        <v>78</v>
      </c>
      <c r="D6" s="17">
        <v>52821.289514323202</v>
      </c>
      <c r="E6" s="17">
        <v>3124.5948958471799</v>
      </c>
      <c r="F6" s="17">
        <v>30.394136643915001</v>
      </c>
      <c r="G6" s="17">
        <v>0</v>
      </c>
      <c r="H6" s="17">
        <v>55.538121464469398</v>
      </c>
      <c r="I6" s="17">
        <v>0</v>
      </c>
      <c r="J6" s="18">
        <v>56031.816668278763</v>
      </c>
    </row>
    <row r="7" spans="1:10" x14ac:dyDescent="0.25">
      <c r="A7" s="19"/>
      <c r="B7" s="20"/>
      <c r="C7" s="20" t="s">
        <v>79</v>
      </c>
      <c r="D7" s="21">
        <v>1106.7370729935801</v>
      </c>
      <c r="E7" s="21">
        <v>430.02193105637798</v>
      </c>
      <c r="F7" s="21">
        <v>0</v>
      </c>
      <c r="G7" s="21">
        <v>0</v>
      </c>
      <c r="H7" s="21">
        <v>2167.088629757</v>
      </c>
      <c r="I7" s="21">
        <v>0</v>
      </c>
      <c r="J7" s="22">
        <v>3703.8476338069581</v>
      </c>
    </row>
    <row r="8" spans="1:10" x14ac:dyDescent="0.25">
      <c r="A8" s="19"/>
      <c r="B8" s="20"/>
      <c r="C8" s="20" t="s">
        <v>80</v>
      </c>
      <c r="D8" s="21">
        <v>22212.536398273201</v>
      </c>
      <c r="E8" s="21">
        <v>1824.16233178979</v>
      </c>
      <c r="F8" s="21">
        <v>48.528899966809</v>
      </c>
      <c r="G8" s="21">
        <v>0</v>
      </c>
      <c r="H8" s="21">
        <v>0</v>
      </c>
      <c r="I8" s="21">
        <v>27.277211028268699</v>
      </c>
      <c r="J8" s="22">
        <v>24112.504841058068</v>
      </c>
    </row>
    <row r="9" spans="1:10" x14ac:dyDescent="0.25">
      <c r="A9" s="19"/>
      <c r="B9" s="20"/>
      <c r="C9" s="20" t="s">
        <v>81</v>
      </c>
      <c r="D9" s="21">
        <v>2616.3112836543401</v>
      </c>
      <c r="E9" s="21">
        <v>444.37730826780302</v>
      </c>
      <c r="F9" s="21">
        <v>3.10373868148679</v>
      </c>
      <c r="G9" s="21">
        <v>0</v>
      </c>
      <c r="H9" s="21">
        <v>3451.2785572575999</v>
      </c>
      <c r="I9" s="21">
        <v>0</v>
      </c>
      <c r="J9" s="22">
        <v>6515.0708878612295</v>
      </c>
    </row>
    <row r="10" spans="1:10" x14ac:dyDescent="0.25">
      <c r="A10" s="23"/>
      <c r="B10" s="24"/>
      <c r="C10" s="24" t="s">
        <v>82</v>
      </c>
      <c r="D10" s="25">
        <v>19835.997136940801</v>
      </c>
      <c r="E10" s="25">
        <v>4195.4249231349904</v>
      </c>
      <c r="F10" s="25">
        <v>2816.93613152119</v>
      </c>
      <c r="G10" s="25">
        <v>0</v>
      </c>
      <c r="H10" s="25">
        <v>0</v>
      </c>
      <c r="I10" s="25">
        <v>231.986219785348</v>
      </c>
      <c r="J10" s="26">
        <v>27080.344411382328</v>
      </c>
    </row>
    <row r="11" spans="1:10" x14ac:dyDescent="0.25">
      <c r="A11" s="111" t="s">
        <v>83</v>
      </c>
      <c r="B11" s="111"/>
      <c r="C11" s="111"/>
      <c r="D11" s="27">
        <f>SUM(D6:D10)</f>
        <v>98592.871406185135</v>
      </c>
      <c r="E11" s="27">
        <f t="shared" ref="E11:J11" si="0">SUM(E6:E10)</f>
        <v>10018.58139009614</v>
      </c>
      <c r="F11" s="27">
        <f t="shared" si="0"/>
        <v>2898.9629068134009</v>
      </c>
      <c r="G11" s="27">
        <f t="shared" si="0"/>
        <v>0</v>
      </c>
      <c r="H11" s="27">
        <f t="shared" si="0"/>
        <v>5673.9053084790694</v>
      </c>
      <c r="I11" s="27">
        <f t="shared" si="0"/>
        <v>259.26343081361671</v>
      </c>
      <c r="J11" s="27">
        <f t="shared" si="0"/>
        <v>117443.58444238736</v>
      </c>
    </row>
    <row r="12" spans="1:10" x14ac:dyDescent="0.25">
      <c r="A12" s="15">
        <v>2</v>
      </c>
      <c r="B12" s="16" t="s">
        <v>21</v>
      </c>
      <c r="C12" s="16" t="s">
        <v>78</v>
      </c>
      <c r="D12" s="17">
        <v>70141.235099180907</v>
      </c>
      <c r="E12" s="17">
        <v>1961.9050607991501</v>
      </c>
      <c r="F12" s="17">
        <v>508.87338958801797</v>
      </c>
      <c r="G12" s="17">
        <v>0</v>
      </c>
      <c r="H12" s="17">
        <v>0</v>
      </c>
      <c r="I12" s="17">
        <v>1417.68656769886</v>
      </c>
      <c r="J12" s="18">
        <v>74029.700117266941</v>
      </c>
    </row>
    <row r="13" spans="1:10" x14ac:dyDescent="0.25">
      <c r="A13" s="19"/>
      <c r="B13" s="20"/>
      <c r="C13" s="20" t="s">
        <v>79</v>
      </c>
      <c r="D13" s="21">
        <v>339.07314343974502</v>
      </c>
      <c r="E13" s="21">
        <v>1198.6113841869901</v>
      </c>
      <c r="F13" s="21">
        <v>611.94569898191003</v>
      </c>
      <c r="G13" s="21">
        <v>0</v>
      </c>
      <c r="H13" s="21">
        <v>0</v>
      </c>
      <c r="I13" s="21">
        <v>2335.27185636886</v>
      </c>
      <c r="J13" s="22">
        <v>4484.9020829775054</v>
      </c>
    </row>
    <row r="14" spans="1:10" x14ac:dyDescent="0.25">
      <c r="A14" s="19"/>
      <c r="B14" s="20"/>
      <c r="C14" s="28" t="s">
        <v>80</v>
      </c>
      <c r="D14" s="21">
        <v>6592.3520919470402</v>
      </c>
      <c r="E14" s="21">
        <v>748.15179231371201</v>
      </c>
      <c r="F14" s="21">
        <v>46.567720170412201</v>
      </c>
      <c r="G14" s="21">
        <v>0</v>
      </c>
      <c r="H14" s="21">
        <v>0</v>
      </c>
      <c r="I14" s="21">
        <v>0</v>
      </c>
      <c r="J14" s="22">
        <v>7387.0716044311639</v>
      </c>
    </row>
    <row r="15" spans="1:10" x14ac:dyDescent="0.25">
      <c r="A15" s="19"/>
      <c r="B15" s="20"/>
      <c r="C15" s="20" t="s">
        <v>81</v>
      </c>
      <c r="D15" s="21">
        <v>138.822350462922</v>
      </c>
      <c r="E15" s="21">
        <v>636.87162787621605</v>
      </c>
      <c r="F15" s="21">
        <v>72.475359495781305</v>
      </c>
      <c r="G15" s="21">
        <v>0</v>
      </c>
      <c r="H15" s="21">
        <v>0</v>
      </c>
      <c r="I15" s="21">
        <v>5.7640838554443503</v>
      </c>
      <c r="J15" s="22">
        <v>853.93342169036373</v>
      </c>
    </row>
    <row r="16" spans="1:10" x14ac:dyDescent="0.25">
      <c r="A16" s="23"/>
      <c r="B16" s="24"/>
      <c r="C16" s="24" t="s">
        <v>82</v>
      </c>
      <c r="D16" s="25">
        <v>29039.992411720301</v>
      </c>
      <c r="E16" s="25">
        <v>467.038476813594</v>
      </c>
      <c r="F16" s="25">
        <v>211.57101550462701</v>
      </c>
      <c r="G16" s="25">
        <v>0</v>
      </c>
      <c r="H16" s="25">
        <v>0</v>
      </c>
      <c r="I16" s="25">
        <v>0</v>
      </c>
      <c r="J16" s="26">
        <v>29718.601904038522</v>
      </c>
    </row>
    <row r="17" spans="1:10" x14ac:dyDescent="0.25">
      <c r="A17" s="111" t="s">
        <v>84</v>
      </c>
      <c r="B17" s="111"/>
      <c r="C17" s="111"/>
      <c r="D17" s="27">
        <f>SUM(D12:D16)</f>
        <v>106251.47509675093</v>
      </c>
      <c r="E17" s="27">
        <f t="shared" ref="E17:J17" si="1">SUM(E12:E16)</f>
        <v>5012.5783419896625</v>
      </c>
      <c r="F17" s="27">
        <f t="shared" si="1"/>
        <v>1451.4331837407485</v>
      </c>
      <c r="G17" s="27">
        <f t="shared" si="1"/>
        <v>0</v>
      </c>
      <c r="H17" s="27">
        <f t="shared" si="1"/>
        <v>0</v>
      </c>
      <c r="I17" s="27">
        <f t="shared" si="1"/>
        <v>3758.7225079231644</v>
      </c>
      <c r="J17" s="27">
        <f t="shared" si="1"/>
        <v>116474.20913040452</v>
      </c>
    </row>
    <row r="18" spans="1:10" x14ac:dyDescent="0.25">
      <c r="A18" s="29">
        <v>3</v>
      </c>
      <c r="B18" s="30" t="s">
        <v>22</v>
      </c>
      <c r="C18" s="30" t="s">
        <v>78</v>
      </c>
      <c r="D18" s="31">
        <v>20928.2264913584</v>
      </c>
      <c r="E18" s="31">
        <v>1716.7627056487199</v>
      </c>
      <c r="F18" s="31">
        <v>911.43804012573196</v>
      </c>
      <c r="G18" s="31">
        <v>0</v>
      </c>
      <c r="H18" s="31">
        <v>232.66619229477701</v>
      </c>
      <c r="I18" s="31">
        <v>0</v>
      </c>
      <c r="J18" s="32">
        <v>23789.09342942763</v>
      </c>
    </row>
    <row r="19" spans="1:10" x14ac:dyDescent="0.25">
      <c r="A19" s="19"/>
      <c r="B19" s="20"/>
      <c r="C19" s="20" t="s">
        <v>79</v>
      </c>
      <c r="D19" s="21">
        <v>272.978435901338</v>
      </c>
      <c r="E19" s="21">
        <v>14.4572877987432</v>
      </c>
      <c r="F19" s="21">
        <v>620.32187343568501</v>
      </c>
      <c r="G19" s="21">
        <v>0</v>
      </c>
      <c r="H19" s="21">
        <v>157.70256010726601</v>
      </c>
      <c r="I19" s="21">
        <v>0</v>
      </c>
      <c r="J19" s="22">
        <v>1065.4601572430322</v>
      </c>
    </row>
    <row r="20" spans="1:10" x14ac:dyDescent="0.25">
      <c r="A20" s="19"/>
      <c r="B20" s="20"/>
      <c r="C20" s="20" t="s">
        <v>80</v>
      </c>
      <c r="D20" s="21">
        <v>5089.4879247711297</v>
      </c>
      <c r="E20" s="21">
        <v>511.79438749801602</v>
      </c>
      <c r="F20" s="21">
        <v>151.909357515285</v>
      </c>
      <c r="G20" s="21">
        <v>0</v>
      </c>
      <c r="H20" s="21">
        <v>157.99860993063899</v>
      </c>
      <c r="I20" s="21">
        <v>0</v>
      </c>
      <c r="J20" s="22">
        <v>5911.1902797150697</v>
      </c>
    </row>
    <row r="21" spans="1:10" x14ac:dyDescent="0.25">
      <c r="A21" s="19"/>
      <c r="B21" s="20"/>
      <c r="C21" s="20" t="s">
        <v>81</v>
      </c>
      <c r="D21" s="21">
        <v>247.832308482625</v>
      </c>
      <c r="E21" s="21">
        <v>58.767644102760897</v>
      </c>
      <c r="F21" s="21">
        <v>289.325221180548</v>
      </c>
      <c r="G21" s="21">
        <v>0</v>
      </c>
      <c r="H21" s="21">
        <v>319.68400094107801</v>
      </c>
      <c r="I21" s="21">
        <v>0</v>
      </c>
      <c r="J21" s="22">
        <v>915.6091747070119</v>
      </c>
    </row>
    <row r="22" spans="1:10" x14ac:dyDescent="0.25">
      <c r="A22" s="23"/>
      <c r="B22" s="24"/>
      <c r="C22" s="24" t="s">
        <v>82</v>
      </c>
      <c r="D22" s="25">
        <v>7529.3931635976596</v>
      </c>
      <c r="E22" s="25">
        <v>508.70917982684699</v>
      </c>
      <c r="F22" s="25">
        <v>65.013070125091701</v>
      </c>
      <c r="G22" s="25">
        <v>0</v>
      </c>
      <c r="H22" s="25">
        <v>122.343009470041</v>
      </c>
      <c r="I22" s="25">
        <v>0</v>
      </c>
      <c r="J22" s="26">
        <v>8225.4584230196397</v>
      </c>
    </row>
    <row r="23" spans="1:10" x14ac:dyDescent="0.25">
      <c r="A23" s="111" t="s">
        <v>85</v>
      </c>
      <c r="B23" s="111"/>
      <c r="C23" s="111"/>
      <c r="D23" s="27">
        <f>SUM(D18:D22)</f>
        <v>34067.918324111153</v>
      </c>
      <c r="E23" s="27">
        <f t="shared" ref="E23:I23" si="2">SUM(E18:E22)</f>
        <v>2810.4912048750875</v>
      </c>
      <c r="F23" s="27">
        <f t="shared" si="2"/>
        <v>2038.0075623823413</v>
      </c>
      <c r="G23" s="27">
        <f t="shared" si="2"/>
        <v>0</v>
      </c>
      <c r="H23" s="27">
        <f t="shared" si="2"/>
        <v>990.394372743801</v>
      </c>
      <c r="I23" s="27">
        <f t="shared" si="2"/>
        <v>0</v>
      </c>
      <c r="J23" s="33">
        <f t="shared" ref="J23:J28" si="3">SUM(D23:I23)</f>
        <v>39906.811464112383</v>
      </c>
    </row>
    <row r="24" spans="1:10" x14ac:dyDescent="0.25">
      <c r="A24" s="29">
        <v>4</v>
      </c>
      <c r="B24" s="30" t="s">
        <v>23</v>
      </c>
      <c r="C24" s="30" t="s">
        <v>78</v>
      </c>
      <c r="D24" s="31">
        <v>38710.441711565203</v>
      </c>
      <c r="E24" s="31">
        <v>1485.46107211101</v>
      </c>
      <c r="F24" s="31">
        <v>21.083439642656199</v>
      </c>
      <c r="G24" s="31">
        <v>0</v>
      </c>
      <c r="H24" s="31">
        <v>53.578716637305298</v>
      </c>
      <c r="I24" s="31">
        <v>1501.7605137349101</v>
      </c>
      <c r="J24" s="32">
        <f t="shared" si="3"/>
        <v>41772.325453691083</v>
      </c>
    </row>
    <row r="25" spans="1:10" x14ac:dyDescent="0.25">
      <c r="A25" s="19"/>
      <c r="B25" s="20"/>
      <c r="C25" s="20" t="s">
        <v>79</v>
      </c>
      <c r="D25" s="21">
        <v>878.937328647188</v>
      </c>
      <c r="E25" s="21">
        <v>1703.4993865480301</v>
      </c>
      <c r="F25" s="21">
        <v>74.2676284992299</v>
      </c>
      <c r="G25" s="21">
        <v>0</v>
      </c>
      <c r="H25" s="21">
        <v>191.308584189312</v>
      </c>
      <c r="I25" s="21">
        <v>157.56398203020399</v>
      </c>
      <c r="J25" s="22">
        <f t="shared" si="3"/>
        <v>3005.5769099139643</v>
      </c>
    </row>
    <row r="26" spans="1:10" x14ac:dyDescent="0.25">
      <c r="A26" s="19"/>
      <c r="B26" s="20"/>
      <c r="C26" s="20" t="s">
        <v>80</v>
      </c>
      <c r="D26" s="21">
        <v>8569.1611509614795</v>
      </c>
      <c r="E26" s="21">
        <v>18.0025854227388</v>
      </c>
      <c r="F26" s="21">
        <v>0.63266271018924503</v>
      </c>
      <c r="G26" s="21">
        <v>0</v>
      </c>
      <c r="H26" s="21">
        <v>0</v>
      </c>
      <c r="I26" s="21">
        <v>26.637699562700899</v>
      </c>
      <c r="J26" s="22">
        <f t="shared" si="3"/>
        <v>8614.4340986571096</v>
      </c>
    </row>
    <row r="27" spans="1:10" x14ac:dyDescent="0.25">
      <c r="A27" s="19"/>
      <c r="B27" s="20"/>
      <c r="C27" s="20" t="s">
        <v>81</v>
      </c>
      <c r="D27" s="21">
        <v>443.71319830449801</v>
      </c>
      <c r="E27" s="21">
        <v>2928.4602937094201</v>
      </c>
      <c r="F27" s="21">
        <v>5.9098117377629</v>
      </c>
      <c r="G27" s="21">
        <v>0</v>
      </c>
      <c r="H27" s="21">
        <v>15.0516076354475</v>
      </c>
      <c r="I27" s="21">
        <v>605.74696733128599</v>
      </c>
      <c r="J27" s="22">
        <f t="shared" si="3"/>
        <v>3998.8818787184146</v>
      </c>
    </row>
    <row r="28" spans="1:10" x14ac:dyDescent="0.25">
      <c r="A28" s="23"/>
      <c r="B28" s="24"/>
      <c r="C28" s="24" t="s">
        <v>82</v>
      </c>
      <c r="D28" s="25">
        <v>22003.922091701301</v>
      </c>
      <c r="E28" s="25">
        <v>33.841933521874701</v>
      </c>
      <c r="F28" s="25">
        <v>74.117012122551301</v>
      </c>
      <c r="G28" s="25">
        <v>0</v>
      </c>
      <c r="H28" s="25">
        <v>0</v>
      </c>
      <c r="I28" s="34">
        <v>1.5448552580655001E-3</v>
      </c>
      <c r="J28" s="26">
        <f t="shared" si="3"/>
        <v>22111.882582200986</v>
      </c>
    </row>
    <row r="29" spans="1:10" x14ac:dyDescent="0.25">
      <c r="A29" s="111" t="s">
        <v>86</v>
      </c>
      <c r="B29" s="111"/>
      <c r="C29" s="111"/>
      <c r="D29" s="27">
        <f>SUM(D24:D28)</f>
        <v>70606.175481179671</v>
      </c>
      <c r="E29" s="27">
        <f t="shared" ref="E29:J29" si="4">SUM(E24:E28)</f>
        <v>6169.2652713130738</v>
      </c>
      <c r="F29" s="27">
        <f t="shared" si="4"/>
        <v>176.01055471238953</v>
      </c>
      <c r="G29" s="27">
        <f t="shared" si="4"/>
        <v>0</v>
      </c>
      <c r="H29" s="27">
        <f t="shared" si="4"/>
        <v>259.93890846206477</v>
      </c>
      <c r="I29" s="27">
        <f t="shared" si="4"/>
        <v>2291.710707514359</v>
      </c>
      <c r="J29" s="27">
        <f t="shared" si="4"/>
        <v>79503.100923181555</v>
      </c>
    </row>
    <row r="30" spans="1:10" x14ac:dyDescent="0.25">
      <c r="A30" s="29">
        <v>5</v>
      </c>
      <c r="B30" s="30" t="s">
        <v>24</v>
      </c>
      <c r="C30" s="30" t="s">
        <v>78</v>
      </c>
      <c r="D30" s="31">
        <v>16191.615249217401</v>
      </c>
      <c r="E30" s="31">
        <v>3.4300253774410798</v>
      </c>
      <c r="F30" s="31">
        <v>1110.9958653599999</v>
      </c>
      <c r="G30" s="31"/>
      <c r="H30" s="31">
        <v>0</v>
      </c>
      <c r="I30" s="31">
        <v>3085.52595127722</v>
      </c>
      <c r="J30" s="32">
        <f t="shared" ref="J30:J34" si="5">SUM(D30:I30)</f>
        <v>20391.567091232064</v>
      </c>
    </row>
    <row r="31" spans="1:10" x14ac:dyDescent="0.25">
      <c r="A31" s="19"/>
      <c r="B31" s="20"/>
      <c r="C31" s="20" t="s">
        <v>79</v>
      </c>
      <c r="D31" s="21">
        <v>122.011126258893</v>
      </c>
      <c r="E31" s="21">
        <v>35.542006004434398</v>
      </c>
      <c r="F31" s="21">
        <v>290.77808072326098</v>
      </c>
      <c r="G31" s="21">
        <v>0</v>
      </c>
      <c r="H31" s="21">
        <v>0</v>
      </c>
      <c r="I31" s="21">
        <v>289.14539700066399</v>
      </c>
      <c r="J31" s="22">
        <f t="shared" si="5"/>
        <v>737.47660998725246</v>
      </c>
    </row>
    <row r="32" spans="1:10" x14ac:dyDescent="0.25">
      <c r="A32" s="19"/>
      <c r="B32" s="20"/>
      <c r="C32" s="20" t="s">
        <v>80</v>
      </c>
      <c r="D32" s="21">
        <v>385.07620186708601</v>
      </c>
      <c r="E32" s="21">
        <v>0</v>
      </c>
      <c r="F32" s="21">
        <v>234.542507466621</v>
      </c>
      <c r="G32" s="21">
        <v>0</v>
      </c>
      <c r="H32" s="21">
        <v>0</v>
      </c>
      <c r="I32" s="21">
        <v>200.375250194687</v>
      </c>
      <c r="J32" s="22">
        <f t="shared" si="5"/>
        <v>819.99395952839404</v>
      </c>
    </row>
    <row r="33" spans="1:10" x14ac:dyDescent="0.25">
      <c r="A33" s="19"/>
      <c r="B33" s="20"/>
      <c r="C33" s="20" t="s">
        <v>81</v>
      </c>
      <c r="D33" s="21">
        <v>22.418772674517001</v>
      </c>
      <c r="E33" s="21">
        <v>0</v>
      </c>
      <c r="F33" s="21">
        <v>1463.29259719172</v>
      </c>
      <c r="G33" s="21">
        <v>0</v>
      </c>
      <c r="H33" s="21">
        <v>0</v>
      </c>
      <c r="I33" s="21">
        <v>647.79077673161601</v>
      </c>
      <c r="J33" s="22">
        <f t="shared" si="5"/>
        <v>2133.502146597853</v>
      </c>
    </row>
    <row r="34" spans="1:10" x14ac:dyDescent="0.25">
      <c r="A34" s="23"/>
      <c r="B34" s="24"/>
      <c r="C34" s="24" t="s">
        <v>82</v>
      </c>
      <c r="D34" s="25">
        <v>32822.202679857597</v>
      </c>
      <c r="E34" s="25">
        <v>45.557939461766303</v>
      </c>
      <c r="F34" s="25">
        <v>39.853373617861102</v>
      </c>
      <c r="G34" s="25">
        <v>0</v>
      </c>
      <c r="H34" s="25">
        <v>0</v>
      </c>
      <c r="I34" s="25">
        <v>73.712787650654107</v>
      </c>
      <c r="J34" s="26">
        <f t="shared" si="5"/>
        <v>32981.326780587879</v>
      </c>
    </row>
    <row r="35" spans="1:10" x14ac:dyDescent="0.25">
      <c r="A35" s="111" t="s">
        <v>87</v>
      </c>
      <c r="B35" s="111"/>
      <c r="C35" s="111"/>
      <c r="D35" s="27">
        <f>SUM(D30:D34)</f>
        <v>49543.324029875497</v>
      </c>
      <c r="E35" s="27">
        <f t="shared" ref="E35:J35" si="6">SUM(E30:E34)</f>
        <v>84.529970843641792</v>
      </c>
      <c r="F35" s="27">
        <f t="shared" si="6"/>
        <v>3139.4624243594631</v>
      </c>
      <c r="G35" s="27">
        <f t="shared" si="6"/>
        <v>0</v>
      </c>
      <c r="H35" s="27">
        <f t="shared" si="6"/>
        <v>0</v>
      </c>
      <c r="I35" s="27">
        <f t="shared" si="6"/>
        <v>4296.5501628548409</v>
      </c>
      <c r="J35" s="27">
        <f t="shared" si="6"/>
        <v>57063.866587933444</v>
      </c>
    </row>
    <row r="36" spans="1:10" x14ac:dyDescent="0.25">
      <c r="A36" s="29">
        <v>6</v>
      </c>
      <c r="B36" s="30" t="s">
        <v>25</v>
      </c>
      <c r="C36" s="30" t="s">
        <v>78</v>
      </c>
      <c r="D36" s="31">
        <v>60752.021519089598</v>
      </c>
      <c r="E36" s="31">
        <v>10131.332486720001</v>
      </c>
      <c r="F36" s="31">
        <v>8077.0716294411304</v>
      </c>
      <c r="G36" s="31">
        <v>13.0750816839215</v>
      </c>
      <c r="H36" s="31">
        <v>6983.2962161604901</v>
      </c>
      <c r="I36" s="31">
        <v>832.339704480102</v>
      </c>
      <c r="J36" s="32">
        <f t="shared" ref="J36:J40" si="7">SUM(D36:I36)</f>
        <v>86789.13663757524</v>
      </c>
    </row>
    <row r="37" spans="1:10" x14ac:dyDescent="0.25">
      <c r="A37" s="19"/>
      <c r="B37" s="20"/>
      <c r="C37" s="20" t="s">
        <v>79</v>
      </c>
      <c r="D37" s="21">
        <v>785.49676925834103</v>
      </c>
      <c r="E37" s="21">
        <v>1747.3172971029501</v>
      </c>
      <c r="F37" s="21">
        <v>3178.4879497279699</v>
      </c>
      <c r="G37" s="21">
        <v>289.43834589870698</v>
      </c>
      <c r="H37" s="21">
        <v>3215.0292581314002</v>
      </c>
      <c r="I37" s="21">
        <v>650.33976101559199</v>
      </c>
      <c r="J37" s="22">
        <f t="shared" si="7"/>
        <v>9866.1093811349601</v>
      </c>
    </row>
    <row r="38" spans="1:10" x14ac:dyDescent="0.25">
      <c r="A38" s="19"/>
      <c r="B38" s="20"/>
      <c r="C38" s="20" t="s">
        <v>80</v>
      </c>
      <c r="D38" s="21">
        <v>5761.4609977363798</v>
      </c>
      <c r="E38" s="21">
        <v>1850.3721326192001</v>
      </c>
      <c r="F38" s="21">
        <v>2566.6022757642299</v>
      </c>
      <c r="G38" s="21">
        <v>0</v>
      </c>
      <c r="H38" s="21">
        <v>3094.1815341481501</v>
      </c>
      <c r="I38" s="21">
        <v>432.57736287802101</v>
      </c>
      <c r="J38" s="22">
        <f t="shared" si="7"/>
        <v>13705.194303145981</v>
      </c>
    </row>
    <row r="39" spans="1:10" x14ac:dyDescent="0.25">
      <c r="A39" s="19"/>
      <c r="B39" s="20"/>
      <c r="C39" s="20" t="s">
        <v>81</v>
      </c>
      <c r="D39" s="21">
        <v>5377.8196029566798</v>
      </c>
      <c r="E39" s="21">
        <v>10003.6076512534</v>
      </c>
      <c r="F39" s="21">
        <v>6725.7681994923096</v>
      </c>
      <c r="G39" s="21">
        <v>0</v>
      </c>
      <c r="H39" s="21">
        <v>5472.5356148602896</v>
      </c>
      <c r="I39" s="21">
        <v>1902.2065551425601</v>
      </c>
      <c r="J39" s="22">
        <f t="shared" si="7"/>
        <v>29481.937623705238</v>
      </c>
    </row>
    <row r="40" spans="1:10" x14ac:dyDescent="0.25">
      <c r="A40" s="23"/>
      <c r="B40" s="24"/>
      <c r="C40" s="24" t="s">
        <v>82</v>
      </c>
      <c r="D40" s="25">
        <v>36204.984532062699</v>
      </c>
      <c r="E40" s="25">
        <v>262.83515533764898</v>
      </c>
      <c r="F40" s="25">
        <v>2629.4175190978199</v>
      </c>
      <c r="G40" s="25">
        <v>0</v>
      </c>
      <c r="H40" s="25">
        <v>1663.0061618403599</v>
      </c>
      <c r="I40" s="25">
        <v>175.60549344588699</v>
      </c>
      <c r="J40" s="26">
        <f t="shared" si="7"/>
        <v>40935.84886178442</v>
      </c>
    </row>
    <row r="41" spans="1:10" x14ac:dyDescent="0.25">
      <c r="A41" s="111" t="s">
        <v>88</v>
      </c>
      <c r="B41" s="112"/>
      <c r="C41" s="112"/>
      <c r="D41" s="27">
        <f>SUM(D36:D40)</f>
        <v>108881.7834211037</v>
      </c>
      <c r="E41" s="27">
        <f t="shared" ref="E41:J41" si="8">SUM(E36:E40)</f>
        <v>23995.464723033201</v>
      </c>
      <c r="F41" s="27">
        <f t="shared" si="8"/>
        <v>23177.347573523461</v>
      </c>
      <c r="G41" s="27">
        <f t="shared" si="8"/>
        <v>302.51342758262848</v>
      </c>
      <c r="H41" s="27">
        <f t="shared" si="8"/>
        <v>20428.048785140691</v>
      </c>
      <c r="I41" s="27">
        <f t="shared" si="8"/>
        <v>3993.068876962162</v>
      </c>
      <c r="J41" s="27">
        <f t="shared" si="8"/>
        <v>180778.22680734584</v>
      </c>
    </row>
    <row r="42" spans="1:10" x14ac:dyDescent="0.25">
      <c r="A42" s="29">
        <v>7</v>
      </c>
      <c r="B42" s="30" t="s">
        <v>26</v>
      </c>
      <c r="C42" s="30" t="s">
        <v>78</v>
      </c>
      <c r="D42" s="31">
        <v>50298.910371874001</v>
      </c>
      <c r="E42" s="31">
        <v>3458.3105708348598</v>
      </c>
      <c r="F42" s="31">
        <v>0</v>
      </c>
      <c r="G42" s="31">
        <v>0</v>
      </c>
      <c r="H42" s="31">
        <v>1888.4043657387899</v>
      </c>
      <c r="I42" s="31">
        <v>410.45084395581398</v>
      </c>
      <c r="J42" s="32">
        <f t="shared" ref="J42:J46" si="9">SUM(D42:I42)</f>
        <v>56056.076152403461</v>
      </c>
    </row>
    <row r="43" spans="1:10" x14ac:dyDescent="0.25">
      <c r="A43" s="19"/>
      <c r="B43" s="20"/>
      <c r="C43" s="20" t="s">
        <v>79</v>
      </c>
      <c r="D43" s="21">
        <v>411.80825855908301</v>
      </c>
      <c r="E43" s="21">
        <v>763.00947534592206</v>
      </c>
      <c r="F43" s="21">
        <v>0</v>
      </c>
      <c r="G43" s="21">
        <v>0</v>
      </c>
      <c r="H43" s="21">
        <v>149.21785377152401</v>
      </c>
      <c r="I43" s="21">
        <v>1.2036844549157399</v>
      </c>
      <c r="J43" s="22">
        <f t="shared" si="9"/>
        <v>1325.2392721314447</v>
      </c>
    </row>
    <row r="44" spans="1:10" x14ac:dyDescent="0.25">
      <c r="A44" s="19"/>
      <c r="B44" s="20"/>
      <c r="C44" s="20" t="s">
        <v>80</v>
      </c>
      <c r="D44" s="21">
        <v>887.52427217848197</v>
      </c>
      <c r="E44" s="21">
        <v>1536.4287242309599</v>
      </c>
      <c r="F44" s="21">
        <v>0</v>
      </c>
      <c r="G44" s="21">
        <v>0</v>
      </c>
      <c r="H44" s="21">
        <v>672.96419158069295</v>
      </c>
      <c r="I44" s="21">
        <v>210.13746525786999</v>
      </c>
      <c r="J44" s="22">
        <f t="shared" si="9"/>
        <v>3307.0546532480048</v>
      </c>
    </row>
    <row r="45" spans="1:10" x14ac:dyDescent="0.25">
      <c r="A45" s="19"/>
      <c r="B45" s="20"/>
      <c r="C45" s="20" t="s">
        <v>81</v>
      </c>
      <c r="D45" s="21">
        <v>3291.37272748848</v>
      </c>
      <c r="E45" s="21">
        <v>3851.3985115440801</v>
      </c>
      <c r="F45" s="21">
        <v>0</v>
      </c>
      <c r="G45" s="21">
        <v>0</v>
      </c>
      <c r="H45" s="21">
        <v>4797.1927514347799</v>
      </c>
      <c r="I45" s="21">
        <v>72.930168846120694</v>
      </c>
      <c r="J45" s="22">
        <f t="shared" si="9"/>
        <v>12012.894159313459</v>
      </c>
    </row>
    <row r="46" spans="1:10" x14ac:dyDescent="0.25">
      <c r="A46" s="23"/>
      <c r="B46" s="24"/>
      <c r="C46" s="24" t="s">
        <v>82</v>
      </c>
      <c r="D46" s="25">
        <v>13458.3706284288</v>
      </c>
      <c r="E46" s="25">
        <v>867.42884234759003</v>
      </c>
      <c r="F46" s="25">
        <v>0</v>
      </c>
      <c r="G46" s="25">
        <v>0</v>
      </c>
      <c r="H46" s="25">
        <v>140.709697603162</v>
      </c>
      <c r="I46" s="25">
        <v>46.170068487642801</v>
      </c>
      <c r="J46" s="26">
        <f t="shared" si="9"/>
        <v>14512.679236867196</v>
      </c>
    </row>
    <row r="47" spans="1:10" x14ac:dyDescent="0.25">
      <c r="A47" s="111" t="s">
        <v>89</v>
      </c>
      <c r="B47" s="111"/>
      <c r="C47" s="111"/>
      <c r="D47" s="27">
        <f>SUM(D42:D46)</f>
        <v>68347.98625852885</v>
      </c>
      <c r="E47" s="27">
        <f t="shared" ref="E47:J47" si="10">SUM(E42:E46)</f>
        <v>10476.576124303412</v>
      </c>
      <c r="F47" s="27">
        <f t="shared" si="10"/>
        <v>0</v>
      </c>
      <c r="G47" s="27">
        <f t="shared" si="10"/>
        <v>0</v>
      </c>
      <c r="H47" s="27">
        <f t="shared" si="10"/>
        <v>7648.4888601289485</v>
      </c>
      <c r="I47" s="27">
        <f t="shared" si="10"/>
        <v>740.89223100236313</v>
      </c>
      <c r="J47" s="27">
        <f t="shared" si="10"/>
        <v>87213.943473963562</v>
      </c>
    </row>
    <row r="48" spans="1:10" x14ac:dyDescent="0.25">
      <c r="A48" s="29">
        <v>8</v>
      </c>
      <c r="B48" s="30" t="s">
        <v>27</v>
      </c>
      <c r="C48" s="30" t="s">
        <v>78</v>
      </c>
      <c r="D48" s="31">
        <v>42351.228723577398</v>
      </c>
      <c r="E48" s="31">
        <v>6548.6084019261998</v>
      </c>
      <c r="F48" s="31">
        <v>4804.3775329911396</v>
      </c>
      <c r="G48" s="31">
        <v>0</v>
      </c>
      <c r="H48" s="31">
        <v>2962.7509572587001</v>
      </c>
      <c r="I48" s="31">
        <v>11575.383361713</v>
      </c>
      <c r="J48" s="32">
        <f t="shared" ref="J48:J52" si="11">SUM(D48:I48)</f>
        <v>68242.348977466434</v>
      </c>
    </row>
    <row r="49" spans="1:10" x14ac:dyDescent="0.25">
      <c r="A49" s="19"/>
      <c r="B49" s="20"/>
      <c r="C49" s="20" t="s">
        <v>79</v>
      </c>
      <c r="D49" s="21">
        <v>1059.6519677419401</v>
      </c>
      <c r="E49" s="21">
        <v>144.063036220924</v>
      </c>
      <c r="F49" s="21">
        <v>2251.8497065602701</v>
      </c>
      <c r="G49" s="21">
        <v>0</v>
      </c>
      <c r="H49" s="21">
        <v>70.638093524910403</v>
      </c>
      <c r="I49" s="21">
        <v>1138.36207511265</v>
      </c>
      <c r="J49" s="22">
        <f t="shared" si="11"/>
        <v>4664.5648791606945</v>
      </c>
    </row>
    <row r="50" spans="1:10" x14ac:dyDescent="0.25">
      <c r="A50" s="19"/>
      <c r="B50" s="20"/>
      <c r="C50" s="20" t="s">
        <v>80</v>
      </c>
      <c r="D50" s="21">
        <v>3441.60880407684</v>
      </c>
      <c r="E50" s="21">
        <v>2421.3771588240702</v>
      </c>
      <c r="F50" s="21">
        <v>758.55973829883703</v>
      </c>
      <c r="G50" s="21">
        <v>0</v>
      </c>
      <c r="H50" s="21">
        <v>162.183218031362</v>
      </c>
      <c r="I50" s="21">
        <v>6948.6295403452204</v>
      </c>
      <c r="J50" s="22">
        <f t="shared" si="11"/>
        <v>13732.35845957633</v>
      </c>
    </row>
    <row r="51" spans="1:10" x14ac:dyDescent="0.25">
      <c r="A51" s="19"/>
      <c r="B51" s="20"/>
      <c r="C51" s="20" t="s">
        <v>81</v>
      </c>
      <c r="D51" s="21">
        <v>2321.37436011503</v>
      </c>
      <c r="E51" s="21">
        <v>4462.0486944354898</v>
      </c>
      <c r="F51" s="21">
        <v>6602.8980595986404</v>
      </c>
      <c r="G51" s="21">
        <v>0</v>
      </c>
      <c r="H51" s="21">
        <v>3788.0585122779598</v>
      </c>
      <c r="I51" s="21">
        <v>3927.0237629654798</v>
      </c>
      <c r="J51" s="22">
        <f t="shared" si="11"/>
        <v>21101.403389392599</v>
      </c>
    </row>
    <row r="52" spans="1:10" x14ac:dyDescent="0.25">
      <c r="A52" s="23"/>
      <c r="B52" s="24"/>
      <c r="C52" s="24" t="s">
        <v>82</v>
      </c>
      <c r="D52" s="25">
        <v>30453.795480906199</v>
      </c>
      <c r="E52" s="25">
        <v>272.67612399453299</v>
      </c>
      <c r="F52" s="25">
        <v>689.31365706979102</v>
      </c>
      <c r="G52" s="25"/>
      <c r="H52" s="25">
        <v>48.402535412344399</v>
      </c>
      <c r="I52" s="25">
        <v>5097.2106690593</v>
      </c>
      <c r="J52" s="26">
        <f t="shared" si="11"/>
        <v>36561.398466442166</v>
      </c>
    </row>
    <row r="53" spans="1:10" x14ac:dyDescent="0.25">
      <c r="A53" s="111" t="s">
        <v>90</v>
      </c>
      <c r="B53" s="111"/>
      <c r="C53" s="111"/>
      <c r="D53" s="27">
        <f>SUM(D48:D52)</f>
        <v>79627.659336417404</v>
      </c>
      <c r="E53" s="27">
        <f t="shared" ref="E53:J53" si="12">SUM(E48:E52)</f>
        <v>13848.773415401218</v>
      </c>
      <c r="F53" s="27">
        <f t="shared" si="12"/>
        <v>15106.998694518679</v>
      </c>
      <c r="G53" s="27">
        <f t="shared" si="12"/>
        <v>0</v>
      </c>
      <c r="H53" s="27">
        <f t="shared" si="12"/>
        <v>7032.0333165052762</v>
      </c>
      <c r="I53" s="27">
        <f t="shared" si="12"/>
        <v>28686.609409195651</v>
      </c>
      <c r="J53" s="27">
        <f t="shared" si="12"/>
        <v>144302.07417203821</v>
      </c>
    </row>
    <row r="54" spans="1:10" x14ac:dyDescent="0.25">
      <c r="A54" s="29">
        <v>9</v>
      </c>
      <c r="B54" s="30" t="s">
        <v>91</v>
      </c>
      <c r="C54" s="30" t="s">
        <v>78</v>
      </c>
      <c r="D54" s="31">
        <v>15977.6565979557</v>
      </c>
      <c r="E54" s="31">
        <v>3577.6836271735501</v>
      </c>
      <c r="F54" s="31">
        <v>1153.2150406589899</v>
      </c>
      <c r="G54" s="31">
        <v>0</v>
      </c>
      <c r="H54" s="31">
        <v>868.47999873488902</v>
      </c>
      <c r="I54" s="31">
        <v>7006.5267778070302</v>
      </c>
      <c r="J54" s="32">
        <f t="shared" ref="J54:J58" si="13">SUM(D54:I54)</f>
        <v>28583.562042330159</v>
      </c>
    </row>
    <row r="55" spans="1:10" x14ac:dyDescent="0.25">
      <c r="A55" s="19"/>
      <c r="B55" s="20"/>
      <c r="C55" s="20" t="s">
        <v>79</v>
      </c>
      <c r="D55" s="21">
        <v>505.718847658735</v>
      </c>
      <c r="E55" s="21">
        <v>874.31020489550895</v>
      </c>
      <c r="F55" s="21">
        <v>341.08454061934299</v>
      </c>
      <c r="G55" s="21">
        <v>0</v>
      </c>
      <c r="H55" s="21">
        <v>167.42450428637201</v>
      </c>
      <c r="I55" s="21">
        <v>616.66952215164099</v>
      </c>
      <c r="J55" s="22">
        <f t="shared" si="13"/>
        <v>2505.2076196116</v>
      </c>
    </row>
    <row r="56" spans="1:10" x14ac:dyDescent="0.25">
      <c r="A56" s="19"/>
      <c r="B56" s="20"/>
      <c r="C56" s="20" t="s">
        <v>80</v>
      </c>
      <c r="D56" s="21">
        <v>3592.4357392226598</v>
      </c>
      <c r="E56" s="21">
        <v>1182.42980193112</v>
      </c>
      <c r="F56" s="21">
        <v>707.09776220407798</v>
      </c>
      <c r="G56" s="21">
        <v>0</v>
      </c>
      <c r="H56" s="21">
        <v>589.48923688488901</v>
      </c>
      <c r="I56" s="21">
        <v>5345.3468586560102</v>
      </c>
      <c r="J56" s="22">
        <f t="shared" si="13"/>
        <v>11416.799398898758</v>
      </c>
    </row>
    <row r="57" spans="1:10" x14ac:dyDescent="0.25">
      <c r="A57" s="19"/>
      <c r="B57" s="20"/>
      <c r="C57" s="20" t="s">
        <v>81</v>
      </c>
      <c r="D57" s="21">
        <v>228.13082019727599</v>
      </c>
      <c r="E57" s="21">
        <v>2053.96654354765</v>
      </c>
      <c r="F57" s="21">
        <v>204.46419152279799</v>
      </c>
      <c r="G57" s="21">
        <v>0</v>
      </c>
      <c r="H57" s="21">
        <v>895.76664172657195</v>
      </c>
      <c r="I57" s="21">
        <v>663.83588773927499</v>
      </c>
      <c r="J57" s="22">
        <f t="shared" si="13"/>
        <v>4046.1640847335711</v>
      </c>
    </row>
    <row r="58" spans="1:10" x14ac:dyDescent="0.25">
      <c r="A58" s="23"/>
      <c r="B58" s="24"/>
      <c r="C58" s="24" t="s">
        <v>82</v>
      </c>
      <c r="D58" s="25">
        <v>36749.814314028503</v>
      </c>
      <c r="E58" s="25">
        <v>395.139283952688</v>
      </c>
      <c r="F58" s="25">
        <v>330.77153591335599</v>
      </c>
      <c r="G58" s="25">
        <v>0</v>
      </c>
      <c r="H58" s="25">
        <v>334.22303559348899</v>
      </c>
      <c r="I58" s="25">
        <v>647.10259444671999</v>
      </c>
      <c r="J58" s="26">
        <f t="shared" si="13"/>
        <v>38457.050763934756</v>
      </c>
    </row>
    <row r="59" spans="1:10" x14ac:dyDescent="0.25">
      <c r="A59" s="111" t="s">
        <v>92</v>
      </c>
      <c r="B59" s="111"/>
      <c r="C59" s="111"/>
      <c r="D59" s="27">
        <f>SUM(D54:D58)</f>
        <v>57053.756319062872</v>
      </c>
      <c r="E59" s="27">
        <f t="shared" ref="E59:J59" si="14">SUM(E54:E58)</f>
        <v>8083.5294615005168</v>
      </c>
      <c r="F59" s="27">
        <f t="shared" si="14"/>
        <v>2736.633070918565</v>
      </c>
      <c r="G59" s="27">
        <f t="shared" si="14"/>
        <v>0</v>
      </c>
      <c r="H59" s="27">
        <f t="shared" si="14"/>
        <v>2855.3834172262109</v>
      </c>
      <c r="I59" s="27">
        <f t="shared" si="14"/>
        <v>14279.481640800675</v>
      </c>
      <c r="J59" s="27">
        <f t="shared" si="14"/>
        <v>85008.783909508842</v>
      </c>
    </row>
    <row r="60" spans="1:10" x14ac:dyDescent="0.25">
      <c r="A60" s="29">
        <v>10</v>
      </c>
      <c r="B60" s="30" t="s">
        <v>29</v>
      </c>
      <c r="C60" s="30" t="s">
        <v>78</v>
      </c>
      <c r="D60" s="31">
        <v>15164.709164731299</v>
      </c>
      <c r="E60" s="31">
        <v>29815.4156001884</v>
      </c>
      <c r="F60" s="31">
        <v>0</v>
      </c>
      <c r="G60" s="31">
        <v>0</v>
      </c>
      <c r="H60" s="31">
        <v>10438.220240332799</v>
      </c>
      <c r="I60" s="31">
        <v>0</v>
      </c>
      <c r="J60" s="32">
        <f t="shared" ref="J60:J64" si="15">SUM(D60:I60)</f>
        <v>55418.3450052525</v>
      </c>
    </row>
    <row r="61" spans="1:10" x14ac:dyDescent="0.25">
      <c r="A61" s="19"/>
      <c r="B61" s="20"/>
      <c r="C61" s="20" t="s">
        <v>79</v>
      </c>
      <c r="D61" s="21">
        <v>274.97068884072399</v>
      </c>
      <c r="E61" s="21">
        <v>2758.96564037601</v>
      </c>
      <c r="F61" s="21">
        <v>0</v>
      </c>
      <c r="G61" s="21">
        <v>0</v>
      </c>
      <c r="H61" s="21">
        <v>333.30608398911198</v>
      </c>
      <c r="I61" s="21">
        <v>0</v>
      </c>
      <c r="J61" s="22">
        <f t="shared" si="15"/>
        <v>3367.2424132058459</v>
      </c>
    </row>
    <row r="62" spans="1:10" x14ac:dyDescent="0.25">
      <c r="A62" s="19"/>
      <c r="B62" s="20"/>
      <c r="C62" s="20" t="s">
        <v>80</v>
      </c>
      <c r="D62" s="21">
        <v>9715.7302002269498</v>
      </c>
      <c r="E62" s="21">
        <v>9381.8603527181695</v>
      </c>
      <c r="F62" s="21">
        <v>0</v>
      </c>
      <c r="G62" s="21">
        <v>0</v>
      </c>
      <c r="H62" s="21">
        <v>4316.5616640625303</v>
      </c>
      <c r="I62" s="21">
        <v>0</v>
      </c>
      <c r="J62" s="22">
        <f t="shared" si="15"/>
        <v>23414.15221700765</v>
      </c>
    </row>
    <row r="63" spans="1:10" x14ac:dyDescent="0.25">
      <c r="A63" s="19"/>
      <c r="B63" s="20"/>
      <c r="C63" s="20" t="s">
        <v>81</v>
      </c>
      <c r="D63" s="21">
        <v>1140.81205583202</v>
      </c>
      <c r="E63" s="21">
        <v>5510.6850927518899</v>
      </c>
      <c r="F63" s="21">
        <v>0</v>
      </c>
      <c r="G63" s="21">
        <v>0</v>
      </c>
      <c r="H63" s="21">
        <v>785.41088042043805</v>
      </c>
      <c r="I63" s="21">
        <v>0</v>
      </c>
      <c r="J63" s="22">
        <f t="shared" si="15"/>
        <v>7436.9080290043476</v>
      </c>
    </row>
    <row r="64" spans="1:10" x14ac:dyDescent="0.25">
      <c r="A64" s="23"/>
      <c r="B64" s="24"/>
      <c r="C64" s="24" t="s">
        <v>82</v>
      </c>
      <c r="D64" s="25">
        <v>22844.1047922041</v>
      </c>
      <c r="E64" s="25">
        <v>4301.2047702457103</v>
      </c>
      <c r="F64" s="25">
        <v>0</v>
      </c>
      <c r="G64" s="25">
        <v>0</v>
      </c>
      <c r="H64" s="25">
        <v>1791.8757264083599</v>
      </c>
      <c r="I64" s="25">
        <v>0</v>
      </c>
      <c r="J64" s="26">
        <f t="shared" si="15"/>
        <v>28937.185288858171</v>
      </c>
    </row>
    <row r="65" spans="1:10" x14ac:dyDescent="0.25">
      <c r="A65" s="111" t="s">
        <v>93</v>
      </c>
      <c r="B65" s="111"/>
      <c r="C65" s="111"/>
      <c r="D65" s="27">
        <f>SUM(D60:D64)</f>
        <v>49140.326901835091</v>
      </c>
      <c r="E65" s="27">
        <f t="shared" ref="E65:J65" si="16">SUM(E60:E64)</f>
        <v>51768.131456280185</v>
      </c>
      <c r="F65" s="27">
        <f t="shared" si="16"/>
        <v>0</v>
      </c>
      <c r="G65" s="27">
        <f t="shared" si="16"/>
        <v>0</v>
      </c>
      <c r="H65" s="27">
        <f t="shared" si="16"/>
        <v>17665.374595213241</v>
      </c>
      <c r="I65" s="27">
        <f t="shared" si="16"/>
        <v>0</v>
      </c>
      <c r="J65" s="27">
        <f t="shared" si="16"/>
        <v>118573.8329533285</v>
      </c>
    </row>
    <row r="66" spans="1:10" x14ac:dyDescent="0.25">
      <c r="A66" s="29">
        <v>11</v>
      </c>
      <c r="B66" s="30" t="s">
        <v>30</v>
      </c>
      <c r="C66" s="30" t="s">
        <v>78</v>
      </c>
      <c r="D66" s="31">
        <v>180715.85433135001</v>
      </c>
      <c r="E66" s="31">
        <v>12882.533257618899</v>
      </c>
      <c r="F66" s="31">
        <v>4936.2201838484198</v>
      </c>
      <c r="G66" s="31">
        <v>0</v>
      </c>
      <c r="H66" s="31">
        <v>34087.005500348001</v>
      </c>
      <c r="I66" s="31">
        <v>2076.62499504479</v>
      </c>
      <c r="J66" s="32">
        <f t="shared" ref="J66:J70" si="17">SUM(D66:I66)</f>
        <v>234698.23826821012</v>
      </c>
    </row>
    <row r="67" spans="1:10" x14ac:dyDescent="0.25">
      <c r="A67" s="19"/>
      <c r="B67" s="20"/>
      <c r="C67" s="20" t="s">
        <v>79</v>
      </c>
      <c r="D67" s="21">
        <v>3066.6523480020901</v>
      </c>
      <c r="E67" s="21">
        <v>4891.0494839800003</v>
      </c>
      <c r="F67" s="21">
        <v>3398.7340029246602</v>
      </c>
      <c r="G67" s="21">
        <v>0</v>
      </c>
      <c r="H67" s="21">
        <v>7522.1943446934201</v>
      </c>
      <c r="I67" s="21">
        <v>310.36290301070102</v>
      </c>
      <c r="J67" s="22">
        <f t="shared" si="17"/>
        <v>19188.993082610872</v>
      </c>
    </row>
    <row r="68" spans="1:10" x14ac:dyDescent="0.25">
      <c r="A68" s="19"/>
      <c r="B68" s="20"/>
      <c r="C68" s="20" t="s">
        <v>80</v>
      </c>
      <c r="D68" s="21">
        <v>26896.305776181602</v>
      </c>
      <c r="E68" s="21">
        <v>5285.3300343409301</v>
      </c>
      <c r="F68" s="21">
        <v>5564.9837625275904</v>
      </c>
      <c r="G68" s="21">
        <v>0</v>
      </c>
      <c r="H68" s="21">
        <v>11809.8313269317</v>
      </c>
      <c r="I68" s="21">
        <v>147.77041925002899</v>
      </c>
      <c r="J68" s="22">
        <f t="shared" si="17"/>
        <v>49704.221319231852</v>
      </c>
    </row>
    <row r="69" spans="1:10" x14ac:dyDescent="0.25">
      <c r="A69" s="19"/>
      <c r="B69" s="20"/>
      <c r="C69" s="20" t="s">
        <v>81</v>
      </c>
      <c r="D69" s="21">
        <v>5129.4597359992404</v>
      </c>
      <c r="E69" s="21">
        <v>7121.7577527557796</v>
      </c>
      <c r="F69" s="21">
        <v>1206.84622407297</v>
      </c>
      <c r="G69" s="21">
        <v>0</v>
      </c>
      <c r="H69" s="21">
        <v>25085.408612113999</v>
      </c>
      <c r="I69" s="21">
        <v>1571.2156851621601</v>
      </c>
      <c r="J69" s="22">
        <f t="shared" si="17"/>
        <v>40114.688010104153</v>
      </c>
    </row>
    <row r="70" spans="1:10" x14ac:dyDescent="0.25">
      <c r="A70" s="23"/>
      <c r="B70" s="24"/>
      <c r="C70" s="24" t="s">
        <v>82</v>
      </c>
      <c r="D70" s="25">
        <v>105175.281472823</v>
      </c>
      <c r="E70" s="25">
        <v>6158.5979001013302</v>
      </c>
      <c r="F70" s="25">
        <v>603.25017072836795</v>
      </c>
      <c r="G70" s="25">
        <v>0</v>
      </c>
      <c r="H70" s="25">
        <v>3748.24439981758</v>
      </c>
      <c r="I70" s="25">
        <v>1.4651691864982299</v>
      </c>
      <c r="J70" s="26">
        <f t="shared" si="17"/>
        <v>115686.83911265677</v>
      </c>
    </row>
    <row r="71" spans="1:10" x14ac:dyDescent="0.25">
      <c r="A71" s="111" t="s">
        <v>94</v>
      </c>
      <c r="B71" s="111"/>
      <c r="C71" s="111"/>
      <c r="D71" s="27">
        <f>SUM(D66:D70)</f>
        <v>320983.55366435595</v>
      </c>
      <c r="E71" s="27">
        <f t="shared" ref="E71:J71" si="18">SUM(E66:E70)</f>
        <v>36339.268428796946</v>
      </c>
      <c r="F71" s="27">
        <f t="shared" si="18"/>
        <v>15710.034344102009</v>
      </c>
      <c r="G71" s="27">
        <f t="shared" si="18"/>
        <v>0</v>
      </c>
      <c r="H71" s="27">
        <f t="shared" si="18"/>
        <v>82252.684183904697</v>
      </c>
      <c r="I71" s="27">
        <f t="shared" si="18"/>
        <v>4107.4391716541786</v>
      </c>
      <c r="J71" s="27">
        <f t="shared" si="18"/>
        <v>459392.97979281377</v>
      </c>
    </row>
    <row r="72" spans="1:10" x14ac:dyDescent="0.25">
      <c r="A72" s="29">
        <v>12</v>
      </c>
      <c r="B72" s="30" t="s">
        <v>31</v>
      </c>
      <c r="C72" s="30" t="s">
        <v>78</v>
      </c>
      <c r="D72" s="31">
        <v>34911.492129043298</v>
      </c>
      <c r="E72" s="31">
        <v>18812.493613263701</v>
      </c>
      <c r="F72" s="31">
        <v>0</v>
      </c>
      <c r="G72" s="31">
        <v>0</v>
      </c>
      <c r="H72" s="31">
        <v>2743.6553212840399</v>
      </c>
      <c r="I72" s="31">
        <v>506.43977818459899</v>
      </c>
      <c r="J72" s="32">
        <f t="shared" ref="J72:J76" si="19">SUM(D72:I72)</f>
        <v>56974.080841775634</v>
      </c>
    </row>
    <row r="73" spans="1:10" x14ac:dyDescent="0.25">
      <c r="A73" s="19"/>
      <c r="B73" s="20"/>
      <c r="C73" s="20" t="s">
        <v>79</v>
      </c>
      <c r="D73" s="21">
        <v>156.65850421250599</v>
      </c>
      <c r="E73" s="21">
        <v>2479.16415295971</v>
      </c>
      <c r="F73" s="21">
        <v>100.93954494268699</v>
      </c>
      <c r="G73" s="21">
        <v>0</v>
      </c>
      <c r="H73" s="21">
        <v>4211.4622425542102</v>
      </c>
      <c r="I73" s="21">
        <v>449.922966857137</v>
      </c>
      <c r="J73" s="22">
        <f t="shared" si="19"/>
        <v>7398.1474115262499</v>
      </c>
    </row>
    <row r="74" spans="1:10" x14ac:dyDescent="0.25">
      <c r="A74" s="19"/>
      <c r="B74" s="20"/>
      <c r="C74" s="20" t="s">
        <v>80</v>
      </c>
      <c r="D74" s="21">
        <v>13480.0707411454</v>
      </c>
      <c r="E74" s="21">
        <v>3166.1582727947798</v>
      </c>
      <c r="F74" s="21">
        <v>56.939316977786703</v>
      </c>
      <c r="G74" s="21">
        <v>0</v>
      </c>
      <c r="H74" s="21">
        <v>1957.42480955217</v>
      </c>
      <c r="I74" s="21">
        <v>252.43693790660799</v>
      </c>
      <c r="J74" s="22">
        <f t="shared" si="19"/>
        <v>18913.030078376745</v>
      </c>
    </row>
    <row r="75" spans="1:10" x14ac:dyDescent="0.25">
      <c r="A75" s="19"/>
      <c r="B75" s="20"/>
      <c r="C75" s="20" t="s">
        <v>81</v>
      </c>
      <c r="D75" s="21">
        <v>525.77114962516202</v>
      </c>
      <c r="E75" s="21">
        <v>7642.7160592254404</v>
      </c>
      <c r="F75" s="21">
        <v>0</v>
      </c>
      <c r="G75" s="21">
        <v>0</v>
      </c>
      <c r="H75" s="21">
        <v>1085.0029880939901</v>
      </c>
      <c r="I75" s="21">
        <v>97.248724725601207</v>
      </c>
      <c r="J75" s="22">
        <f t="shared" si="19"/>
        <v>9350.738921670194</v>
      </c>
    </row>
    <row r="76" spans="1:10" x14ac:dyDescent="0.25">
      <c r="A76" s="23"/>
      <c r="B76" s="24"/>
      <c r="C76" s="24" t="s">
        <v>82</v>
      </c>
      <c r="D76" s="25">
        <v>40251.710012900803</v>
      </c>
      <c r="E76" s="25">
        <v>1995.8267702452799</v>
      </c>
      <c r="F76" s="25">
        <v>378.93792638009802</v>
      </c>
      <c r="G76" s="25">
        <v>0</v>
      </c>
      <c r="H76" s="25">
        <v>1005.91586126212</v>
      </c>
      <c r="I76" s="25">
        <v>98.617281474242503</v>
      </c>
      <c r="J76" s="26">
        <f t="shared" si="19"/>
        <v>43731.007852262541</v>
      </c>
    </row>
    <row r="77" spans="1:10" x14ac:dyDescent="0.25">
      <c r="A77" s="111" t="s">
        <v>95</v>
      </c>
      <c r="B77" s="111"/>
      <c r="C77" s="111"/>
      <c r="D77" s="27">
        <f>SUM(D72:D76)</f>
        <v>89325.702536927172</v>
      </c>
      <c r="E77" s="27">
        <f t="shared" ref="E77:J77" si="20">SUM(E72:E76)</f>
        <v>34096.358868488911</v>
      </c>
      <c r="F77" s="27">
        <f t="shared" si="20"/>
        <v>536.81678830057172</v>
      </c>
      <c r="G77" s="27">
        <f t="shared" si="20"/>
        <v>0</v>
      </c>
      <c r="H77" s="27">
        <f t="shared" si="20"/>
        <v>11003.461222746531</v>
      </c>
      <c r="I77" s="27">
        <f t="shared" si="20"/>
        <v>1404.6656891481875</v>
      </c>
      <c r="J77" s="27">
        <f t="shared" si="20"/>
        <v>136367.00510561137</v>
      </c>
    </row>
    <row r="78" spans="1:10" x14ac:dyDescent="0.25">
      <c r="A78" s="29">
        <v>13</v>
      </c>
      <c r="B78" s="30" t="s">
        <v>32</v>
      </c>
      <c r="C78" s="30" t="s">
        <v>78</v>
      </c>
      <c r="D78" s="31">
        <v>76615.351968399496</v>
      </c>
      <c r="E78" s="31">
        <v>453.22220299466102</v>
      </c>
      <c r="F78" s="31">
        <v>1706.6032937616301</v>
      </c>
      <c r="G78" s="31">
        <v>0</v>
      </c>
      <c r="H78" s="31">
        <v>0</v>
      </c>
      <c r="I78" s="31">
        <v>0</v>
      </c>
      <c r="J78" s="32">
        <f>SUM(D78:I78)</f>
        <v>78775.177465155779</v>
      </c>
    </row>
    <row r="79" spans="1:10" x14ac:dyDescent="0.25">
      <c r="A79" s="19"/>
      <c r="B79" s="20"/>
      <c r="C79" s="20" t="s">
        <v>79</v>
      </c>
      <c r="D79" s="21">
        <v>680.25310773565195</v>
      </c>
      <c r="E79" s="21">
        <v>396.236961679182</v>
      </c>
      <c r="F79" s="21">
        <v>4807.4510538956602</v>
      </c>
      <c r="G79" s="21">
        <v>0</v>
      </c>
      <c r="H79" s="21">
        <v>0</v>
      </c>
      <c r="I79" s="21">
        <v>0</v>
      </c>
      <c r="J79" s="22">
        <f t="shared" ref="J79:J82" si="21">SUM(D79:I79)</f>
        <v>5883.9411233104938</v>
      </c>
    </row>
    <row r="80" spans="1:10" x14ac:dyDescent="0.25">
      <c r="A80" s="19"/>
      <c r="B80" s="20"/>
      <c r="C80" s="20" t="s">
        <v>80</v>
      </c>
      <c r="D80" s="21">
        <v>25196.852016114801</v>
      </c>
      <c r="E80" s="21">
        <v>9.74527010196792</v>
      </c>
      <c r="F80" s="21">
        <v>5670.5509945211998</v>
      </c>
      <c r="G80" s="21">
        <v>0</v>
      </c>
      <c r="H80" s="21">
        <v>0</v>
      </c>
      <c r="I80" s="21">
        <v>0</v>
      </c>
      <c r="J80" s="22">
        <f t="shared" si="21"/>
        <v>30877.148280737969</v>
      </c>
    </row>
    <row r="81" spans="1:10" x14ac:dyDescent="0.25">
      <c r="A81" s="19"/>
      <c r="B81" s="20"/>
      <c r="C81" s="20" t="s">
        <v>81</v>
      </c>
      <c r="D81" s="21">
        <v>125.206543437115</v>
      </c>
      <c r="E81" s="21">
        <v>1121.3574446856901</v>
      </c>
      <c r="F81" s="21">
        <v>185.24189238350101</v>
      </c>
      <c r="G81" s="21">
        <v>0</v>
      </c>
      <c r="H81" s="21">
        <v>0</v>
      </c>
      <c r="I81" s="21">
        <v>0</v>
      </c>
      <c r="J81" s="22">
        <f t="shared" si="21"/>
        <v>1431.805880506306</v>
      </c>
    </row>
    <row r="82" spans="1:10" x14ac:dyDescent="0.25">
      <c r="A82" s="23"/>
      <c r="B82" s="24"/>
      <c r="C82" s="24" t="s">
        <v>82</v>
      </c>
      <c r="D82" s="25">
        <v>130029.675866855</v>
      </c>
      <c r="E82" s="25">
        <v>3280.1257280914201</v>
      </c>
      <c r="F82" s="25">
        <v>627.04797572755194</v>
      </c>
      <c r="G82" s="25">
        <v>0</v>
      </c>
      <c r="H82" s="25">
        <v>0</v>
      </c>
      <c r="I82" s="25">
        <v>0</v>
      </c>
      <c r="J82" s="26">
        <f t="shared" si="21"/>
        <v>133936.84957067398</v>
      </c>
    </row>
    <row r="83" spans="1:10" x14ac:dyDescent="0.25">
      <c r="A83" s="111" t="s">
        <v>96</v>
      </c>
      <c r="B83" s="111"/>
      <c r="C83" s="111"/>
      <c r="D83" s="27">
        <f>SUM(D78:D82)</f>
        <v>232647.33950254208</v>
      </c>
      <c r="E83" s="27">
        <f t="shared" ref="E83:J83" si="22">SUM(E78:E82)</f>
        <v>5260.6876075529217</v>
      </c>
      <c r="F83" s="27">
        <f t="shared" si="22"/>
        <v>12996.895210289542</v>
      </c>
      <c r="G83" s="27">
        <f t="shared" si="22"/>
        <v>0</v>
      </c>
      <c r="H83" s="27">
        <f t="shared" si="22"/>
        <v>0</v>
      </c>
      <c r="I83" s="27">
        <f t="shared" si="22"/>
        <v>0</v>
      </c>
      <c r="J83" s="27">
        <f t="shared" si="22"/>
        <v>250904.92232038453</v>
      </c>
    </row>
    <row r="84" spans="1:10" x14ac:dyDescent="0.25">
      <c r="A84" s="29">
        <v>14</v>
      </c>
      <c r="B84" s="30" t="s">
        <v>97</v>
      </c>
      <c r="C84" s="30" t="s">
        <v>78</v>
      </c>
      <c r="D84" s="31">
        <v>50635.844572974202</v>
      </c>
      <c r="E84" s="31">
        <v>21474.111205705001</v>
      </c>
      <c r="F84" s="31">
        <v>106.121202914902</v>
      </c>
      <c r="G84" s="31">
        <v>0</v>
      </c>
      <c r="H84" s="31">
        <v>4205.7904006741501</v>
      </c>
      <c r="I84" s="31">
        <v>15.8186697705094</v>
      </c>
      <c r="J84" s="32">
        <f t="shared" ref="J84:J88" si="23">SUM(D84:I84)</f>
        <v>76437.686052038756</v>
      </c>
    </row>
    <row r="85" spans="1:10" x14ac:dyDescent="0.25">
      <c r="A85" s="19"/>
      <c r="B85" s="20"/>
      <c r="C85" s="20" t="s">
        <v>79</v>
      </c>
      <c r="D85" s="21">
        <v>831.26594217760999</v>
      </c>
      <c r="E85" s="21">
        <v>1068.0744021841499</v>
      </c>
      <c r="F85" s="21">
        <v>557.70059463492805</v>
      </c>
      <c r="G85" s="21">
        <v>0</v>
      </c>
      <c r="H85" s="21">
        <v>4950.5516050349797</v>
      </c>
      <c r="I85" s="21">
        <v>90.053761691638101</v>
      </c>
      <c r="J85" s="22">
        <f t="shared" si="23"/>
        <v>7497.6463057233059</v>
      </c>
    </row>
    <row r="86" spans="1:10" x14ac:dyDescent="0.25">
      <c r="A86" s="19"/>
      <c r="B86" s="20"/>
      <c r="C86" s="20" t="s">
        <v>80</v>
      </c>
      <c r="D86" s="21">
        <v>6582.26415285853</v>
      </c>
      <c r="E86" s="21">
        <v>19918.9863334238</v>
      </c>
      <c r="F86" s="21">
        <v>20.943797326231198</v>
      </c>
      <c r="G86" s="21">
        <v>0</v>
      </c>
      <c r="H86" s="21">
        <v>4198.1988004505101</v>
      </c>
      <c r="I86" s="21">
        <v>129.229243267475</v>
      </c>
      <c r="J86" s="22">
        <f t="shared" si="23"/>
        <v>30849.62232732655</v>
      </c>
    </row>
    <row r="87" spans="1:10" x14ac:dyDescent="0.25">
      <c r="A87" s="19"/>
      <c r="B87" s="20"/>
      <c r="C87" s="20" t="s">
        <v>81</v>
      </c>
      <c r="D87" s="21">
        <v>1337.9441240902199</v>
      </c>
      <c r="E87" s="21">
        <v>1934.35378528558</v>
      </c>
      <c r="F87" s="21">
        <v>26.1788677749228</v>
      </c>
      <c r="G87" s="21">
        <v>0</v>
      </c>
      <c r="H87" s="21">
        <v>7271.8069447282896</v>
      </c>
      <c r="I87" s="21">
        <v>0</v>
      </c>
      <c r="J87" s="22">
        <f t="shared" si="23"/>
        <v>10570.283721879012</v>
      </c>
    </row>
    <row r="88" spans="1:10" x14ac:dyDescent="0.25">
      <c r="A88" s="23"/>
      <c r="B88" s="24"/>
      <c r="C88" s="24" t="s">
        <v>82</v>
      </c>
      <c r="D88" s="25">
        <v>61826.614953609198</v>
      </c>
      <c r="E88" s="25">
        <v>6884.9454617011797</v>
      </c>
      <c r="F88" s="25">
        <v>201.92096485925899</v>
      </c>
      <c r="G88" s="25">
        <v>0</v>
      </c>
      <c r="H88" s="25">
        <v>4171.6435799109304</v>
      </c>
      <c r="I88" s="25">
        <v>0.486865374801559</v>
      </c>
      <c r="J88" s="26">
        <f t="shared" si="23"/>
        <v>73085.611825455373</v>
      </c>
    </row>
    <row r="89" spans="1:10" x14ac:dyDescent="0.25">
      <c r="A89" s="111" t="s">
        <v>98</v>
      </c>
      <c r="B89" s="111"/>
      <c r="C89" s="111"/>
      <c r="D89" s="27">
        <f>SUM(D84:D88)</f>
        <v>121213.93374570977</v>
      </c>
      <c r="E89" s="27">
        <f t="shared" ref="E89:J89" si="24">SUM(E84:E88)</f>
        <v>51280.471188299707</v>
      </c>
      <c r="F89" s="27">
        <f t="shared" si="24"/>
        <v>912.86542751024308</v>
      </c>
      <c r="G89" s="27">
        <f t="shared" si="24"/>
        <v>0</v>
      </c>
      <c r="H89" s="27">
        <f t="shared" si="24"/>
        <v>24797.991330798861</v>
      </c>
      <c r="I89" s="27">
        <f t="shared" si="24"/>
        <v>235.58854010442408</v>
      </c>
      <c r="J89" s="27">
        <f t="shared" si="24"/>
        <v>198440.85023242299</v>
      </c>
    </row>
    <row r="90" spans="1:10" x14ac:dyDescent="0.25">
      <c r="A90" s="29">
        <v>15</v>
      </c>
      <c r="B90" s="30" t="s">
        <v>34</v>
      </c>
      <c r="C90" s="30" t="s">
        <v>78</v>
      </c>
      <c r="D90" s="31">
        <v>33981.173124310902</v>
      </c>
      <c r="E90" s="31">
        <v>17019.4231699626</v>
      </c>
      <c r="F90" s="31">
        <v>0</v>
      </c>
      <c r="G90" s="31">
        <v>0</v>
      </c>
      <c r="H90" s="31">
        <v>15004.443461180999</v>
      </c>
      <c r="I90" s="31">
        <v>0</v>
      </c>
      <c r="J90" s="32">
        <f t="shared" ref="J90:J94" si="25">SUM(D90:I90)</f>
        <v>66005.039755454505</v>
      </c>
    </row>
    <row r="91" spans="1:10" x14ac:dyDescent="0.25">
      <c r="A91" s="19"/>
      <c r="B91" s="20"/>
      <c r="C91" s="20" t="s">
        <v>79</v>
      </c>
      <c r="D91" s="21">
        <v>1299.9768132577899</v>
      </c>
      <c r="E91" s="21">
        <v>3036.1778670611402</v>
      </c>
      <c r="F91" s="21">
        <v>0</v>
      </c>
      <c r="G91" s="21">
        <v>0</v>
      </c>
      <c r="H91" s="21">
        <v>4004.8608329116701</v>
      </c>
      <c r="I91" s="21">
        <v>0</v>
      </c>
      <c r="J91" s="22">
        <f t="shared" si="25"/>
        <v>8341.0155132306008</v>
      </c>
    </row>
    <row r="92" spans="1:10" x14ac:dyDescent="0.25">
      <c r="A92" s="19"/>
      <c r="B92" s="20"/>
      <c r="C92" s="20" t="s">
        <v>80</v>
      </c>
      <c r="D92" s="21">
        <v>5135.2420514780697</v>
      </c>
      <c r="E92" s="21">
        <v>7496.1381989060601</v>
      </c>
      <c r="F92" s="21">
        <v>0</v>
      </c>
      <c r="G92" s="21">
        <v>0</v>
      </c>
      <c r="H92" s="21">
        <v>3346.3448009323001</v>
      </c>
      <c r="I92" s="21">
        <v>0</v>
      </c>
      <c r="J92" s="22">
        <f t="shared" si="25"/>
        <v>15977.725051316429</v>
      </c>
    </row>
    <row r="93" spans="1:10" x14ac:dyDescent="0.25">
      <c r="A93" s="19"/>
      <c r="B93" s="20"/>
      <c r="C93" s="20" t="s">
        <v>81</v>
      </c>
      <c r="D93" s="21">
        <v>2781.4906903790902</v>
      </c>
      <c r="E93" s="21">
        <v>19649.391445196201</v>
      </c>
      <c r="F93" s="21">
        <v>0</v>
      </c>
      <c r="G93" s="21">
        <v>0</v>
      </c>
      <c r="H93" s="21">
        <v>3910.5727883505301</v>
      </c>
      <c r="I93" s="21">
        <v>0</v>
      </c>
      <c r="J93" s="22">
        <f t="shared" si="25"/>
        <v>26341.454923925823</v>
      </c>
    </row>
    <row r="94" spans="1:10" x14ac:dyDescent="0.25">
      <c r="A94" s="23"/>
      <c r="B94" s="24"/>
      <c r="C94" s="24" t="s">
        <v>82</v>
      </c>
      <c r="D94" s="25">
        <v>70527.895543959195</v>
      </c>
      <c r="E94" s="25">
        <v>3365.46941480952</v>
      </c>
      <c r="F94" s="25">
        <v>0</v>
      </c>
      <c r="G94" s="25">
        <v>0</v>
      </c>
      <c r="H94" s="25">
        <v>401.037590877279</v>
      </c>
      <c r="I94" s="25">
        <v>0</v>
      </c>
      <c r="J94" s="26">
        <f t="shared" si="25"/>
        <v>74294.402549645994</v>
      </c>
    </row>
    <row r="95" spans="1:10" x14ac:dyDescent="0.25">
      <c r="A95" s="111" t="s">
        <v>99</v>
      </c>
      <c r="B95" s="111"/>
      <c r="C95" s="111"/>
      <c r="D95" s="27">
        <f>SUM(D90:D94)</f>
        <v>113725.77822338504</v>
      </c>
      <c r="E95" s="27">
        <f t="shared" ref="E95:J95" si="26">SUM(E90:E94)</f>
        <v>50566.600095935522</v>
      </c>
      <c r="F95" s="27">
        <f t="shared" si="26"/>
        <v>0</v>
      </c>
      <c r="G95" s="27">
        <f t="shared" si="26"/>
        <v>0</v>
      </c>
      <c r="H95" s="27">
        <f t="shared" si="26"/>
        <v>26667.25947425278</v>
      </c>
      <c r="I95" s="27">
        <f t="shared" si="26"/>
        <v>0</v>
      </c>
      <c r="J95" s="27">
        <f t="shared" si="26"/>
        <v>190959.63779357335</v>
      </c>
    </row>
    <row r="96" spans="1:10" x14ac:dyDescent="0.25">
      <c r="A96" s="29">
        <v>16</v>
      </c>
      <c r="B96" s="30" t="s">
        <v>35</v>
      </c>
      <c r="C96" s="30" t="s">
        <v>78</v>
      </c>
      <c r="D96" s="31">
        <v>69300.049261392895</v>
      </c>
      <c r="E96" s="31">
        <v>44531.127401831996</v>
      </c>
      <c r="F96" s="31">
        <v>0</v>
      </c>
      <c r="G96" s="31">
        <v>0</v>
      </c>
      <c r="H96" s="31">
        <v>3646.4054980094502</v>
      </c>
      <c r="I96" s="31">
        <v>5.6113480760404197</v>
      </c>
      <c r="J96" s="32">
        <f t="shared" ref="J96:J100" si="27">SUM(D96:I96)</f>
        <v>117483.19350931038</v>
      </c>
    </row>
    <row r="97" spans="1:10" x14ac:dyDescent="0.25">
      <c r="A97" s="19"/>
      <c r="B97" s="20"/>
      <c r="C97" s="20" t="s">
        <v>79</v>
      </c>
      <c r="D97" s="21">
        <v>2559.9205700612902</v>
      </c>
      <c r="E97" s="21">
        <v>4205.7693693905803</v>
      </c>
      <c r="F97" s="21">
        <v>0</v>
      </c>
      <c r="G97" s="21">
        <v>0</v>
      </c>
      <c r="H97" s="21">
        <v>239.61547085250299</v>
      </c>
      <c r="I97" s="21">
        <v>0</v>
      </c>
      <c r="J97" s="22">
        <f t="shared" si="27"/>
        <v>7005.3054103043733</v>
      </c>
    </row>
    <row r="98" spans="1:10" x14ac:dyDescent="0.25">
      <c r="A98" s="19"/>
      <c r="B98" s="20"/>
      <c r="C98" s="20" t="s">
        <v>80</v>
      </c>
      <c r="D98" s="21">
        <v>21101.796712490999</v>
      </c>
      <c r="E98" s="21">
        <v>10252.9029657303</v>
      </c>
      <c r="F98" s="21">
        <v>0</v>
      </c>
      <c r="G98" s="21">
        <v>0</v>
      </c>
      <c r="H98" s="21">
        <v>2778.37171936502</v>
      </c>
      <c r="I98" s="21">
        <v>6.4051626931309196</v>
      </c>
      <c r="J98" s="22">
        <f t="shared" si="27"/>
        <v>34139.47656027945</v>
      </c>
    </row>
    <row r="99" spans="1:10" x14ac:dyDescent="0.25">
      <c r="A99" s="19"/>
      <c r="B99" s="20"/>
      <c r="C99" s="20" t="s">
        <v>81</v>
      </c>
      <c r="D99" s="21">
        <v>4612.6817715590696</v>
      </c>
      <c r="E99" s="21">
        <v>7886.7150094193403</v>
      </c>
      <c r="F99" s="21">
        <v>0</v>
      </c>
      <c r="G99" s="21">
        <v>0</v>
      </c>
      <c r="H99" s="21">
        <v>745.94444258831697</v>
      </c>
      <c r="I99" s="21">
        <v>0</v>
      </c>
      <c r="J99" s="22">
        <f t="shared" si="27"/>
        <v>13245.341223566727</v>
      </c>
    </row>
    <row r="100" spans="1:10" x14ac:dyDescent="0.25">
      <c r="A100" s="23"/>
      <c r="B100" s="24"/>
      <c r="C100" s="24" t="s">
        <v>82</v>
      </c>
      <c r="D100" s="25">
        <v>7533.70533488192</v>
      </c>
      <c r="E100" s="25">
        <v>2925.6845378903399</v>
      </c>
      <c r="F100" s="25">
        <v>0</v>
      </c>
      <c r="G100" s="25">
        <v>0</v>
      </c>
      <c r="H100" s="25">
        <v>448.29741959545998</v>
      </c>
      <c r="I100" s="25">
        <v>5.7070596714642896</v>
      </c>
      <c r="J100" s="26">
        <f t="shared" si="27"/>
        <v>10913.394352039182</v>
      </c>
    </row>
    <row r="101" spans="1:10" x14ac:dyDescent="0.25">
      <c r="A101" s="111" t="s">
        <v>100</v>
      </c>
      <c r="B101" s="111"/>
      <c r="C101" s="111"/>
      <c r="D101" s="27">
        <f>SUM(D96:D100)</f>
        <v>105108.15365038617</v>
      </c>
      <c r="E101" s="27">
        <f t="shared" ref="E101:J101" si="28">SUM(E96:E100)</f>
        <v>69802.199284262548</v>
      </c>
      <c r="F101" s="27">
        <f t="shared" si="28"/>
        <v>0</v>
      </c>
      <c r="G101" s="27">
        <f t="shared" si="28"/>
        <v>0</v>
      </c>
      <c r="H101" s="27">
        <f t="shared" si="28"/>
        <v>7858.6345504107503</v>
      </c>
      <c r="I101" s="27">
        <f t="shared" si="28"/>
        <v>17.72357044063563</v>
      </c>
      <c r="J101" s="27">
        <f t="shared" si="28"/>
        <v>182786.71105550011</v>
      </c>
    </row>
    <row r="102" spans="1:10" x14ac:dyDescent="0.25">
      <c r="A102" s="35">
        <v>17</v>
      </c>
      <c r="B102" s="30" t="s">
        <v>36</v>
      </c>
      <c r="C102" s="30" t="s">
        <v>78</v>
      </c>
      <c r="D102" s="31">
        <v>117049.386683529</v>
      </c>
      <c r="E102" s="31">
        <v>42532.112832282102</v>
      </c>
      <c r="F102" s="31">
        <v>12992.7349057092</v>
      </c>
      <c r="G102" s="31">
        <v>0</v>
      </c>
      <c r="H102" s="31">
        <v>2425.7469546974999</v>
      </c>
      <c r="I102" s="31">
        <v>0</v>
      </c>
      <c r="J102" s="32">
        <f t="shared" ref="J102:J106" si="29">SUM(D102:I102)</f>
        <v>174999.98137621779</v>
      </c>
    </row>
    <row r="103" spans="1:10" x14ac:dyDescent="0.25">
      <c r="A103" s="36"/>
      <c r="B103" s="37"/>
      <c r="C103" s="20" t="s">
        <v>79</v>
      </c>
      <c r="D103" s="21">
        <v>10148.6332746388</v>
      </c>
      <c r="E103" s="21">
        <v>5835.4522524705299</v>
      </c>
      <c r="F103" s="21">
        <v>1090.2207635412301</v>
      </c>
      <c r="G103" s="21">
        <v>0</v>
      </c>
      <c r="H103" s="21">
        <v>536.29874880352997</v>
      </c>
      <c r="I103" s="21">
        <v>0</v>
      </c>
      <c r="J103" s="22">
        <f t="shared" si="29"/>
        <v>17610.605039454087</v>
      </c>
    </row>
    <row r="104" spans="1:10" x14ac:dyDescent="0.25">
      <c r="A104" s="36"/>
      <c r="B104" s="37"/>
      <c r="C104" s="20" t="s">
        <v>80</v>
      </c>
      <c r="D104" s="21">
        <v>6230.1151145127196</v>
      </c>
      <c r="E104" s="21">
        <v>9213.7994613902902</v>
      </c>
      <c r="F104" s="21">
        <v>580.99018137193696</v>
      </c>
      <c r="G104" s="21">
        <v>0</v>
      </c>
      <c r="H104" s="21">
        <v>69.642683386297506</v>
      </c>
      <c r="I104" s="21">
        <v>0</v>
      </c>
      <c r="J104" s="22">
        <f t="shared" si="29"/>
        <v>16094.547440661245</v>
      </c>
    </row>
    <row r="105" spans="1:10" x14ac:dyDescent="0.25">
      <c r="A105" s="36"/>
      <c r="B105" s="37"/>
      <c r="C105" s="20" t="s">
        <v>81</v>
      </c>
      <c r="D105" s="21">
        <v>13063.725744842901</v>
      </c>
      <c r="E105" s="21">
        <v>12854.039334614101</v>
      </c>
      <c r="F105" s="21">
        <v>4457.6184774531703</v>
      </c>
      <c r="G105" s="21">
        <v>0</v>
      </c>
      <c r="H105" s="21">
        <v>194.238781810897</v>
      </c>
      <c r="I105" s="21">
        <v>0</v>
      </c>
      <c r="J105" s="22">
        <f t="shared" si="29"/>
        <v>30569.62233872107</v>
      </c>
    </row>
    <row r="106" spans="1:10" x14ac:dyDescent="0.25">
      <c r="A106" s="38"/>
      <c r="B106" s="39"/>
      <c r="C106" s="24" t="s">
        <v>82</v>
      </c>
      <c r="D106" s="25">
        <v>42656.970300266599</v>
      </c>
      <c r="E106" s="25">
        <v>7829.1466537914202</v>
      </c>
      <c r="F106" s="25">
        <v>352.38607585936199</v>
      </c>
      <c r="G106" s="25">
        <v>0</v>
      </c>
      <c r="H106" s="25">
        <v>45.553079586201001</v>
      </c>
      <c r="I106" s="25">
        <v>0</v>
      </c>
      <c r="J106" s="26">
        <f t="shared" si="29"/>
        <v>50884.056109503581</v>
      </c>
    </row>
    <row r="107" spans="1:10" x14ac:dyDescent="0.25">
      <c r="A107" s="111" t="s">
        <v>101</v>
      </c>
      <c r="B107" s="111"/>
      <c r="C107" s="111"/>
      <c r="D107" s="27">
        <f>SUM(D102:D106)</f>
        <v>189148.83111779002</v>
      </c>
      <c r="E107" s="27">
        <f t="shared" ref="E107:J107" si="30">SUM(E102:E106)</f>
        <v>78264.550534548456</v>
      </c>
      <c r="F107" s="27">
        <f t="shared" si="30"/>
        <v>19473.950403934901</v>
      </c>
      <c r="G107" s="27">
        <f t="shared" si="30"/>
        <v>0</v>
      </c>
      <c r="H107" s="27">
        <f t="shared" si="30"/>
        <v>3271.4802482844252</v>
      </c>
      <c r="I107" s="27">
        <f t="shared" si="30"/>
        <v>0</v>
      </c>
      <c r="J107" s="27">
        <f t="shared" si="30"/>
        <v>290158.81230455777</v>
      </c>
    </row>
    <row r="108" spans="1:10" x14ac:dyDescent="0.25">
      <c r="A108" s="29">
        <v>18</v>
      </c>
      <c r="B108" s="30" t="s">
        <v>102</v>
      </c>
      <c r="C108" s="30" t="s">
        <v>78</v>
      </c>
      <c r="D108" s="31">
        <v>57621.102927535401</v>
      </c>
      <c r="E108" s="31">
        <v>37846.1725931209</v>
      </c>
      <c r="F108" s="31">
        <v>0</v>
      </c>
      <c r="G108" s="31">
        <v>0</v>
      </c>
      <c r="H108" s="31">
        <v>8324.4079432062608</v>
      </c>
      <c r="I108" s="31">
        <v>0</v>
      </c>
      <c r="J108" s="32">
        <f t="shared" ref="J108:J112" si="31">SUM(D108:I108)</f>
        <v>103791.68346386256</v>
      </c>
    </row>
    <row r="109" spans="1:10" x14ac:dyDescent="0.25">
      <c r="A109" s="19"/>
      <c r="B109" s="20"/>
      <c r="C109" s="20" t="s">
        <v>79</v>
      </c>
      <c r="D109" s="21">
        <v>797.41778133508296</v>
      </c>
      <c r="E109" s="21">
        <v>5818.2017864214904</v>
      </c>
      <c r="F109" s="21">
        <v>0</v>
      </c>
      <c r="G109" s="21">
        <v>0</v>
      </c>
      <c r="H109" s="21">
        <v>2054.6226899349199</v>
      </c>
      <c r="I109" s="21">
        <v>0</v>
      </c>
      <c r="J109" s="22">
        <f t="shared" si="31"/>
        <v>8670.2422576914942</v>
      </c>
    </row>
    <row r="110" spans="1:10" x14ac:dyDescent="0.25">
      <c r="A110" s="19"/>
      <c r="B110" s="20"/>
      <c r="C110" s="20" t="s">
        <v>80</v>
      </c>
      <c r="D110" s="21">
        <v>17957.0182564448</v>
      </c>
      <c r="E110" s="21">
        <v>18731.819582158299</v>
      </c>
      <c r="F110" s="21">
        <v>0</v>
      </c>
      <c r="G110" s="21">
        <v>0</v>
      </c>
      <c r="H110" s="21">
        <v>2921.82612925065</v>
      </c>
      <c r="I110" s="21">
        <v>0</v>
      </c>
      <c r="J110" s="22">
        <f t="shared" si="31"/>
        <v>39610.663967853747</v>
      </c>
    </row>
    <row r="111" spans="1:10" x14ac:dyDescent="0.25">
      <c r="A111" s="19"/>
      <c r="B111" s="20"/>
      <c r="C111" s="20" t="s">
        <v>81</v>
      </c>
      <c r="D111" s="21">
        <v>7187.9682992131702</v>
      </c>
      <c r="E111" s="21">
        <v>11748.478156724301</v>
      </c>
      <c r="F111" s="21">
        <v>0</v>
      </c>
      <c r="G111" s="21">
        <v>0</v>
      </c>
      <c r="H111" s="21">
        <v>3859.15161048749</v>
      </c>
      <c r="I111" s="21">
        <v>0</v>
      </c>
      <c r="J111" s="22">
        <f t="shared" si="31"/>
        <v>22795.598066424962</v>
      </c>
    </row>
    <row r="112" spans="1:10" x14ac:dyDescent="0.25">
      <c r="A112" s="23"/>
      <c r="B112" s="24"/>
      <c r="C112" s="24" t="s">
        <v>82</v>
      </c>
      <c r="D112" s="25">
        <v>11357.5183265591</v>
      </c>
      <c r="E112" s="25">
        <v>14248.235758077501</v>
      </c>
      <c r="F112" s="25"/>
      <c r="G112" s="25">
        <v>0</v>
      </c>
      <c r="H112" s="25">
        <v>2037.1719130907099</v>
      </c>
      <c r="I112" s="25">
        <v>0</v>
      </c>
      <c r="J112" s="26">
        <f t="shared" si="31"/>
        <v>27642.925997727314</v>
      </c>
    </row>
    <row r="113" spans="1:10" x14ac:dyDescent="0.25">
      <c r="A113" s="111" t="s">
        <v>103</v>
      </c>
      <c r="B113" s="111"/>
      <c r="C113" s="111"/>
      <c r="D113" s="27">
        <f>SUM(D108:D112)</f>
        <v>94921.025591087557</v>
      </c>
      <c r="E113" s="27">
        <f t="shared" ref="E113:J113" si="32">SUM(E108:E112)</f>
        <v>88392.90787650249</v>
      </c>
      <c r="F113" s="27">
        <f t="shared" si="32"/>
        <v>0</v>
      </c>
      <c r="G113" s="27">
        <f t="shared" si="32"/>
        <v>0</v>
      </c>
      <c r="H113" s="27">
        <f t="shared" si="32"/>
        <v>19197.180285970033</v>
      </c>
      <c r="I113" s="27">
        <f t="shared" si="32"/>
        <v>0</v>
      </c>
      <c r="J113" s="27">
        <f t="shared" si="32"/>
        <v>202511.11375356006</v>
      </c>
    </row>
    <row r="114" spans="1:10" x14ac:dyDescent="0.25">
      <c r="A114" s="29">
        <v>19</v>
      </c>
      <c r="B114" s="30" t="s">
        <v>38</v>
      </c>
      <c r="C114" s="30" t="s">
        <v>78</v>
      </c>
      <c r="D114" s="31">
        <v>161942.32254321501</v>
      </c>
      <c r="E114" s="31">
        <v>147559.021685885</v>
      </c>
      <c r="F114" s="31">
        <v>7335.3815930093797</v>
      </c>
      <c r="G114" s="31">
        <v>1432.2672540245901</v>
      </c>
      <c r="H114" s="31">
        <v>53979.309951492498</v>
      </c>
      <c r="I114" s="31">
        <v>1584.25783636498</v>
      </c>
      <c r="J114" s="32">
        <f t="shared" ref="J114:J118" si="33">SUM(D114:I114)</f>
        <v>373832.56086399144</v>
      </c>
    </row>
    <row r="115" spans="1:10" x14ac:dyDescent="0.25">
      <c r="A115" s="19"/>
      <c r="B115" s="20"/>
      <c r="C115" s="20" t="s">
        <v>79</v>
      </c>
      <c r="D115" s="21">
        <v>4143.9197859991</v>
      </c>
      <c r="E115" s="21">
        <v>3491.76920826175</v>
      </c>
      <c r="F115" s="21">
        <v>20.417868290745101</v>
      </c>
      <c r="G115" s="21">
        <v>0</v>
      </c>
      <c r="H115" s="21">
        <v>1682.72988688276</v>
      </c>
      <c r="I115" s="21">
        <v>61.669569905207297</v>
      </c>
      <c r="J115" s="22">
        <f t="shared" si="33"/>
        <v>9400.5063193395617</v>
      </c>
    </row>
    <row r="116" spans="1:10" x14ac:dyDescent="0.25">
      <c r="A116" s="19"/>
      <c r="B116" s="20"/>
      <c r="C116" s="20" t="s">
        <v>80</v>
      </c>
      <c r="D116" s="21">
        <v>43759.883246579499</v>
      </c>
      <c r="E116" s="21">
        <v>123787.18636178299</v>
      </c>
      <c r="F116" s="21">
        <v>1337.72023477939</v>
      </c>
      <c r="G116" s="21">
        <v>987.39329949776595</v>
      </c>
      <c r="H116" s="21">
        <v>49914.816607946399</v>
      </c>
      <c r="I116" s="21">
        <v>44.003362755200499</v>
      </c>
      <c r="J116" s="22">
        <f t="shared" si="33"/>
        <v>219831.00311334126</v>
      </c>
    </row>
    <row r="117" spans="1:10" x14ac:dyDescent="0.25">
      <c r="A117" s="19"/>
      <c r="B117" s="20"/>
      <c r="C117" s="20" t="s">
        <v>81</v>
      </c>
      <c r="D117" s="21">
        <v>2519.2150602577499</v>
      </c>
      <c r="E117" s="21">
        <v>2219.5810170806899</v>
      </c>
      <c r="F117" s="21">
        <v>202.97146936527099</v>
      </c>
      <c r="G117" s="21">
        <v>3.7639279771279503E-2</v>
      </c>
      <c r="H117" s="21">
        <v>3266.3292111913902</v>
      </c>
      <c r="I117" s="21">
        <v>0</v>
      </c>
      <c r="J117" s="22">
        <f t="shared" si="33"/>
        <v>8208.1343971748738</v>
      </c>
    </row>
    <row r="118" spans="1:10" x14ac:dyDescent="0.25">
      <c r="A118" s="23"/>
      <c r="B118" s="24"/>
      <c r="C118" s="24" t="s">
        <v>82</v>
      </c>
      <c r="D118" s="25">
        <v>38828.262111045697</v>
      </c>
      <c r="E118" s="25">
        <v>54088.342159767599</v>
      </c>
      <c r="F118" s="25">
        <v>49.598059435065103</v>
      </c>
      <c r="G118" s="25">
        <v>873.94895396114305</v>
      </c>
      <c r="H118" s="25">
        <v>26925.307554802199</v>
      </c>
      <c r="I118" s="25">
        <v>53.6164190836489</v>
      </c>
      <c r="J118" s="26">
        <f t="shared" si="33"/>
        <v>120819.07525809534</v>
      </c>
    </row>
    <row r="119" spans="1:10" x14ac:dyDescent="0.25">
      <c r="A119" s="111" t="s">
        <v>104</v>
      </c>
      <c r="B119" s="111"/>
      <c r="C119" s="111"/>
      <c r="D119" s="27">
        <f>SUM(D114:D118)</f>
        <v>251193.60274709709</v>
      </c>
      <c r="E119" s="27">
        <f t="shared" ref="E119:J119" si="34">SUM(E114:E118)</f>
        <v>331145.900432778</v>
      </c>
      <c r="F119" s="27">
        <f t="shared" si="34"/>
        <v>8946.0892248798518</v>
      </c>
      <c r="G119" s="27">
        <f t="shared" si="34"/>
        <v>3293.6471467632705</v>
      </c>
      <c r="H119" s="27">
        <f t="shared" si="34"/>
        <v>135768.49321231522</v>
      </c>
      <c r="I119" s="27">
        <f t="shared" si="34"/>
        <v>1743.5471881090366</v>
      </c>
      <c r="J119" s="27">
        <f t="shared" si="34"/>
        <v>732091.27995194262</v>
      </c>
    </row>
    <row r="120" spans="1:10" x14ac:dyDescent="0.25">
      <c r="A120" s="15">
        <v>20</v>
      </c>
      <c r="B120" s="16" t="s">
        <v>39</v>
      </c>
      <c r="C120" s="16" t="s">
        <v>78</v>
      </c>
      <c r="D120" s="17">
        <v>65208.981839930297</v>
      </c>
      <c r="E120" s="17">
        <v>96644.971988930003</v>
      </c>
      <c r="F120" s="17">
        <v>4412.1208122103299</v>
      </c>
      <c r="G120" s="17">
        <v>5664.0975131356599</v>
      </c>
      <c r="H120" s="17">
        <v>51418.315750252303</v>
      </c>
      <c r="I120" s="17">
        <v>22812.224653789901</v>
      </c>
      <c r="J120" s="18">
        <f t="shared" ref="J120:J124" si="35">SUM(D120:I120)</f>
        <v>246160.71255824852</v>
      </c>
    </row>
    <row r="121" spans="1:10" x14ac:dyDescent="0.25">
      <c r="A121" s="19"/>
      <c r="B121" s="20"/>
      <c r="C121" s="20" t="s">
        <v>79</v>
      </c>
      <c r="D121" s="21">
        <v>2436.59669908244</v>
      </c>
      <c r="E121" s="21">
        <v>6344.8268086962298</v>
      </c>
      <c r="F121" s="21">
        <v>591.37310326155603</v>
      </c>
      <c r="G121" s="21">
        <v>824.12014647462104</v>
      </c>
      <c r="H121" s="21">
        <v>2919.0466219866098</v>
      </c>
      <c r="I121" s="21">
        <v>1753.4534373282399</v>
      </c>
      <c r="J121" s="22">
        <f t="shared" si="35"/>
        <v>14869.416816829696</v>
      </c>
    </row>
    <row r="122" spans="1:10" x14ac:dyDescent="0.25">
      <c r="A122" s="19"/>
      <c r="B122" s="20"/>
      <c r="C122" s="20" t="s">
        <v>80</v>
      </c>
      <c r="D122" s="21">
        <v>20490.0476389955</v>
      </c>
      <c r="E122" s="21">
        <v>64221.558695525702</v>
      </c>
      <c r="F122" s="21">
        <v>1009.29438413762</v>
      </c>
      <c r="G122" s="21">
        <v>3630.8409252348602</v>
      </c>
      <c r="H122" s="21">
        <v>21448.674218362499</v>
      </c>
      <c r="I122" s="21">
        <v>36075.786648169204</v>
      </c>
      <c r="J122" s="22">
        <f t="shared" si="35"/>
        <v>146876.20251042541</v>
      </c>
    </row>
    <row r="123" spans="1:10" x14ac:dyDescent="0.25">
      <c r="A123" s="19"/>
      <c r="B123" s="20"/>
      <c r="C123" s="20" t="s">
        <v>81</v>
      </c>
      <c r="D123" s="21">
        <v>2429.4479071034002</v>
      </c>
      <c r="E123" s="21">
        <v>13605.119909145</v>
      </c>
      <c r="F123" s="21">
        <v>2894.7266356023501</v>
      </c>
      <c r="G123" s="21">
        <v>6865.9947103662698</v>
      </c>
      <c r="H123" s="21">
        <v>4691.2578670859302</v>
      </c>
      <c r="I123" s="21">
        <v>1865.1118037072699</v>
      </c>
      <c r="J123" s="22">
        <f t="shared" si="35"/>
        <v>32351.65883301022</v>
      </c>
    </row>
    <row r="124" spans="1:10" x14ac:dyDescent="0.25">
      <c r="A124" s="23"/>
      <c r="B124" s="24"/>
      <c r="C124" s="24" t="s">
        <v>82</v>
      </c>
      <c r="D124" s="25">
        <v>40160.923890295599</v>
      </c>
      <c r="E124" s="25">
        <v>54193.976685660396</v>
      </c>
      <c r="F124" s="25">
        <v>335.52641393808301</v>
      </c>
      <c r="G124" s="25">
        <v>827.69759638266601</v>
      </c>
      <c r="H124" s="25">
        <v>17256.7967360238</v>
      </c>
      <c r="I124" s="25">
        <v>114433.181459646</v>
      </c>
      <c r="J124" s="26">
        <f t="shared" si="35"/>
        <v>227208.10278194654</v>
      </c>
    </row>
    <row r="125" spans="1:10" x14ac:dyDescent="0.25">
      <c r="A125" s="111" t="s">
        <v>105</v>
      </c>
      <c r="B125" s="111"/>
      <c r="C125" s="111"/>
      <c r="D125" s="27">
        <f>SUM(D120:D124)</f>
        <v>130725.99797540724</v>
      </c>
      <c r="E125" s="27">
        <f t="shared" ref="E125:J125" si="36">SUM(E120:E124)</f>
        <v>235010.45408795733</v>
      </c>
      <c r="F125" s="27">
        <f t="shared" si="36"/>
        <v>9243.0413491499403</v>
      </c>
      <c r="G125" s="27">
        <f t="shared" si="36"/>
        <v>17812.750891594078</v>
      </c>
      <c r="H125" s="27">
        <f t="shared" si="36"/>
        <v>97734.091193711138</v>
      </c>
      <c r="I125" s="27">
        <f t="shared" si="36"/>
        <v>176939.75800264062</v>
      </c>
      <c r="J125" s="27">
        <f t="shared" si="36"/>
        <v>667466.09350046038</v>
      </c>
    </row>
    <row r="126" spans="1:10" x14ac:dyDescent="0.25">
      <c r="A126" s="29">
        <v>21</v>
      </c>
      <c r="B126" s="30" t="s">
        <v>40</v>
      </c>
      <c r="C126" s="30" t="s">
        <v>78</v>
      </c>
      <c r="D126" s="31">
        <v>31254.9433112773</v>
      </c>
      <c r="E126" s="31">
        <v>22025.1577132272</v>
      </c>
      <c r="F126" s="31">
        <v>0</v>
      </c>
      <c r="G126" s="31">
        <v>0</v>
      </c>
      <c r="H126" s="31">
        <v>0</v>
      </c>
      <c r="I126" s="31">
        <v>0</v>
      </c>
      <c r="J126" s="32">
        <f t="shared" ref="J126:J130" si="37">SUM(D126:I126)</f>
        <v>53280.101024504504</v>
      </c>
    </row>
    <row r="127" spans="1:10" x14ac:dyDescent="0.25">
      <c r="A127" s="19"/>
      <c r="B127" s="20"/>
      <c r="C127" s="20" t="s">
        <v>79</v>
      </c>
      <c r="D127" s="21">
        <v>2410.2957493840699</v>
      </c>
      <c r="E127" s="21">
        <v>4865.4862870044799</v>
      </c>
      <c r="F127" s="21">
        <v>0</v>
      </c>
      <c r="G127" s="21">
        <v>0</v>
      </c>
      <c r="H127" s="21">
        <v>0</v>
      </c>
      <c r="I127" s="21">
        <v>0</v>
      </c>
      <c r="J127" s="22">
        <f t="shared" si="37"/>
        <v>7275.7820363885494</v>
      </c>
    </row>
    <row r="128" spans="1:10" x14ac:dyDescent="0.25">
      <c r="A128" s="19"/>
      <c r="B128" s="20"/>
      <c r="C128" s="20" t="s">
        <v>80</v>
      </c>
      <c r="D128" s="21">
        <v>12296.276034669099</v>
      </c>
      <c r="E128" s="21">
        <v>11971.5143637042</v>
      </c>
      <c r="F128" s="21">
        <v>0</v>
      </c>
      <c r="G128" s="21">
        <v>0</v>
      </c>
      <c r="H128" s="21">
        <v>0</v>
      </c>
      <c r="I128" s="21">
        <v>1.1372097746695099E-2</v>
      </c>
      <c r="J128" s="22">
        <f t="shared" si="37"/>
        <v>24267.801770471044</v>
      </c>
    </row>
    <row r="129" spans="1:10" x14ac:dyDescent="0.25">
      <c r="A129" s="19"/>
      <c r="B129" s="20"/>
      <c r="C129" s="20" t="s">
        <v>81</v>
      </c>
      <c r="D129" s="21">
        <v>4487.2854645796997</v>
      </c>
      <c r="E129" s="21">
        <v>715.05882976179305</v>
      </c>
      <c r="F129" s="21">
        <v>0</v>
      </c>
      <c r="G129" s="21">
        <v>0</v>
      </c>
      <c r="H129" s="21">
        <v>0</v>
      </c>
      <c r="I129" s="21">
        <v>0</v>
      </c>
      <c r="J129" s="22">
        <f t="shared" si="37"/>
        <v>5202.344294341493</v>
      </c>
    </row>
    <row r="130" spans="1:10" x14ac:dyDescent="0.25">
      <c r="A130" s="23"/>
      <c r="B130" s="24"/>
      <c r="C130" s="24" t="s">
        <v>82</v>
      </c>
      <c r="D130" s="25">
        <v>22946.2777507215</v>
      </c>
      <c r="E130" s="25">
        <v>11120.230175087199</v>
      </c>
      <c r="F130" s="25">
        <v>0</v>
      </c>
      <c r="G130" s="25">
        <v>0</v>
      </c>
      <c r="H130" s="25">
        <v>0</v>
      </c>
      <c r="I130" s="25">
        <v>0.133947694457521</v>
      </c>
      <c r="J130" s="26">
        <f t="shared" si="37"/>
        <v>34066.641873503155</v>
      </c>
    </row>
    <row r="131" spans="1:10" x14ac:dyDescent="0.25">
      <c r="A131" s="111" t="s">
        <v>106</v>
      </c>
      <c r="B131" s="111"/>
      <c r="C131" s="111"/>
      <c r="D131" s="27">
        <f>SUM(D126:D130)</f>
        <v>73395.078310631667</v>
      </c>
      <c r="E131" s="27">
        <f t="shared" ref="E131:J131" si="38">SUM(E126:E130)</f>
        <v>50697.447368784873</v>
      </c>
      <c r="F131" s="27">
        <f t="shared" si="38"/>
        <v>0</v>
      </c>
      <c r="G131" s="27">
        <f t="shared" si="38"/>
        <v>0</v>
      </c>
      <c r="H131" s="27">
        <f t="shared" si="38"/>
        <v>0</v>
      </c>
      <c r="I131" s="27">
        <f t="shared" si="38"/>
        <v>0.14531979220421609</v>
      </c>
      <c r="J131" s="27">
        <f t="shared" si="38"/>
        <v>124092.67099920876</v>
      </c>
    </row>
    <row r="132" spans="1:10" x14ac:dyDescent="0.25">
      <c r="A132" s="29">
        <v>12</v>
      </c>
      <c r="B132" s="30" t="s">
        <v>107</v>
      </c>
      <c r="C132" s="30" t="s">
        <v>78</v>
      </c>
      <c r="D132" s="31">
        <v>428.74123259042199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2">
        <f t="shared" ref="J132:J134" si="39">SUM(D132:I132)</f>
        <v>428.74123259042199</v>
      </c>
    </row>
    <row r="133" spans="1:10" x14ac:dyDescent="0.25">
      <c r="A133" s="19"/>
      <c r="B133" s="20"/>
      <c r="C133" s="20" t="s">
        <v>80</v>
      </c>
      <c r="D133" s="21">
        <v>178.391108184584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2">
        <f t="shared" si="39"/>
        <v>178.391108184584</v>
      </c>
    </row>
    <row r="134" spans="1:10" x14ac:dyDescent="0.25">
      <c r="A134" s="23"/>
      <c r="B134" s="24"/>
      <c r="C134" s="24" t="s">
        <v>82</v>
      </c>
      <c r="D134" s="25">
        <v>17579.221434445</v>
      </c>
      <c r="E134" s="25">
        <v>0</v>
      </c>
      <c r="F134" s="25">
        <v>0</v>
      </c>
      <c r="G134" s="25">
        <v>0</v>
      </c>
      <c r="H134" s="25">
        <v>0</v>
      </c>
      <c r="I134" s="25">
        <v>0</v>
      </c>
      <c r="J134" s="26">
        <f t="shared" si="39"/>
        <v>17579.221434445</v>
      </c>
    </row>
    <row r="135" spans="1:10" x14ac:dyDescent="0.25">
      <c r="A135" s="111" t="s">
        <v>108</v>
      </c>
      <c r="B135" s="111"/>
      <c r="C135" s="111"/>
      <c r="D135" s="27">
        <f>SUM(D132:D134)</f>
        <v>18186.353775220006</v>
      </c>
      <c r="E135" s="27">
        <f t="shared" ref="E135:J135" si="40">SUM(E132:E134)</f>
        <v>0</v>
      </c>
      <c r="F135" s="27">
        <f t="shared" si="40"/>
        <v>0</v>
      </c>
      <c r="G135" s="27">
        <f t="shared" si="40"/>
        <v>0</v>
      </c>
      <c r="H135" s="27">
        <f t="shared" si="40"/>
        <v>0</v>
      </c>
      <c r="I135" s="27">
        <f t="shared" si="40"/>
        <v>0</v>
      </c>
      <c r="J135" s="27">
        <f t="shared" si="40"/>
        <v>18186.353775220006</v>
      </c>
    </row>
    <row r="136" spans="1:10" x14ac:dyDescent="0.25">
      <c r="A136" s="29">
        <v>22</v>
      </c>
      <c r="B136" s="30" t="s">
        <v>109</v>
      </c>
      <c r="C136" s="30" t="s">
        <v>78</v>
      </c>
      <c r="D136" s="31">
        <v>4022.86801081882</v>
      </c>
      <c r="E136" s="31">
        <v>1027.23874106064</v>
      </c>
      <c r="F136" s="31">
        <v>0</v>
      </c>
      <c r="G136" s="31">
        <v>0</v>
      </c>
      <c r="H136" s="31">
        <v>61.6662461719541</v>
      </c>
      <c r="I136" s="31">
        <v>0</v>
      </c>
      <c r="J136" s="32">
        <f t="shared" ref="J136:J140" si="41">SUM(D136:I136)</f>
        <v>5111.7729980514141</v>
      </c>
    </row>
    <row r="137" spans="1:10" x14ac:dyDescent="0.25">
      <c r="A137" s="19"/>
      <c r="B137" s="20"/>
      <c r="C137" s="20" t="s">
        <v>79</v>
      </c>
      <c r="D137" s="21">
        <v>77.958211615412594</v>
      </c>
      <c r="E137" s="21">
        <v>51.572745871699702</v>
      </c>
      <c r="F137" s="21">
        <v>0</v>
      </c>
      <c r="G137" s="21">
        <v>0</v>
      </c>
      <c r="H137" s="21">
        <v>119.108714003546</v>
      </c>
      <c r="I137" s="21">
        <v>0</v>
      </c>
      <c r="J137" s="22">
        <f t="shared" si="41"/>
        <v>248.63967149065829</v>
      </c>
    </row>
    <row r="138" spans="1:10" x14ac:dyDescent="0.25">
      <c r="A138" s="19"/>
      <c r="B138" s="20"/>
      <c r="C138" s="20" t="s">
        <v>80</v>
      </c>
      <c r="D138" s="21">
        <v>74.526544608203494</v>
      </c>
      <c r="E138" s="21">
        <v>350.63288135904202</v>
      </c>
      <c r="F138" s="21">
        <v>0</v>
      </c>
      <c r="G138" s="21">
        <v>0</v>
      </c>
      <c r="H138" s="21">
        <v>0</v>
      </c>
      <c r="I138" s="21">
        <v>0</v>
      </c>
      <c r="J138" s="22">
        <f t="shared" si="41"/>
        <v>425.15942596724551</v>
      </c>
    </row>
    <row r="139" spans="1:10" x14ac:dyDescent="0.25">
      <c r="A139" s="19"/>
      <c r="B139" s="20"/>
      <c r="C139" s="20" t="s">
        <v>81</v>
      </c>
      <c r="D139" s="21">
        <v>89.410414441753403</v>
      </c>
      <c r="E139" s="21">
        <v>105.58015137583099</v>
      </c>
      <c r="F139" s="21">
        <v>0</v>
      </c>
      <c r="G139" s="21">
        <v>0</v>
      </c>
      <c r="H139" s="21">
        <v>69.680074007502498</v>
      </c>
      <c r="I139" s="21">
        <v>0</v>
      </c>
      <c r="J139" s="22">
        <f t="shared" si="41"/>
        <v>264.67063982508694</v>
      </c>
    </row>
    <row r="140" spans="1:10" x14ac:dyDescent="0.25">
      <c r="A140" s="23"/>
      <c r="B140" s="24"/>
      <c r="C140" s="24" t="s">
        <v>82</v>
      </c>
      <c r="D140" s="25">
        <v>2297.7371820957001</v>
      </c>
      <c r="E140" s="25">
        <v>398.33551469838898</v>
      </c>
      <c r="F140" s="25">
        <v>0</v>
      </c>
      <c r="G140" s="25">
        <v>0</v>
      </c>
      <c r="H140" s="25">
        <v>16.668471425739199</v>
      </c>
      <c r="I140" s="25">
        <v>0</v>
      </c>
      <c r="J140" s="26">
        <f t="shared" si="41"/>
        <v>2712.7411682198281</v>
      </c>
    </row>
    <row r="141" spans="1:10" x14ac:dyDescent="0.25">
      <c r="A141" s="111" t="s">
        <v>110</v>
      </c>
      <c r="B141" s="111"/>
      <c r="C141" s="111"/>
      <c r="D141" s="27">
        <f>SUM(D136:D140)</f>
        <v>6562.5003635798894</v>
      </c>
      <c r="E141" s="27">
        <f t="shared" ref="E141:J141" si="42">SUM(E136:E140)</f>
        <v>1933.3600343656017</v>
      </c>
      <c r="F141" s="27">
        <f t="shared" si="42"/>
        <v>0</v>
      </c>
      <c r="G141" s="27">
        <f t="shared" si="42"/>
        <v>0</v>
      </c>
      <c r="H141" s="27">
        <f t="shared" si="42"/>
        <v>267.12350560874177</v>
      </c>
      <c r="I141" s="27">
        <f t="shared" si="42"/>
        <v>0</v>
      </c>
      <c r="J141" s="27">
        <f t="shared" si="42"/>
        <v>8762.9839035542336</v>
      </c>
    </row>
    <row r="142" spans="1:10" x14ac:dyDescent="0.25">
      <c r="A142" s="29">
        <v>23</v>
      </c>
      <c r="B142" s="30" t="s">
        <v>42</v>
      </c>
      <c r="C142" s="30" t="s">
        <v>78</v>
      </c>
      <c r="D142" s="31">
        <v>9922.0169129623901</v>
      </c>
      <c r="E142" s="31">
        <v>5671.6617324337503</v>
      </c>
      <c r="F142" s="31">
        <v>0</v>
      </c>
      <c r="G142" s="31">
        <v>0</v>
      </c>
      <c r="H142" s="31">
        <v>29.5433766378769</v>
      </c>
      <c r="I142" s="31">
        <v>369.299400413233</v>
      </c>
      <c r="J142" s="32">
        <f t="shared" ref="J142:J146" si="43">SUM(D142:I142)</f>
        <v>15992.521422447249</v>
      </c>
    </row>
    <row r="143" spans="1:10" x14ac:dyDescent="0.25">
      <c r="A143" s="19"/>
      <c r="B143" s="20"/>
      <c r="C143" s="20" t="s">
        <v>79</v>
      </c>
      <c r="D143" s="21">
        <v>2220.6154243092901</v>
      </c>
      <c r="E143" s="21">
        <v>1964.99405339653</v>
      </c>
      <c r="F143" s="21">
        <v>0</v>
      </c>
      <c r="G143" s="21">
        <v>0</v>
      </c>
      <c r="H143" s="21">
        <v>40.378034810577098</v>
      </c>
      <c r="I143" s="21">
        <v>428.60495456144503</v>
      </c>
      <c r="J143" s="22">
        <f t="shared" si="43"/>
        <v>4654.5924670778431</v>
      </c>
    </row>
    <row r="144" spans="1:10" x14ac:dyDescent="0.25">
      <c r="A144" s="19"/>
      <c r="B144" s="20"/>
      <c r="C144" s="20" t="s">
        <v>80</v>
      </c>
      <c r="D144" s="21">
        <v>363.98631687414502</v>
      </c>
      <c r="E144" s="21">
        <v>37.279276672469798</v>
      </c>
      <c r="F144" s="21">
        <v>0</v>
      </c>
      <c r="G144" s="21">
        <v>0</v>
      </c>
      <c r="H144" s="21">
        <v>181.45110570462799</v>
      </c>
      <c r="I144" s="21">
        <v>9.8332403588551198</v>
      </c>
      <c r="J144" s="22">
        <f t="shared" si="43"/>
        <v>592.54993961009791</v>
      </c>
    </row>
    <row r="145" spans="1:10" x14ac:dyDescent="0.25">
      <c r="A145" s="19"/>
      <c r="B145" s="20"/>
      <c r="C145" s="20" t="s">
        <v>81</v>
      </c>
      <c r="D145" s="21">
        <v>82.954929918377402</v>
      </c>
      <c r="E145" s="21">
        <v>841.86062831246295</v>
      </c>
      <c r="F145" s="21">
        <v>0</v>
      </c>
      <c r="G145" s="21">
        <v>0</v>
      </c>
      <c r="H145" s="21">
        <v>17.383811322175202</v>
      </c>
      <c r="I145" s="21">
        <v>83.446473500877801</v>
      </c>
      <c r="J145" s="22">
        <f t="shared" si="43"/>
        <v>1025.6458430538933</v>
      </c>
    </row>
    <row r="146" spans="1:10" x14ac:dyDescent="0.25">
      <c r="A146" s="23"/>
      <c r="B146" s="24"/>
      <c r="C146" s="24" t="s">
        <v>82</v>
      </c>
      <c r="D146" s="25">
        <v>4796.1653753813998</v>
      </c>
      <c r="E146" s="25">
        <v>74.180939748818801</v>
      </c>
      <c r="F146" s="25">
        <v>0</v>
      </c>
      <c r="G146" s="25">
        <v>0</v>
      </c>
      <c r="H146" s="25">
        <v>884.71258586939803</v>
      </c>
      <c r="I146" s="25">
        <v>0</v>
      </c>
      <c r="J146" s="26">
        <f t="shared" si="43"/>
        <v>5755.0589009996165</v>
      </c>
    </row>
    <row r="147" spans="1:10" x14ac:dyDescent="0.25">
      <c r="A147" s="111" t="s">
        <v>111</v>
      </c>
      <c r="B147" s="111"/>
      <c r="C147" s="111"/>
      <c r="D147" s="27">
        <f>SUM(D142:D146)</f>
        <v>17385.738959445604</v>
      </c>
      <c r="E147" s="27">
        <f t="shared" ref="E147:J147" si="44">SUM(E142:E146)</f>
        <v>8589.9766305640333</v>
      </c>
      <c r="F147" s="27">
        <f t="shared" si="44"/>
        <v>0</v>
      </c>
      <c r="G147" s="27">
        <f t="shared" si="44"/>
        <v>0</v>
      </c>
      <c r="H147" s="27">
        <f t="shared" si="44"/>
        <v>1153.4689143446553</v>
      </c>
      <c r="I147" s="27">
        <f t="shared" si="44"/>
        <v>891.18406883441094</v>
      </c>
      <c r="J147" s="27">
        <f t="shared" si="44"/>
        <v>28020.368573188702</v>
      </c>
    </row>
    <row r="148" spans="1:10" x14ac:dyDescent="0.25">
      <c r="A148" s="108" t="s">
        <v>112</v>
      </c>
      <c r="B148" s="109"/>
      <c r="C148" s="110"/>
      <c r="D148" s="27">
        <f>D11+D17+D23+D29+D35+D41+D47+D53+D59+D65+D71+D77+D83+D89+D95+D101+D107+D113+D119+D125+D131+D135+D141+D147</f>
        <v>2486636.8667386156</v>
      </c>
      <c r="E148" s="27">
        <f>E11+E17+E23+E29+E35+E41+E47+E53+E59+E65+E71+E77+E83+E89+E95+E101+E107+E113+E119+E125+E131+E141+E147</f>
        <v>1173648.1037984735</v>
      </c>
      <c r="F148" s="27">
        <v>118544.54871913612</v>
      </c>
      <c r="G148" s="27">
        <v>21408.911465939975</v>
      </c>
      <c r="H148" s="27">
        <v>472525.43568624707</v>
      </c>
      <c r="I148" s="27">
        <v>243646.35051779053</v>
      </c>
      <c r="J148" s="27">
        <v>4516410.2169262022</v>
      </c>
    </row>
    <row r="149" spans="1:10" ht="15.75" x14ac:dyDescent="0.25">
      <c r="A149" s="9" t="s">
        <v>62</v>
      </c>
    </row>
  </sheetData>
  <mergeCells count="31">
    <mergeCell ref="A41:C41"/>
    <mergeCell ref="A2:J2"/>
    <mergeCell ref="A4:A5"/>
    <mergeCell ref="B4:B5"/>
    <mergeCell ref="C4:C5"/>
    <mergeCell ref="E4:I4"/>
    <mergeCell ref="J4:J5"/>
    <mergeCell ref="A11:C11"/>
    <mergeCell ref="A17:C17"/>
    <mergeCell ref="A23:C23"/>
    <mergeCell ref="A29:C29"/>
    <mergeCell ref="A35:C35"/>
    <mergeCell ref="A113:C113"/>
    <mergeCell ref="A47:C47"/>
    <mergeCell ref="A53:C53"/>
    <mergeCell ref="A59:C59"/>
    <mergeCell ref="A65:C65"/>
    <mergeCell ref="A71:C71"/>
    <mergeCell ref="A77:C77"/>
    <mergeCell ref="A83:C83"/>
    <mergeCell ref="A89:C89"/>
    <mergeCell ref="A95:C95"/>
    <mergeCell ref="A101:C101"/>
    <mergeCell ref="A107:C107"/>
    <mergeCell ref="A148:C148"/>
    <mergeCell ref="A119:C119"/>
    <mergeCell ref="A125:C125"/>
    <mergeCell ref="A131:C131"/>
    <mergeCell ref="A135:C135"/>
    <mergeCell ref="A141:C141"/>
    <mergeCell ref="A147:C147"/>
  </mergeCells>
  <pageMargins left="1.1811023622047245" right="0.59055118110236227" top="1.1811023622047245" bottom="0.59055118110236227" header="0.31496062992125984" footer="0.31496062992125984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zoomScale="70" zoomScaleNormal="70" workbookViewId="0">
      <selection activeCell="J44" sqref="J44"/>
    </sheetView>
  </sheetViews>
  <sheetFormatPr defaultRowHeight="15" x14ac:dyDescent="0.25"/>
  <cols>
    <col min="1" max="1" width="5.140625" customWidth="1"/>
    <col min="2" max="2" width="3.140625" customWidth="1"/>
    <col min="3" max="3" width="25.85546875" customWidth="1"/>
    <col min="4" max="4" width="10.42578125" customWidth="1"/>
    <col min="5" max="5" width="10.7109375" customWidth="1"/>
    <col min="6" max="6" width="11.5703125" customWidth="1"/>
    <col min="7" max="7" width="9.28515625" customWidth="1"/>
    <col min="8" max="11" width="9.42578125" bestFit="1" customWidth="1"/>
    <col min="12" max="12" width="12.140625" bestFit="1" customWidth="1"/>
    <col min="13" max="13" width="14.85546875" bestFit="1" customWidth="1"/>
    <col min="14" max="14" width="12.5703125" bestFit="1" customWidth="1"/>
    <col min="15" max="15" width="14.5703125" bestFit="1" customWidth="1"/>
    <col min="16" max="16" width="13.85546875" bestFit="1" customWidth="1"/>
    <col min="17" max="17" width="14" customWidth="1"/>
  </cols>
  <sheetData>
    <row r="1" spans="1:17" ht="15.75" x14ac:dyDescent="0.25">
      <c r="A1" s="2" t="s">
        <v>113</v>
      </c>
    </row>
    <row r="2" spans="1:17" ht="15.75" x14ac:dyDescent="0.25">
      <c r="A2" s="121" t="s">
        <v>114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</row>
    <row r="4" spans="1:17" x14ac:dyDescent="0.25">
      <c r="A4" s="122" t="s">
        <v>4</v>
      </c>
      <c r="B4" s="122" t="s">
        <v>115</v>
      </c>
      <c r="C4" s="122"/>
      <c r="D4" s="122" t="s">
        <v>116</v>
      </c>
      <c r="E4" s="123" t="s">
        <v>117</v>
      </c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2" t="s">
        <v>12</v>
      </c>
    </row>
    <row r="5" spans="1:17" x14ac:dyDescent="0.25">
      <c r="A5" s="122"/>
      <c r="B5" s="122"/>
      <c r="C5" s="122"/>
      <c r="D5" s="122"/>
      <c r="E5" s="40" t="s">
        <v>118</v>
      </c>
      <c r="F5" s="40" t="s">
        <v>119</v>
      </c>
      <c r="G5" s="40" t="s">
        <v>120</v>
      </c>
      <c r="H5" s="40" t="s">
        <v>121</v>
      </c>
      <c r="I5" s="41" t="s">
        <v>122</v>
      </c>
      <c r="J5" s="42" t="s">
        <v>123</v>
      </c>
      <c r="K5" s="42" t="s">
        <v>124</v>
      </c>
      <c r="L5" s="42" t="s">
        <v>125</v>
      </c>
      <c r="M5" s="43" t="s">
        <v>126</v>
      </c>
      <c r="N5" s="42" t="s">
        <v>127</v>
      </c>
      <c r="O5" s="42" t="s">
        <v>128</v>
      </c>
      <c r="P5" s="42" t="s">
        <v>129</v>
      </c>
      <c r="Q5" s="122"/>
    </row>
    <row r="6" spans="1:17" x14ac:dyDescent="0.25">
      <c r="A6" s="44" t="s">
        <v>130</v>
      </c>
      <c r="B6" s="117" t="s">
        <v>131</v>
      </c>
      <c r="C6" s="118"/>
      <c r="D6" s="45" t="s">
        <v>132</v>
      </c>
      <c r="E6" s="46"/>
      <c r="F6" s="46" t="s">
        <v>133</v>
      </c>
      <c r="G6" s="46"/>
      <c r="H6" s="46" t="s">
        <v>133</v>
      </c>
      <c r="I6" s="47" t="s">
        <v>133</v>
      </c>
      <c r="J6" s="48"/>
      <c r="K6" s="48"/>
      <c r="L6" s="48"/>
      <c r="M6" s="48">
        <v>85431.16</v>
      </c>
      <c r="N6" s="49">
        <v>1047.6600000000001</v>
      </c>
      <c r="O6" s="50">
        <v>2520.9699999999998</v>
      </c>
      <c r="P6" s="51">
        <v>3343.32</v>
      </c>
      <c r="Q6" s="52">
        <f>SUM(E6:P6)</f>
        <v>92343.110000000015</v>
      </c>
    </row>
    <row r="7" spans="1:17" x14ac:dyDescent="0.25">
      <c r="A7" s="53" t="s">
        <v>134</v>
      </c>
      <c r="B7" s="119" t="s">
        <v>135</v>
      </c>
      <c r="C7" s="120"/>
      <c r="D7" s="54"/>
      <c r="E7" s="55"/>
      <c r="F7" s="55"/>
      <c r="G7" s="55"/>
      <c r="H7" s="55"/>
      <c r="I7" s="56"/>
      <c r="J7" s="57"/>
      <c r="K7" s="58"/>
      <c r="L7" s="57"/>
      <c r="M7" s="58"/>
      <c r="N7" s="58"/>
      <c r="O7" s="58"/>
      <c r="P7" s="59"/>
      <c r="Q7" s="60">
        <f t="shared" ref="Q7:Q23" si="0">SUM(E7:P7)</f>
        <v>0</v>
      </c>
    </row>
    <row r="8" spans="1:17" x14ac:dyDescent="0.25">
      <c r="A8" s="61"/>
      <c r="B8" s="62" t="s">
        <v>136</v>
      </c>
      <c r="C8" s="63" t="s">
        <v>137</v>
      </c>
      <c r="D8" s="64" t="s">
        <v>132</v>
      </c>
      <c r="E8" s="65"/>
      <c r="F8" s="65"/>
      <c r="G8" s="65"/>
      <c r="H8" s="65"/>
      <c r="I8" s="66"/>
      <c r="J8" s="67"/>
      <c r="K8" s="68"/>
      <c r="L8" s="67"/>
      <c r="M8" s="68"/>
      <c r="N8" s="68"/>
      <c r="O8" s="68"/>
      <c r="P8" s="69"/>
      <c r="Q8" s="70">
        <f t="shared" si="0"/>
        <v>0</v>
      </c>
    </row>
    <row r="9" spans="1:17" x14ac:dyDescent="0.25">
      <c r="A9" s="61"/>
      <c r="B9" s="62" t="s">
        <v>138</v>
      </c>
      <c r="C9" s="63" t="s">
        <v>139</v>
      </c>
      <c r="D9" s="64" t="s">
        <v>132</v>
      </c>
      <c r="E9" s="65"/>
      <c r="F9" s="65"/>
      <c r="G9" s="65"/>
      <c r="H9" s="65"/>
      <c r="I9" s="66"/>
      <c r="J9" s="67"/>
      <c r="K9" s="68"/>
      <c r="L9" s="67"/>
      <c r="M9" s="68"/>
      <c r="N9" s="68"/>
      <c r="O9" s="68"/>
      <c r="P9" s="69"/>
      <c r="Q9" s="70">
        <f t="shared" si="0"/>
        <v>0</v>
      </c>
    </row>
    <row r="10" spans="1:17" x14ac:dyDescent="0.25">
      <c r="A10" s="61"/>
      <c r="B10" s="62" t="s">
        <v>140</v>
      </c>
      <c r="C10" s="63" t="s">
        <v>141</v>
      </c>
      <c r="D10" s="64" t="s">
        <v>132</v>
      </c>
      <c r="E10" s="65"/>
      <c r="F10" s="65"/>
      <c r="G10" s="65"/>
      <c r="H10" s="65"/>
      <c r="I10" s="66"/>
      <c r="J10" s="67"/>
      <c r="K10" s="67"/>
      <c r="L10" s="71">
        <v>56.798400000000001</v>
      </c>
      <c r="M10" s="68">
        <v>8077.8825999999999</v>
      </c>
      <c r="N10" s="68"/>
      <c r="O10" s="68"/>
      <c r="P10" s="72">
        <v>280.04000000000002</v>
      </c>
      <c r="Q10" s="70">
        <f t="shared" si="0"/>
        <v>8414.7209999999995</v>
      </c>
    </row>
    <row r="11" spans="1:17" x14ac:dyDescent="0.25">
      <c r="A11" s="61"/>
      <c r="B11" s="62" t="s">
        <v>142</v>
      </c>
      <c r="C11" s="63" t="s">
        <v>143</v>
      </c>
      <c r="D11" s="64" t="s">
        <v>132</v>
      </c>
      <c r="E11" s="65"/>
      <c r="F11" s="65"/>
      <c r="G11" s="65"/>
      <c r="H11" s="65"/>
      <c r="I11" s="66"/>
      <c r="J11" s="67"/>
      <c r="K11" s="68"/>
      <c r="L11" s="67"/>
      <c r="M11" s="68"/>
      <c r="N11" s="68"/>
      <c r="O11" s="68"/>
      <c r="P11" s="69"/>
      <c r="Q11" s="70">
        <f t="shared" si="0"/>
        <v>0</v>
      </c>
    </row>
    <row r="12" spans="1:17" x14ac:dyDescent="0.25">
      <c r="A12" s="73"/>
      <c r="B12" s="74" t="s">
        <v>144</v>
      </c>
      <c r="C12" s="75" t="s">
        <v>145</v>
      </c>
      <c r="D12" s="76" t="s">
        <v>132</v>
      </c>
      <c r="E12" s="77"/>
      <c r="F12" s="77"/>
      <c r="G12" s="77"/>
      <c r="H12" s="77"/>
      <c r="I12" s="78"/>
      <c r="J12" s="79"/>
      <c r="K12" s="80"/>
      <c r="L12" s="79"/>
      <c r="M12" s="81"/>
      <c r="N12" s="81"/>
      <c r="O12" s="81"/>
      <c r="P12" s="82"/>
      <c r="Q12" s="83">
        <f t="shared" si="0"/>
        <v>0</v>
      </c>
    </row>
    <row r="13" spans="1:17" x14ac:dyDescent="0.25">
      <c r="A13" s="53" t="s">
        <v>146</v>
      </c>
      <c r="B13" s="119" t="s">
        <v>147</v>
      </c>
      <c r="C13" s="120"/>
      <c r="D13" s="54"/>
      <c r="E13" s="55"/>
      <c r="F13" s="55"/>
      <c r="G13" s="55"/>
      <c r="H13" s="55"/>
      <c r="I13" s="56"/>
      <c r="J13" s="57"/>
      <c r="K13" s="58"/>
      <c r="L13" s="57"/>
      <c r="M13" s="58"/>
      <c r="N13" s="58"/>
      <c r="O13" s="58"/>
      <c r="P13" s="59"/>
      <c r="Q13" s="60">
        <f t="shared" si="0"/>
        <v>0</v>
      </c>
    </row>
    <row r="14" spans="1:17" x14ac:dyDescent="0.25">
      <c r="A14" s="61"/>
      <c r="B14" s="84" t="s">
        <v>136</v>
      </c>
      <c r="C14" s="63" t="s">
        <v>148</v>
      </c>
      <c r="D14" s="85" t="s">
        <v>132</v>
      </c>
      <c r="E14" s="67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9"/>
      <c r="Q14" s="70">
        <f t="shared" si="0"/>
        <v>0</v>
      </c>
    </row>
    <row r="15" spans="1:17" x14ac:dyDescent="0.25">
      <c r="A15" s="61"/>
      <c r="B15" s="84" t="s">
        <v>138</v>
      </c>
      <c r="C15" s="63" t="s">
        <v>143</v>
      </c>
      <c r="D15" s="85" t="s">
        <v>132</v>
      </c>
      <c r="E15" s="67"/>
      <c r="F15" s="68"/>
      <c r="G15" s="68"/>
      <c r="H15" s="67"/>
      <c r="I15" s="68"/>
      <c r="J15" s="68"/>
      <c r="K15" s="68"/>
      <c r="L15" s="68"/>
      <c r="M15" s="68"/>
      <c r="N15" s="68"/>
      <c r="O15" s="68"/>
      <c r="P15" s="69"/>
      <c r="Q15" s="70">
        <f t="shared" si="0"/>
        <v>0</v>
      </c>
    </row>
    <row r="16" spans="1:17" x14ac:dyDescent="0.25">
      <c r="A16" s="73"/>
      <c r="B16" s="86" t="s">
        <v>140</v>
      </c>
      <c r="C16" s="75" t="s">
        <v>149</v>
      </c>
      <c r="D16" s="87" t="s">
        <v>132</v>
      </c>
      <c r="E16" s="79"/>
      <c r="F16" s="79"/>
      <c r="G16" s="81"/>
      <c r="H16" s="79"/>
      <c r="I16" s="79"/>
      <c r="J16" s="81"/>
      <c r="K16" s="81"/>
      <c r="L16" s="81"/>
      <c r="M16" s="81"/>
      <c r="N16" s="81"/>
      <c r="O16" s="81"/>
      <c r="P16" s="82"/>
      <c r="Q16" s="83">
        <f t="shared" si="0"/>
        <v>0</v>
      </c>
    </row>
    <row r="17" spans="1:17" x14ac:dyDescent="0.25">
      <c r="A17" s="53" t="s">
        <v>150</v>
      </c>
      <c r="B17" s="119" t="s">
        <v>151</v>
      </c>
      <c r="C17" s="120"/>
      <c r="D17" s="8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9"/>
      <c r="Q17" s="60">
        <f t="shared" si="0"/>
        <v>0</v>
      </c>
    </row>
    <row r="18" spans="1:17" x14ac:dyDescent="0.25">
      <c r="A18" s="61"/>
      <c r="B18" s="84" t="s">
        <v>136</v>
      </c>
      <c r="C18" s="63" t="s">
        <v>152</v>
      </c>
      <c r="D18" s="85" t="s">
        <v>153</v>
      </c>
      <c r="E18" s="67">
        <f>(39707200/100)/1000</f>
        <v>397.072</v>
      </c>
      <c r="F18" s="68">
        <f>(49911200/100)/1000</f>
        <v>499.11200000000002</v>
      </c>
      <c r="G18" s="68">
        <f>(27813700/100)/1000</f>
        <v>278.137</v>
      </c>
      <c r="H18" s="68">
        <f>(20723400/100)/1000</f>
        <v>207.23400000000001</v>
      </c>
      <c r="I18" s="68"/>
      <c r="J18" s="68"/>
      <c r="K18" s="68"/>
      <c r="L18" s="68"/>
      <c r="M18" s="89">
        <v>907.13</v>
      </c>
      <c r="N18" s="68">
        <v>1124.21425</v>
      </c>
      <c r="O18" s="68">
        <v>1039.941</v>
      </c>
      <c r="P18" s="69">
        <v>866.56700000000001</v>
      </c>
      <c r="Q18" s="70">
        <f t="shared" si="0"/>
        <v>5319.4072500000002</v>
      </c>
    </row>
    <row r="19" spans="1:17" x14ac:dyDescent="0.25">
      <c r="A19" s="61"/>
      <c r="B19" s="84" t="s">
        <v>138</v>
      </c>
      <c r="C19" s="63" t="s">
        <v>154</v>
      </c>
      <c r="D19" s="85" t="s">
        <v>153</v>
      </c>
      <c r="E19" s="68">
        <f>40000/40000</f>
        <v>1</v>
      </c>
      <c r="F19" s="68">
        <f>2000000/40000</f>
        <v>50</v>
      </c>
      <c r="G19" s="68"/>
      <c r="H19" s="68"/>
      <c r="I19" s="68"/>
      <c r="J19" s="68">
        <f>520000/40000</f>
        <v>13</v>
      </c>
      <c r="K19" s="68"/>
      <c r="L19" s="68"/>
      <c r="M19" s="68">
        <v>375.875</v>
      </c>
      <c r="N19" s="90">
        <v>196</v>
      </c>
      <c r="O19" s="68">
        <v>83</v>
      </c>
      <c r="P19" s="91">
        <v>68.694999999999993</v>
      </c>
      <c r="Q19" s="70">
        <f t="shared" si="0"/>
        <v>787.56999999999994</v>
      </c>
    </row>
    <row r="20" spans="1:17" x14ac:dyDescent="0.25">
      <c r="A20" s="73"/>
      <c r="B20" s="86" t="s">
        <v>140</v>
      </c>
      <c r="C20" s="75" t="s">
        <v>155</v>
      </c>
      <c r="D20" s="73" t="s">
        <v>153</v>
      </c>
      <c r="E20" s="81">
        <v>0</v>
      </c>
      <c r="F20" s="81">
        <v>0</v>
      </c>
      <c r="G20" s="81">
        <v>0</v>
      </c>
      <c r="H20" s="81">
        <v>0</v>
      </c>
      <c r="I20" s="81">
        <v>0</v>
      </c>
      <c r="J20" s="81">
        <v>0</v>
      </c>
      <c r="K20" s="81">
        <v>30</v>
      </c>
      <c r="L20" s="81">
        <v>0</v>
      </c>
      <c r="M20" s="81">
        <v>0</v>
      </c>
      <c r="N20" s="81"/>
      <c r="O20" s="81"/>
      <c r="P20" s="82"/>
      <c r="Q20" s="83">
        <f t="shared" si="0"/>
        <v>30</v>
      </c>
    </row>
    <row r="21" spans="1:17" x14ac:dyDescent="0.25">
      <c r="A21" s="53" t="s">
        <v>156</v>
      </c>
      <c r="B21" s="119" t="s">
        <v>157</v>
      </c>
      <c r="C21" s="120"/>
      <c r="D21" s="8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9"/>
      <c r="Q21" s="60">
        <f t="shared" si="0"/>
        <v>0</v>
      </c>
    </row>
    <row r="22" spans="1:17" x14ac:dyDescent="0.25">
      <c r="A22" s="61"/>
      <c r="B22" s="62" t="s">
        <v>136</v>
      </c>
      <c r="C22" s="63" t="s">
        <v>158</v>
      </c>
      <c r="D22" s="85" t="s">
        <v>153</v>
      </c>
      <c r="E22" s="68">
        <f>32800/1000</f>
        <v>32.799999999999997</v>
      </c>
      <c r="F22" s="68">
        <f>31200/1000</f>
        <v>31.2</v>
      </c>
      <c r="G22" s="68">
        <f>29200/1000</f>
        <v>29.2</v>
      </c>
      <c r="H22" s="68">
        <f>36400/1000</f>
        <v>36.4</v>
      </c>
      <c r="I22" s="68">
        <f>30500/1000</f>
        <v>30.5</v>
      </c>
      <c r="J22" s="68">
        <f>15500/1000</f>
        <v>15.5</v>
      </c>
      <c r="K22" s="68">
        <v>27.9</v>
      </c>
      <c r="L22" s="68">
        <f>31700/1000</f>
        <v>31.7</v>
      </c>
      <c r="M22" s="68">
        <f>23600/1000</f>
        <v>23.6</v>
      </c>
      <c r="N22" s="68">
        <f>50600/1000</f>
        <v>50.6</v>
      </c>
      <c r="O22" s="68">
        <f>71500/1000</f>
        <v>71.5</v>
      </c>
      <c r="P22" s="69">
        <f>41500/1000</f>
        <v>41.5</v>
      </c>
      <c r="Q22" s="70">
        <f t="shared" si="0"/>
        <v>422.40000000000003</v>
      </c>
    </row>
    <row r="23" spans="1:17" x14ac:dyDescent="0.25">
      <c r="A23" s="73"/>
      <c r="B23" s="62" t="s">
        <v>138</v>
      </c>
      <c r="C23" s="63" t="s">
        <v>159</v>
      </c>
      <c r="D23" s="85" t="s">
        <v>153</v>
      </c>
      <c r="E23" s="68">
        <f>163200/1000</f>
        <v>163.19999999999999</v>
      </c>
      <c r="F23" s="68">
        <f>140160/1000</f>
        <v>140.16</v>
      </c>
      <c r="G23" s="68">
        <f>142080/1000</f>
        <v>142.08000000000001</v>
      </c>
      <c r="H23" s="68">
        <f>168960/1000</f>
        <v>168.96</v>
      </c>
      <c r="I23" s="68">
        <f>138240/1000</f>
        <v>138.24</v>
      </c>
      <c r="J23" s="68">
        <f>60480/1000</f>
        <v>60.48</v>
      </c>
      <c r="K23" s="68">
        <f>149040/1000</f>
        <v>149.04</v>
      </c>
      <c r="L23" s="68">
        <f>129840/1000</f>
        <v>129.84</v>
      </c>
      <c r="M23" s="68">
        <f>100320/1000</f>
        <v>100.32</v>
      </c>
      <c r="N23" s="68">
        <f>169200/1000</f>
        <v>169.2</v>
      </c>
      <c r="O23" s="68">
        <f>272880/1000</f>
        <v>272.88</v>
      </c>
      <c r="P23" s="69">
        <f>170400/1000</f>
        <v>170.4</v>
      </c>
      <c r="Q23" s="70">
        <f t="shared" si="0"/>
        <v>1804.8000000000002</v>
      </c>
    </row>
    <row r="24" spans="1:17" ht="15.75" x14ac:dyDescent="0.25">
      <c r="A24" s="131" t="s">
        <v>160</v>
      </c>
      <c r="B24" s="92"/>
      <c r="C24" s="93"/>
      <c r="D24" s="94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</row>
    <row r="25" spans="1:17" ht="15.75" x14ac:dyDescent="0.25">
      <c r="A25" s="130" t="s">
        <v>62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</row>
  </sheetData>
  <mergeCells count="11">
    <mergeCell ref="A2:Q2"/>
    <mergeCell ref="A4:A5"/>
    <mergeCell ref="B4:C5"/>
    <mergeCell ref="D4:D5"/>
    <mergeCell ref="E4:P4"/>
    <mergeCell ref="Q4:Q5"/>
    <mergeCell ref="B6:C6"/>
    <mergeCell ref="B7:C7"/>
    <mergeCell ref="B13:C13"/>
    <mergeCell ref="B17:C17"/>
    <mergeCell ref="B21:C21"/>
  </mergeCells>
  <pageMargins left="1.1811023622047243" right="0.59055118110236215" top="1.1811023622047243" bottom="0.59055118110236215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17" zoomScale="55" zoomScaleNormal="55" workbookViewId="0">
      <selection activeCell="A6" sqref="A6:XFD6"/>
    </sheetView>
  </sheetViews>
  <sheetFormatPr defaultRowHeight="15" x14ac:dyDescent="0.25"/>
  <cols>
    <col min="2" max="2" width="14.42578125" customWidth="1"/>
    <col min="3" max="3" width="13.28515625" bestFit="1" customWidth="1"/>
    <col min="4" max="4" width="9.140625" customWidth="1"/>
    <col min="14" max="14" width="10.42578125" customWidth="1"/>
    <col min="16" max="16" width="10.5703125" customWidth="1"/>
  </cols>
  <sheetData>
    <row r="1" spans="1:17" ht="15.75" x14ac:dyDescent="0.25">
      <c r="A1" s="2" t="s">
        <v>161</v>
      </c>
    </row>
    <row r="2" spans="1:17" ht="15.75" x14ac:dyDescent="0.25">
      <c r="A2" s="106" t="s">
        <v>162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</row>
    <row r="4" spans="1:17" x14ac:dyDescent="0.25">
      <c r="A4" s="115" t="s">
        <v>4</v>
      </c>
      <c r="B4" s="115" t="s">
        <v>5</v>
      </c>
      <c r="C4" s="115" t="s">
        <v>163</v>
      </c>
      <c r="D4" s="125" t="s">
        <v>164</v>
      </c>
      <c r="E4" s="125"/>
      <c r="F4" s="125"/>
      <c r="G4" s="125"/>
      <c r="H4" s="125"/>
      <c r="I4" s="125"/>
      <c r="J4" s="125"/>
      <c r="K4" s="125"/>
      <c r="L4" s="125"/>
      <c r="M4" s="125"/>
      <c r="N4" s="125" t="s">
        <v>68</v>
      </c>
      <c r="O4" s="125"/>
      <c r="P4" s="126" t="s">
        <v>165</v>
      </c>
      <c r="Q4" s="115" t="s">
        <v>19</v>
      </c>
    </row>
    <row r="5" spans="1:17" ht="28.5" x14ac:dyDescent="0.25">
      <c r="A5" s="115"/>
      <c r="B5" s="115"/>
      <c r="C5" s="115"/>
      <c r="D5" s="96" t="s">
        <v>166</v>
      </c>
      <c r="E5" s="96" t="s">
        <v>167</v>
      </c>
      <c r="F5" s="96" t="s">
        <v>168</v>
      </c>
      <c r="G5" s="96" t="s">
        <v>169</v>
      </c>
      <c r="H5" s="96" t="s">
        <v>170</v>
      </c>
      <c r="I5" s="96" t="s">
        <v>171</v>
      </c>
      <c r="J5" s="96" t="s">
        <v>72</v>
      </c>
      <c r="K5" s="96" t="s">
        <v>75</v>
      </c>
      <c r="L5" s="96" t="s">
        <v>73</v>
      </c>
      <c r="M5" s="96" t="s">
        <v>74</v>
      </c>
      <c r="N5" s="96" t="s">
        <v>172</v>
      </c>
      <c r="O5" s="96" t="s">
        <v>71</v>
      </c>
      <c r="P5" s="126"/>
      <c r="Q5" s="115"/>
    </row>
    <row r="6" spans="1:17" x14ac:dyDescent="0.25">
      <c r="A6" s="10">
        <v>1</v>
      </c>
      <c r="B6" s="97" t="s">
        <v>20</v>
      </c>
      <c r="C6" s="7" t="s">
        <v>20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>
        <f>SUM(D6:O6)</f>
        <v>0</v>
      </c>
      <c r="Q6" s="7"/>
    </row>
    <row r="7" spans="1:17" x14ac:dyDescent="0.25">
      <c r="A7" s="10">
        <v>2</v>
      </c>
      <c r="B7" s="97" t="s">
        <v>21</v>
      </c>
      <c r="C7" s="100" t="s">
        <v>173</v>
      </c>
      <c r="D7" s="98"/>
      <c r="E7" s="98"/>
      <c r="F7" s="98"/>
      <c r="G7" s="98"/>
      <c r="H7" s="98"/>
      <c r="I7" s="98"/>
      <c r="J7" s="101">
        <v>7</v>
      </c>
      <c r="K7" s="102" t="s">
        <v>133</v>
      </c>
      <c r="L7" s="98"/>
      <c r="M7" s="98"/>
      <c r="N7" s="98"/>
      <c r="O7" s="98"/>
      <c r="P7" s="99">
        <f t="shared" ref="P7:P10" si="0">SUM(D7:O7)</f>
        <v>7</v>
      </c>
      <c r="Q7" s="7"/>
    </row>
    <row r="8" spans="1:17" x14ac:dyDescent="0.25">
      <c r="A8" s="10">
        <v>3</v>
      </c>
      <c r="B8" s="97" t="s">
        <v>22</v>
      </c>
      <c r="C8" s="100" t="s">
        <v>173</v>
      </c>
      <c r="D8" s="98"/>
      <c r="E8" s="98"/>
      <c r="F8" s="98"/>
      <c r="G8" s="98"/>
      <c r="H8" s="98"/>
      <c r="I8" s="98"/>
      <c r="J8" s="101">
        <v>15</v>
      </c>
      <c r="K8" s="102" t="s">
        <v>133</v>
      </c>
      <c r="L8" s="98"/>
      <c r="M8" s="98"/>
      <c r="N8" s="98"/>
      <c r="O8" s="98"/>
      <c r="P8" s="99">
        <f t="shared" si="0"/>
        <v>15</v>
      </c>
      <c r="Q8" s="7"/>
    </row>
    <row r="9" spans="1:17" x14ac:dyDescent="0.25">
      <c r="A9" s="10">
        <v>4</v>
      </c>
      <c r="B9" s="97" t="s">
        <v>42</v>
      </c>
      <c r="C9" s="100" t="s">
        <v>174</v>
      </c>
      <c r="D9" s="98"/>
      <c r="E9" s="98"/>
      <c r="F9" s="98"/>
      <c r="G9" s="98"/>
      <c r="H9" s="98"/>
      <c r="I9" s="98"/>
      <c r="J9" s="98">
        <v>6</v>
      </c>
      <c r="K9" s="98"/>
      <c r="L9" s="98"/>
      <c r="M9" s="98"/>
      <c r="N9" s="98"/>
      <c r="O9" s="98"/>
      <c r="P9" s="99">
        <f t="shared" si="0"/>
        <v>6</v>
      </c>
      <c r="Q9" s="7"/>
    </row>
    <row r="10" spans="1:17" x14ac:dyDescent="0.25">
      <c r="A10" s="10">
        <v>5</v>
      </c>
      <c r="B10" s="97" t="s">
        <v>24</v>
      </c>
      <c r="C10" s="100" t="s">
        <v>174</v>
      </c>
      <c r="D10" s="98"/>
      <c r="E10" s="98"/>
      <c r="F10" s="98">
        <v>3</v>
      </c>
      <c r="G10" s="98"/>
      <c r="H10" s="98"/>
      <c r="I10" s="98"/>
      <c r="J10" s="98"/>
      <c r="K10" s="98"/>
      <c r="L10" s="98"/>
      <c r="M10" s="98"/>
      <c r="N10" s="98"/>
      <c r="O10" s="98"/>
      <c r="P10" s="99">
        <f t="shared" si="0"/>
        <v>3</v>
      </c>
      <c r="Q10" s="7"/>
    </row>
    <row r="11" spans="1:17" x14ac:dyDescent="0.25">
      <c r="A11" s="10">
        <v>6</v>
      </c>
      <c r="B11" s="97" t="s">
        <v>25</v>
      </c>
      <c r="C11" s="100" t="s">
        <v>174</v>
      </c>
      <c r="D11" s="98"/>
      <c r="E11" s="7">
        <v>1</v>
      </c>
      <c r="F11" s="7"/>
      <c r="G11" s="98"/>
      <c r="H11" s="98"/>
      <c r="I11" s="98"/>
      <c r="J11" s="7">
        <v>6.5</v>
      </c>
      <c r="K11" s="7">
        <v>5</v>
      </c>
      <c r="L11" s="7">
        <v>16.850000000000001</v>
      </c>
      <c r="M11" s="98"/>
      <c r="N11" s="98"/>
      <c r="O11" s="98"/>
      <c r="P11" s="99">
        <f>SUM(D11:O11)</f>
        <v>29.35</v>
      </c>
      <c r="Q11" s="7"/>
    </row>
    <row r="12" spans="1:17" ht="15" customHeight="1" x14ac:dyDescent="0.25">
      <c r="A12" s="10">
        <v>7</v>
      </c>
      <c r="B12" s="97" t="s">
        <v>175</v>
      </c>
      <c r="C12" s="100" t="s">
        <v>173</v>
      </c>
      <c r="D12" s="98"/>
      <c r="E12" s="98"/>
      <c r="F12" s="98"/>
      <c r="G12" s="98"/>
      <c r="H12" s="98"/>
      <c r="I12" s="98"/>
      <c r="J12" s="103">
        <v>3.6</v>
      </c>
      <c r="K12" s="101">
        <v>2.37</v>
      </c>
      <c r="L12" s="98"/>
      <c r="M12" s="98"/>
      <c r="N12" s="98"/>
      <c r="O12" s="98"/>
      <c r="P12" s="99">
        <f t="shared" ref="P12" si="1">SUM(D12:O12)</f>
        <v>5.9700000000000006</v>
      </c>
      <c r="Q12" s="7"/>
    </row>
    <row r="13" spans="1:17" x14ac:dyDescent="0.25">
      <c r="A13" s="10">
        <v>8</v>
      </c>
      <c r="B13" s="97" t="s">
        <v>27</v>
      </c>
      <c r="C13" s="104" t="s">
        <v>176</v>
      </c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9">
        <f>SUM(D13:N13)</f>
        <v>0</v>
      </c>
      <c r="Q13" s="7"/>
    </row>
    <row r="14" spans="1:17" x14ac:dyDescent="0.25">
      <c r="A14" s="10">
        <v>9</v>
      </c>
      <c r="B14" s="97" t="s">
        <v>28</v>
      </c>
      <c r="C14" s="104" t="s">
        <v>176</v>
      </c>
      <c r="D14" s="98"/>
      <c r="E14" s="98"/>
      <c r="F14" s="98"/>
      <c r="G14" s="98"/>
      <c r="H14" s="98"/>
      <c r="I14" s="98"/>
      <c r="J14" s="98">
        <v>15</v>
      </c>
      <c r="K14" s="98"/>
      <c r="L14" s="98"/>
      <c r="M14" s="98"/>
      <c r="N14" s="98"/>
      <c r="O14" s="98"/>
      <c r="P14" s="99">
        <f t="shared" ref="P14:P17" si="2">SUM(D14:O14)</f>
        <v>15</v>
      </c>
      <c r="Q14" s="7"/>
    </row>
    <row r="15" spans="1:17" ht="15" customHeight="1" x14ac:dyDescent="0.25">
      <c r="A15" s="10">
        <v>10</v>
      </c>
      <c r="B15" s="97" t="s">
        <v>29</v>
      </c>
      <c r="C15" s="104" t="s">
        <v>177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9">
        <f t="shared" si="2"/>
        <v>0</v>
      </c>
      <c r="Q15" s="7"/>
    </row>
    <row r="16" spans="1:17" x14ac:dyDescent="0.25">
      <c r="A16" s="10">
        <v>11</v>
      </c>
      <c r="B16" s="97" t="s">
        <v>30</v>
      </c>
      <c r="C16" s="104" t="s">
        <v>178</v>
      </c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>
        <v>0.45</v>
      </c>
      <c r="P16" s="99">
        <f t="shared" si="2"/>
        <v>0.45</v>
      </c>
      <c r="Q16" s="7"/>
    </row>
    <row r="17" spans="1:17" x14ac:dyDescent="0.25">
      <c r="A17" s="10">
        <v>12</v>
      </c>
      <c r="B17" s="97" t="s">
        <v>31</v>
      </c>
      <c r="C17" s="104" t="s">
        <v>179</v>
      </c>
      <c r="D17" s="98"/>
      <c r="E17" s="98"/>
      <c r="F17" s="98"/>
      <c r="G17" s="98"/>
      <c r="H17" s="98"/>
      <c r="I17" s="98"/>
      <c r="J17" s="98">
        <v>125</v>
      </c>
      <c r="K17" s="98"/>
      <c r="L17" s="98"/>
      <c r="M17" s="98"/>
      <c r="N17" s="98"/>
      <c r="O17" s="98"/>
      <c r="P17" s="99">
        <f t="shared" si="2"/>
        <v>125</v>
      </c>
      <c r="Q17" s="7"/>
    </row>
    <row r="18" spans="1:17" x14ac:dyDescent="0.25">
      <c r="A18" s="10">
        <v>13</v>
      </c>
      <c r="B18" s="97" t="s">
        <v>32</v>
      </c>
      <c r="C18" s="104" t="s">
        <v>179</v>
      </c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9">
        <f t="shared" ref="O18" si="3">SUM(C18:N18)</f>
        <v>0</v>
      </c>
      <c r="P18" s="7"/>
      <c r="Q18" s="7"/>
    </row>
    <row r="19" spans="1:17" x14ac:dyDescent="0.25">
      <c r="A19" s="10">
        <v>14</v>
      </c>
      <c r="B19" s="97" t="s">
        <v>33</v>
      </c>
      <c r="C19" s="100" t="s">
        <v>180</v>
      </c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7"/>
    </row>
    <row r="20" spans="1:17" x14ac:dyDescent="0.25">
      <c r="A20" s="10">
        <v>15</v>
      </c>
      <c r="B20" s="97" t="s">
        <v>34</v>
      </c>
      <c r="C20" s="104" t="s">
        <v>181</v>
      </c>
      <c r="D20" s="98"/>
      <c r="E20" s="98"/>
      <c r="F20" s="98"/>
      <c r="G20" s="98"/>
      <c r="H20" s="98"/>
      <c r="I20" s="98"/>
      <c r="J20" s="98"/>
      <c r="K20" s="98">
        <v>50.83</v>
      </c>
      <c r="L20" s="98"/>
      <c r="M20" s="98"/>
      <c r="N20" s="98"/>
      <c r="O20" s="98"/>
      <c r="P20" s="99">
        <f t="shared" ref="P20:P21" si="4">SUM(D20:O20)</f>
        <v>50.83</v>
      </c>
      <c r="Q20" s="7"/>
    </row>
    <row r="21" spans="1:17" x14ac:dyDescent="0.25">
      <c r="A21" s="10">
        <v>16</v>
      </c>
      <c r="B21" s="97" t="s">
        <v>35</v>
      </c>
      <c r="C21" s="104" t="s">
        <v>182</v>
      </c>
      <c r="D21" s="98"/>
      <c r="E21" s="98"/>
      <c r="F21" s="98"/>
      <c r="G21" s="98"/>
      <c r="H21" s="98"/>
      <c r="I21" s="98"/>
      <c r="J21" s="98">
        <v>14.25</v>
      </c>
      <c r="K21" s="98"/>
      <c r="L21" s="98"/>
      <c r="M21" s="98"/>
      <c r="N21" s="98"/>
      <c r="O21" s="98"/>
      <c r="P21" s="99">
        <f t="shared" si="4"/>
        <v>14.25</v>
      </c>
      <c r="Q21" s="7"/>
    </row>
    <row r="22" spans="1:17" x14ac:dyDescent="0.25">
      <c r="A22" s="10">
        <v>17</v>
      </c>
      <c r="B22" s="97" t="s">
        <v>36</v>
      </c>
      <c r="C22" s="100" t="s">
        <v>183</v>
      </c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9"/>
      <c r="Q22" s="7"/>
    </row>
    <row r="23" spans="1:17" x14ac:dyDescent="0.25">
      <c r="A23" s="10">
        <v>18</v>
      </c>
      <c r="B23" s="97" t="s">
        <v>37</v>
      </c>
      <c r="C23" s="104" t="s">
        <v>184</v>
      </c>
      <c r="D23" s="98"/>
      <c r="E23" s="98"/>
      <c r="F23" s="98"/>
      <c r="G23" s="98"/>
      <c r="H23" s="98"/>
      <c r="I23" s="98"/>
      <c r="J23" s="98">
        <v>204</v>
      </c>
      <c r="K23" s="98">
        <v>70.8</v>
      </c>
      <c r="L23" s="98"/>
      <c r="M23" s="98"/>
      <c r="N23" s="98"/>
      <c r="O23" s="98"/>
      <c r="P23" s="99">
        <f t="shared" ref="P23:P28" si="5">SUM(D23:O23)</f>
        <v>274.8</v>
      </c>
      <c r="Q23" s="7"/>
    </row>
    <row r="24" spans="1:17" x14ac:dyDescent="0.25">
      <c r="A24" s="10">
        <v>19</v>
      </c>
      <c r="B24" s="97" t="s">
        <v>38</v>
      </c>
      <c r="C24" s="104" t="s">
        <v>185</v>
      </c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9">
        <f t="shared" si="5"/>
        <v>0</v>
      </c>
      <c r="Q24" s="7"/>
    </row>
    <row r="25" spans="1:17" x14ac:dyDescent="0.25">
      <c r="A25" s="10">
        <v>20</v>
      </c>
      <c r="B25" s="97" t="s">
        <v>38</v>
      </c>
      <c r="C25" s="100" t="s">
        <v>186</v>
      </c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9">
        <f t="shared" si="5"/>
        <v>0</v>
      </c>
      <c r="Q25" s="7"/>
    </row>
    <row r="26" spans="1:17" x14ac:dyDescent="0.25">
      <c r="A26" s="10">
        <v>21</v>
      </c>
      <c r="B26" s="97" t="s">
        <v>39</v>
      </c>
      <c r="C26" s="100" t="s">
        <v>186</v>
      </c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9">
        <f t="shared" si="5"/>
        <v>0</v>
      </c>
      <c r="Q26" s="7"/>
    </row>
    <row r="27" spans="1:17" ht="15" customHeight="1" x14ac:dyDescent="0.25">
      <c r="A27" s="10">
        <v>22</v>
      </c>
      <c r="B27" s="97" t="s">
        <v>39</v>
      </c>
      <c r="C27" s="104" t="s">
        <v>187</v>
      </c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9">
        <f t="shared" si="5"/>
        <v>0</v>
      </c>
      <c r="Q27" s="7"/>
    </row>
    <row r="28" spans="1:17" x14ac:dyDescent="0.25">
      <c r="A28" s="10">
        <v>23</v>
      </c>
      <c r="B28" s="97" t="s">
        <v>40</v>
      </c>
      <c r="C28" s="104" t="s">
        <v>188</v>
      </c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9">
        <f t="shared" si="5"/>
        <v>0</v>
      </c>
      <c r="Q28" s="7"/>
    </row>
    <row r="29" spans="1:17" x14ac:dyDescent="0.25">
      <c r="A29" s="10">
        <v>24</v>
      </c>
      <c r="B29" s="97" t="s">
        <v>41</v>
      </c>
      <c r="C29" s="100" t="s">
        <v>180</v>
      </c>
      <c r="D29" s="98"/>
      <c r="E29" s="98"/>
      <c r="F29" s="98"/>
      <c r="G29" s="98"/>
      <c r="H29" s="98"/>
      <c r="I29" s="98"/>
      <c r="J29" s="98">
        <v>25</v>
      </c>
      <c r="K29" s="98">
        <v>10</v>
      </c>
      <c r="L29" s="98"/>
      <c r="M29" s="98"/>
      <c r="N29" s="98"/>
      <c r="O29" s="98">
        <v>5</v>
      </c>
      <c r="P29" s="99">
        <f>SUM(D29:O29)</f>
        <v>40</v>
      </c>
      <c r="Q29" s="7"/>
    </row>
    <row r="30" spans="1:17" x14ac:dyDescent="0.25">
      <c r="A30" s="10">
        <v>25</v>
      </c>
      <c r="B30" s="97" t="s">
        <v>42</v>
      </c>
      <c r="C30" s="100" t="s">
        <v>183</v>
      </c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9">
        <f t="shared" ref="P30" si="6">SUM(D30:O30)</f>
        <v>0</v>
      </c>
      <c r="Q30" s="7"/>
    </row>
    <row r="31" spans="1:17" x14ac:dyDescent="0.25">
      <c r="A31" s="124" t="s">
        <v>12</v>
      </c>
      <c r="B31" s="124"/>
      <c r="C31" s="124"/>
      <c r="D31" s="98">
        <f t="shared" ref="D31:P31" si="7">SUM(D6:D30)</f>
        <v>0</v>
      </c>
      <c r="E31" s="98">
        <f t="shared" si="7"/>
        <v>1</v>
      </c>
      <c r="F31" s="98">
        <f t="shared" si="7"/>
        <v>3</v>
      </c>
      <c r="G31" s="98">
        <f t="shared" si="7"/>
        <v>0</v>
      </c>
      <c r="H31" s="98">
        <f t="shared" si="7"/>
        <v>0</v>
      </c>
      <c r="I31" s="98">
        <f t="shared" si="7"/>
        <v>0</v>
      </c>
      <c r="J31" s="98">
        <f t="shared" si="7"/>
        <v>421.35</v>
      </c>
      <c r="K31" s="98">
        <f t="shared" si="7"/>
        <v>139</v>
      </c>
      <c r="L31" s="98">
        <f t="shared" si="7"/>
        <v>16.850000000000001</v>
      </c>
      <c r="M31" s="98">
        <f t="shared" si="7"/>
        <v>0</v>
      </c>
      <c r="N31" s="98">
        <f t="shared" si="7"/>
        <v>0</v>
      </c>
      <c r="O31" s="98">
        <f t="shared" si="7"/>
        <v>5.45</v>
      </c>
      <c r="P31" s="98">
        <f t="shared" si="7"/>
        <v>586.65000000000009</v>
      </c>
      <c r="Q31" s="7"/>
    </row>
    <row r="32" spans="1:17" ht="15.75" x14ac:dyDescent="0.25">
      <c r="A32" s="2" t="s">
        <v>189</v>
      </c>
      <c r="B32" s="105" t="s">
        <v>190</v>
      </c>
    </row>
    <row r="33" spans="1:2" ht="15.75" x14ac:dyDescent="0.25">
      <c r="A33" s="9" t="s">
        <v>191</v>
      </c>
      <c r="B33" s="9" t="s">
        <v>192</v>
      </c>
    </row>
  </sheetData>
  <mergeCells count="9">
    <mergeCell ref="A31:C31"/>
    <mergeCell ref="A2:Q2"/>
    <mergeCell ref="A4:A5"/>
    <mergeCell ref="B4:B5"/>
    <mergeCell ref="C4:C5"/>
    <mergeCell ref="D4:M4"/>
    <mergeCell ref="N4:O4"/>
    <mergeCell ref="P4:P5"/>
    <mergeCell ref="Q4:Q5"/>
  </mergeCells>
  <pageMargins left="1.1811023622047243" right="0.59055118110236215" top="1.1811023622047243" bottom="0.59055118110236215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11.1</vt:lpstr>
      <vt:lpstr>11.2</vt:lpstr>
      <vt:lpstr>11.3</vt:lpstr>
      <vt:lpstr>11.4</vt:lpstr>
      <vt:lpstr>'11.2'!Print_Titles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yaumilagus</dc:creator>
  <cp:lastModifiedBy>AIO</cp:lastModifiedBy>
  <cp:lastPrinted>2019-09-19T02:19:56Z</cp:lastPrinted>
  <dcterms:created xsi:type="dcterms:W3CDTF">2019-07-24T00:32:50Z</dcterms:created>
  <dcterms:modified xsi:type="dcterms:W3CDTF">2019-09-19T02:20:39Z</dcterms:modified>
</cp:coreProperties>
</file>