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enokinda\PycharmProjects\THURSDAY\venv\"/>
    </mc:Choice>
  </mc:AlternateContent>
  <xr:revisionPtr revIDLastSave="0" documentId="13_ncr:1_{3BEB656F-16ED-4F17-96B1-2FFF5CED4A6C}" xr6:coauthVersionLast="45" xr6:coauthVersionMax="45" xr10:uidLastSave="{00000000-0000-0000-0000-000000000000}"/>
  <bookViews>
    <workbookView xWindow="22932" yWindow="3180" windowWidth="23256" windowHeight="12576" tabRatio="721" xr2:uid="{00000000-000D-0000-FFFF-FFFF00000000}"/>
  </bookViews>
  <sheets>
    <sheet name="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1" l="1"/>
  <c r="V44" i="1" l="1"/>
  <c r="V43" i="1"/>
  <c r="V31" i="1"/>
  <c r="V42" i="1"/>
  <c r="V41" i="1"/>
  <c r="AH14" i="1" l="1"/>
  <c r="AH13" i="1"/>
  <c r="AH12" i="1"/>
  <c r="AH11" i="1"/>
  <c r="AH10" i="1"/>
  <c r="AH7" i="1"/>
  <c r="AH6" i="1"/>
  <c r="AH5" i="1"/>
  <c r="AH4" i="1"/>
  <c r="AH3" i="1"/>
  <c r="AJ3" i="1" l="1"/>
  <c r="AG3" i="1" s="1"/>
  <c r="AJ14" i="1"/>
  <c r="AJ13" i="1"/>
  <c r="AJ12" i="1"/>
  <c r="AJ11" i="1"/>
  <c r="AJ10" i="1"/>
  <c r="AG10" i="1" s="1"/>
  <c r="AJ7" i="1"/>
  <c r="AJ6" i="1"/>
  <c r="AJ5" i="1"/>
  <c r="AJ4" i="1"/>
  <c r="AJ16" i="1" l="1"/>
  <c r="AJ15" i="1"/>
  <c r="AJ8" i="1"/>
  <c r="AA36" i="1"/>
  <c r="AA35" i="1"/>
  <c r="AA34" i="1"/>
  <c r="AA33" i="1"/>
  <c r="AA31" i="1"/>
  <c r="AA30" i="1"/>
  <c r="AA26" i="1"/>
  <c r="AA25" i="1"/>
  <c r="AA24" i="1"/>
  <c r="AA23" i="1"/>
  <c r="AA22" i="1"/>
  <c r="AA21" i="1"/>
  <c r="AA20" i="1"/>
  <c r="AA27" i="1" l="1"/>
  <c r="AG14" i="1" l="1"/>
  <c r="AH30" i="1" s="1"/>
  <c r="AG13" i="1"/>
  <c r="AH29" i="1" s="1"/>
  <c r="AG12" i="1"/>
  <c r="AH28" i="1" s="1"/>
  <c r="AG11" i="1"/>
  <c r="AG7" i="1"/>
  <c r="AH23" i="1" s="1"/>
  <c r="AG6" i="1"/>
  <c r="AH22" i="1" s="1"/>
  <c r="AG5" i="1"/>
  <c r="AG4" i="1"/>
  <c r="AH20" i="1" s="1"/>
  <c r="AH19" i="1"/>
  <c r="AH26" i="1"/>
  <c r="AG8" i="1" l="1"/>
  <c r="AH21" i="1"/>
  <c r="AH24" i="1" s="1"/>
  <c r="AH27" i="1"/>
  <c r="AH31" i="1" s="1"/>
  <c r="AH16" i="1"/>
  <c r="AH15" i="1"/>
  <c r="AH8" i="1"/>
  <c r="AH32" i="1" l="1"/>
  <c r="AA32" i="1"/>
  <c r="AA37" i="1" l="1"/>
  <c r="V40" i="1"/>
  <c r="V39" i="1" l="1"/>
  <c r="V32" i="1" l="1"/>
  <c r="V38" i="1" l="1"/>
  <c r="V37" i="1"/>
  <c r="V36" i="1"/>
  <c r="V35" i="1"/>
  <c r="V34" i="1"/>
  <c r="V33" i="1"/>
  <c r="V30" i="1"/>
  <c r="V29" i="1"/>
  <c r="V3" i="1"/>
  <c r="V27" i="1" l="1"/>
  <c r="W4" i="1"/>
  <c r="V5" i="1" l="1"/>
  <c r="V7" i="1"/>
  <c r="X14" i="1" l="1"/>
  <c r="X13" i="1"/>
  <c r="X12" i="1"/>
  <c r="X11" i="1"/>
  <c r="X10" i="1"/>
  <c r="X7" i="1"/>
  <c r="X6" i="1"/>
  <c r="X5" i="1"/>
  <c r="X4" i="1"/>
  <c r="X3" i="1"/>
  <c r="AA4" i="1" l="1"/>
  <c r="W25" i="1" l="1"/>
  <c r="W24" i="1"/>
  <c r="W20" i="1"/>
  <c r="W22" i="1"/>
  <c r="W23" i="1"/>
  <c r="W21" i="1"/>
  <c r="V18" i="1" l="1"/>
  <c r="AC7" i="1"/>
  <c r="AD4" i="1" l="1"/>
  <c r="AF14" i="1" l="1"/>
  <c r="AF13" i="1"/>
  <c r="AF12" i="1"/>
  <c r="AF11" i="1"/>
  <c r="AF10" i="1"/>
  <c r="AE14" i="1"/>
  <c r="AE13" i="1"/>
  <c r="AE12" i="1"/>
  <c r="AE11" i="1"/>
  <c r="AE10" i="1"/>
  <c r="AD14" i="1"/>
  <c r="AD13" i="1"/>
  <c r="AD12" i="1"/>
  <c r="AD11" i="1"/>
  <c r="AD10" i="1"/>
  <c r="AG29" i="1" l="1"/>
  <c r="AG27" i="1"/>
  <c r="AG28" i="1"/>
  <c r="AG30" i="1"/>
  <c r="AG26" i="1"/>
  <c r="AA3" i="1"/>
  <c r="AA5" i="1"/>
  <c r="AB5" i="1"/>
  <c r="AA6" i="1"/>
  <c r="AB6" i="1"/>
  <c r="AA7" i="1"/>
  <c r="AB7" i="1"/>
  <c r="AA10" i="1"/>
  <c r="AB10" i="1"/>
  <c r="AA11" i="1"/>
  <c r="AB11" i="1"/>
  <c r="AA12" i="1"/>
  <c r="AB12" i="1"/>
  <c r="AA13" i="1"/>
  <c r="AB13" i="1"/>
  <c r="AA14" i="1"/>
  <c r="AB14" i="1"/>
  <c r="AF23" i="1" l="1"/>
  <c r="AG31" i="1"/>
  <c r="AA15" i="1"/>
  <c r="AB15" i="1"/>
  <c r="AC13" i="1"/>
  <c r="AF29" i="1" s="1"/>
  <c r="AC14" i="1"/>
  <c r="AF30" i="1" s="1"/>
  <c r="AC6" i="1"/>
  <c r="AF22" i="1" s="1"/>
  <c r="AC5" i="1"/>
  <c r="AF21" i="1" s="1"/>
  <c r="AC4" i="1"/>
  <c r="AC3" i="1"/>
  <c r="AC11" i="1"/>
  <c r="AF27" i="1" s="1"/>
  <c r="AC10" i="1"/>
  <c r="AF26" i="1" s="1"/>
  <c r="AC8" i="1" l="1"/>
  <c r="Y14" i="1"/>
  <c r="Z14" i="1"/>
  <c r="Z13" i="1"/>
  <c r="Z12" i="1"/>
  <c r="Z11" i="1"/>
  <c r="Z10" i="1"/>
  <c r="AC12" i="1"/>
  <c r="Y13" i="1"/>
  <c r="Y12" i="1"/>
  <c r="Y11" i="1"/>
  <c r="Y10" i="1"/>
  <c r="Y3" i="1"/>
  <c r="W10" i="1"/>
  <c r="Y4" i="1"/>
  <c r="W7" i="1"/>
  <c r="AC15" i="1" l="1"/>
  <c r="AF28" i="1"/>
  <c r="AF31" i="1" s="1"/>
  <c r="X15" i="1"/>
  <c r="Y15" i="1"/>
  <c r="AG15" i="1"/>
  <c r="Z15" i="1"/>
  <c r="AF7" i="1"/>
  <c r="AF6" i="1"/>
  <c r="AF5" i="1"/>
  <c r="AF4" i="1"/>
  <c r="AF3" i="1"/>
  <c r="AE7" i="1"/>
  <c r="AE6" i="1"/>
  <c r="AE5" i="1"/>
  <c r="AE4" i="1"/>
  <c r="AE3" i="1"/>
  <c r="AD7" i="1"/>
  <c r="AD6" i="1"/>
  <c r="AD5" i="1"/>
  <c r="AD3" i="1"/>
  <c r="AB4" i="1"/>
  <c r="AF20" i="1" s="1"/>
  <c r="AB3" i="1"/>
  <c r="AF19" i="1" s="1"/>
  <c r="Z7" i="1"/>
  <c r="Z6" i="1"/>
  <c r="Z5" i="1"/>
  <c r="Z4" i="1"/>
  <c r="Z3" i="1"/>
  <c r="Y7" i="1"/>
  <c r="Y6" i="1"/>
  <c r="Y5" i="1"/>
  <c r="W14" i="1"/>
  <c r="W13" i="1"/>
  <c r="W12" i="1"/>
  <c r="W11" i="1"/>
  <c r="W6" i="1"/>
  <c r="W5" i="1"/>
  <c r="W3" i="1"/>
  <c r="V6" i="1"/>
  <c r="V4" i="1"/>
  <c r="V10" i="1"/>
  <c r="V14" i="1"/>
  <c r="V13" i="1"/>
  <c r="V12" i="1"/>
  <c r="V11" i="1"/>
  <c r="AG19" i="1" l="1"/>
  <c r="AG21" i="1"/>
  <c r="AG20" i="1"/>
  <c r="AF32" i="1"/>
  <c r="AF24" i="1"/>
  <c r="AG22" i="1"/>
  <c r="AG23" i="1"/>
  <c r="AF15" i="1"/>
  <c r="V8" i="1"/>
  <c r="AB8" i="1"/>
  <c r="AB16" i="1"/>
  <c r="W15" i="1"/>
  <c r="Y8" i="1"/>
  <c r="AA16" i="1"/>
  <c r="AA8" i="1"/>
  <c r="AD8" i="1"/>
  <c r="X8" i="1"/>
  <c r="Z8" i="1"/>
  <c r="AD15" i="1"/>
  <c r="W8" i="1"/>
  <c r="AE16" i="1"/>
  <c r="AE8" i="1"/>
  <c r="AG16" i="1"/>
  <c r="V15" i="1"/>
  <c r="AE15" i="1"/>
  <c r="AF8" i="1"/>
  <c r="V16" i="1"/>
  <c r="AC16" i="1"/>
  <c r="Z16" i="1"/>
  <c r="AD16" i="1"/>
  <c r="AF16" i="1"/>
  <c r="W16" i="1"/>
  <c r="X16" i="1"/>
  <c r="Y16" i="1"/>
  <c r="AG32" i="1" l="1"/>
  <c r="AG24" i="1"/>
</calcChain>
</file>

<file path=xl/sharedStrings.xml><?xml version="1.0" encoding="utf-8"?>
<sst xmlns="http://schemas.openxmlformats.org/spreadsheetml/2006/main" count="3389" uniqueCount="208">
  <si>
    <t>Gluten Free</t>
  </si>
  <si>
    <t>Number of Meals</t>
  </si>
  <si>
    <t>Size</t>
  </si>
  <si>
    <t>Meals</t>
  </si>
  <si>
    <t>Delivery Route</t>
  </si>
  <si>
    <t>B-Tacos</t>
  </si>
  <si>
    <t>T-Tacos</t>
  </si>
  <si>
    <t>V-Tacos</t>
  </si>
  <si>
    <t>B-Burg</t>
  </si>
  <si>
    <t>T-Burg</t>
  </si>
  <si>
    <t>V-Burg</t>
  </si>
  <si>
    <t>GF</t>
  </si>
  <si>
    <t xml:space="preserve"> Size</t>
  </si>
  <si>
    <t>TOTAL</t>
  </si>
  <si>
    <t>gf total =</t>
  </si>
  <si>
    <t>reg total=</t>
  </si>
  <si>
    <t>Taco TOTAL</t>
  </si>
  <si>
    <t>Burg TOTAL</t>
  </si>
  <si>
    <t>DATE</t>
  </si>
  <si>
    <t xml:space="preserve">Total Boxes = </t>
  </si>
  <si>
    <t># of Meals</t>
  </si>
  <si>
    <t xml:space="preserve">3 meals </t>
  </si>
  <si>
    <t>3-4k GF</t>
  </si>
  <si>
    <t>3-4k</t>
  </si>
  <si>
    <t>0-2k</t>
  </si>
  <si>
    <t>0-2k GF</t>
  </si>
  <si>
    <t>2 meals</t>
  </si>
  <si>
    <t>3 meals</t>
  </si>
  <si>
    <t>all size REG</t>
  </si>
  <si>
    <t>all size GF</t>
  </si>
  <si>
    <t># of boxes</t>
  </si>
  <si>
    <t>Antiox</t>
  </si>
  <si>
    <t>Blue</t>
  </si>
  <si>
    <t>Boost</t>
  </si>
  <si>
    <t>Green</t>
  </si>
  <si>
    <t>PBJ</t>
  </si>
  <si>
    <t>Smoothie</t>
  </si>
  <si>
    <t># of Orders</t>
  </si>
  <si>
    <t>Total</t>
  </si>
  <si>
    <t>Hollywood</t>
  </si>
  <si>
    <t>Santa Monica</t>
  </si>
  <si>
    <t>Los Angeles</t>
  </si>
  <si>
    <t>Pasadena</t>
  </si>
  <si>
    <t>Valley</t>
  </si>
  <si>
    <t>Manhattan beach</t>
  </si>
  <si>
    <t>woodland hills</t>
  </si>
  <si>
    <t>Studio city</t>
  </si>
  <si>
    <t>culver city</t>
  </si>
  <si>
    <t>Hollywood2</t>
  </si>
  <si>
    <t>BAGS</t>
  </si>
  <si>
    <t>Brentwood</t>
  </si>
  <si>
    <t>Long Beach</t>
  </si>
  <si>
    <t>Orange County</t>
  </si>
  <si>
    <t>BREAKGF</t>
  </si>
  <si>
    <t>CHIP</t>
  </si>
  <si>
    <t>CHIPGF</t>
  </si>
  <si>
    <t>OR</t>
  </si>
  <si>
    <t>OR GF</t>
  </si>
  <si>
    <t>SUGAR</t>
  </si>
  <si>
    <t>SUGARGF</t>
  </si>
  <si>
    <t>ORGF</t>
  </si>
  <si>
    <t>BIG RED</t>
  </si>
  <si>
    <t>Pizza</t>
  </si>
  <si>
    <t>V-Pizza</t>
  </si>
  <si>
    <t>VIT C</t>
  </si>
  <si>
    <t>VitC</t>
  </si>
  <si>
    <t>Beverly Hills</t>
  </si>
  <si>
    <t>Pizza2</t>
  </si>
  <si>
    <t>Column1</t>
  </si>
  <si>
    <t>Studio city 2</t>
  </si>
  <si>
    <t>Valley 2</t>
  </si>
  <si>
    <t>COOKIES</t>
  </si>
  <si>
    <t>Los Angeles 04</t>
  </si>
  <si>
    <t>Woodland Hills</t>
  </si>
  <si>
    <t>Studio City 2</t>
  </si>
  <si>
    <t>Manhattan Beach</t>
  </si>
  <si>
    <t>Studio City</t>
  </si>
  <si>
    <t>Valley2</t>
  </si>
  <si>
    <t>Mid-City</t>
  </si>
  <si>
    <t>BEEF</t>
  </si>
  <si>
    <t>CHIX</t>
  </si>
  <si>
    <t>PEALAFEL</t>
  </si>
  <si>
    <t>POTPIE</t>
  </si>
  <si>
    <t>V-CHIX</t>
  </si>
  <si>
    <t>sub</t>
  </si>
  <si>
    <t>0</t>
  </si>
  <si>
    <t xml:space="preserve">Italian Braised Beef, Pea-lafel , Vegetarian Sweet &amp; Sour Pineapple Chicken, </t>
  </si>
  <si>
    <t xml:space="preserve">Pea-lafel , Sweet and Sour Pineapple Chicken, </t>
  </si>
  <si>
    <t>1</t>
  </si>
  <si>
    <t xml:space="preserve">Classic Veggie Burger &amp; Fries, Pea-lafel , Autumn Veggie Pot Pie, </t>
  </si>
  <si>
    <t>veg</t>
  </si>
  <si>
    <t xml:space="preserve">Pea-lafel , Autumn Veggie Pot Pie, Vegetarian Sweet &amp; Sour Pineapple Chicken, </t>
  </si>
  <si>
    <t>3</t>
  </si>
  <si>
    <t xml:space="preserve">Italian Braised Beef, Pea-lafel , Sweet and Sour Pineapple Chicken, </t>
  </si>
  <si>
    <t>4</t>
  </si>
  <si>
    <t xml:space="preserve">Italian Braised Beef, Autumn Veggie Pot Pie, Sweet and Sour Pineapple Chicken, </t>
  </si>
  <si>
    <t>2</t>
  </si>
  <si>
    <t xml:space="preserve">Italian Braised Beef, Pea-lafel , Autumn Veggie Pot Pie, </t>
  </si>
  <si>
    <t xml:space="preserve">Beef Tacos, Autumn Veggie Pot Pie, </t>
  </si>
  <si>
    <t xml:space="preserve">Vegetarian Pizza, Autumn Veggie Pot Pie, Sweet and Sour Pineapple Chicken, </t>
  </si>
  <si>
    <t>omni</t>
  </si>
  <si>
    <t xml:space="preserve">Italian Braised Beef, Sweet and Sour Pineapple Chicken, </t>
  </si>
  <si>
    <t xml:space="preserve">Italian Braised Beef, Autumn Veggie Pot Pie, </t>
  </si>
  <si>
    <t xml:space="preserve">Pea-lafel , Autumn Veggie Pot Pie, Sweet and Sour Pineapple Chicken, </t>
  </si>
  <si>
    <t xml:space="preserve">Autumn Veggie Pot Pie, Sweet and Sour Pineapple Chicken, </t>
  </si>
  <si>
    <t xml:space="preserve">Italian Braised Beef, Pea-lafel , </t>
  </si>
  <si>
    <t xml:space="preserve">Italian Braised Beef, Turkey Tacos, </t>
  </si>
  <si>
    <t xml:space="preserve">Vegetarian Pizza, Pea-lafel , Vegetarian Sweet &amp; Sour Pineapple Chicken, </t>
  </si>
  <si>
    <t xml:space="preserve">Vegetarian Pizza, Autumn Veggie Pot Pie, </t>
  </si>
  <si>
    <t xml:space="preserve">Pea-lafel , Autumn Veggie Pot Pie, </t>
  </si>
  <si>
    <t xml:space="preserve">Italian Braised Beef, Beef Tacos, Sweet and Sour Pineapple Chicken, </t>
  </si>
  <si>
    <t xml:space="preserve">Classic Veggie Burger &amp; Fries, Autumn Veggie Pot Pie, Vegetarian Sweet &amp; Sour Pineapple Chicken, </t>
  </si>
  <si>
    <t xml:space="preserve">Italian Braised Beef, Classic Burger &amp; Fries, Sweet and Sour Pineapple Chicken, </t>
  </si>
  <si>
    <t xml:space="preserve">Classic Turkey Burger &amp; Fries, Pea-lafel , Vegetarian Sweet &amp; Sour Pineapple Chicken, </t>
  </si>
  <si>
    <t xml:space="preserve">Pizza, Italian Braised Beef, Autumn Veggie Pot Pie, </t>
  </si>
  <si>
    <t xml:space="preserve">Pizza, Beef Tacos, </t>
  </si>
  <si>
    <t xml:space="preserve">Classic Burger &amp; Fries, Pea-lafel , Sweet and Sour Pineapple Chicken, </t>
  </si>
  <si>
    <t xml:space="preserve">Turkey Tacos, Autumn Veggie Pot Pie, Sweet and Sour Pineapple Chicken, </t>
  </si>
  <si>
    <t xml:space="preserve">Pizza, Autumn Veggie Pot Pie, Sweet and Sour Pineapple Chicken, </t>
  </si>
  <si>
    <t xml:space="preserve">Italian Braised Beef, Classic Burger &amp; Fries, Vegetarian Pizza, </t>
  </si>
  <si>
    <t xml:space="preserve">Vegetarian Pizza, Autumn Veggie Pot Pie, Vegetarian Sweet &amp; Sour Pineapple Chicken, </t>
  </si>
  <si>
    <t xml:space="preserve">Italian Braised Beef, Classic Burger &amp; Fries, Turkey Tacos, </t>
  </si>
  <si>
    <t xml:space="preserve">Italian Braised Beef, Beef Tacos, Pea-lafel , </t>
  </si>
  <si>
    <t xml:space="preserve">Vegetarian Pizza, Pea-lafel , Sweet and Sour Pineapple Chicken, </t>
  </si>
  <si>
    <t xml:space="preserve">Italian Braised Beef, Beef Tacos, Autumn Veggie Pot Pie, </t>
  </si>
  <si>
    <t xml:space="preserve">Classic Veggie Burger &amp; Fries, Vegetarian Pizza, Autumn Veggie Pot Pie, </t>
  </si>
  <si>
    <t xml:space="preserve">Pizza, Sweet and Sour Pineapple Chicken, </t>
  </si>
  <si>
    <t xml:space="preserve">Italian Braised Beef, Beef Tacos, </t>
  </si>
  <si>
    <t xml:space="preserve">Classic Turkey Burger &amp; Fries, Pea-lafel , </t>
  </si>
  <si>
    <t xml:space="preserve">Italian Braised Beef, Vegetarian Sweet &amp; Sour Pineapple Chicken, </t>
  </si>
  <si>
    <t xml:space="preserve">Pizza, Turkey Tacos, Autumn Veggie Pot Pie, </t>
  </si>
  <si>
    <t xml:space="preserve">Classic Burger &amp; Fries, Turkey Tacos, Autumn Veggie Pot Pie, </t>
  </si>
  <si>
    <t xml:space="preserve">Autumn Veggie Pot Pie, Vegetarian Sweet &amp; Sour Pineapple Chicken, </t>
  </si>
  <si>
    <t xml:space="preserve">Pizza, Italian Braised Beef, Beef Tacos, </t>
  </si>
  <si>
    <t xml:space="preserve">Italian Braised Beef, Classic Burger &amp; Fries, Autumn Veggie Pot Pie, </t>
  </si>
  <si>
    <t xml:space="preserve">Italian Braised Beef, Classic Burger &amp; Fries, </t>
  </si>
  <si>
    <t xml:space="preserve">Italian Braised Beef, Classic Turkey Burger &amp; Fries, Sweet and Sour Pineapple Chicken, </t>
  </si>
  <si>
    <t xml:space="preserve">Vegetarian Pizza, Beef Tacos, </t>
  </si>
  <si>
    <t xml:space="preserve">Pea-lafel , Vegetarian Sweet &amp; Sour Pineapple Chicken, </t>
  </si>
  <si>
    <t xml:space="preserve">Veggie Tacos, Autumn Veggie Pot Pie, </t>
  </si>
  <si>
    <t xml:space="preserve">Pizza, Italian Braised Beef, </t>
  </si>
  <si>
    <t xml:space="preserve">Classic Veggie Burger &amp; Fries, Vegetarian Sweet &amp; Sour Pineapple Chicken, </t>
  </si>
  <si>
    <t xml:space="preserve">Italian Braised Beef, Turkey Tacos, Sweet and Sour Pineapple Chicken, </t>
  </si>
  <si>
    <t xml:space="preserve">Classic Burger &amp; Fries, Autumn Veggie Pot Pie, </t>
  </si>
  <si>
    <t xml:space="preserve">Classic Turkey Burger &amp; Fries, Turkey Tacos, Sweet and Sour Pineapple Chicken, </t>
  </si>
  <si>
    <t xml:space="preserve">Beef Tacos, Autumn Veggie Pot Pie, Sweet and Sour Pineapple Chicken, </t>
  </si>
  <si>
    <t xml:space="preserve">Italian Braised Beef, Classic Burger &amp; Fries, Pea-lafel , </t>
  </si>
  <si>
    <t xml:space="preserve">Classic Veggie Burger &amp; Fries, Autumn Veggie Pot Pie, </t>
  </si>
  <si>
    <t xml:space="preserve">Beef Tacos, Sweet and Sour Pineapple Chicken, </t>
  </si>
  <si>
    <t xml:space="preserve">Beef Tacos, Pea-lafel , Sweet and Sour Pineapple Chicken, </t>
  </si>
  <si>
    <t xml:space="preserve">Classic Turkey Burger &amp; Fries, Pea-lafel , Sweet and Sour Pineapple Chicken, </t>
  </si>
  <si>
    <t xml:space="preserve">Vegetarian Pizza, Pea-lafel , Autumn Veggie Pot Pie, </t>
  </si>
  <si>
    <t xml:space="preserve">Pizza, Pea-lafel , Autumn Veggie Pot Pie, </t>
  </si>
  <si>
    <t xml:space="preserve">Pizza, Pea-lafel , Sweet and Sour Pineapple Chicken, </t>
  </si>
  <si>
    <t xml:space="preserve">Vegetarian Pizza, Turkey Tacos, </t>
  </si>
  <si>
    <t xml:space="preserve">Italian Braised Beef, Turkey Tacos, Autumn Veggie Pot Pie, </t>
  </si>
  <si>
    <t xml:space="preserve">Pizza, Autumn Veggie Pot Pie, </t>
  </si>
  <si>
    <t xml:space="preserve">Pizza, Italian Braised Beef, Sweet and Sour Pineapple Chicken, </t>
  </si>
  <si>
    <t xml:space="preserve">Pizza, Pea-lafel , </t>
  </si>
  <si>
    <t xml:space="preserve">Italian Braised Beef, Autumn Veggie Pot Pie, Vegetarian Sweet &amp; Sour Pineapple Chicken, </t>
  </si>
  <si>
    <t xml:space="preserve">Turkey Tacos, Autumn Veggie Pot Pie, </t>
  </si>
  <si>
    <t xml:space="preserve">Vegetarian Pizza, Sweet and Sour Pineapple Chicken, </t>
  </si>
  <si>
    <t xml:space="preserve">Veggie Tacos, Pea-lafel , </t>
  </si>
  <si>
    <t xml:space="preserve">Classic Burger &amp; Fries, Sweet and Sour Pineapple Chicken, </t>
  </si>
  <si>
    <t xml:space="preserve">Classic Turkey Burger &amp; Fries, Turkey Tacos, </t>
  </si>
  <si>
    <t xml:space="preserve">Classic Turkey Burger &amp; Fries, Autumn Veggie Pot Pie, </t>
  </si>
  <si>
    <t xml:space="preserve">Turkey Tacos, Sweet and Sour Pineapple Chicken, </t>
  </si>
  <si>
    <t xml:space="preserve">Italian Braised Beef, Classic Turkey Burger &amp; Fries, Turkey Tacos, </t>
  </si>
  <si>
    <t xml:space="preserve">Turkey Tacos, Pea-lafel , </t>
  </si>
  <si>
    <t xml:space="preserve">Classic Burger &amp; Fries, Turkey Tacos, Sweet and Sour Pineapple Chicken, </t>
  </si>
  <si>
    <t xml:space="preserve">Vegetarian Pizza, Beef Tacos, Autumn Veggie Pot Pie, </t>
  </si>
  <si>
    <t xml:space="preserve">Turkey Tacos, Pea-lafel , Sweet and Sour Pineapple Chicken, </t>
  </si>
  <si>
    <t xml:space="preserve">Classic Turkey Burger &amp; Fries, Sweet and Sour Pineapple Chicken, </t>
  </si>
  <si>
    <t xml:space="preserve">Italian Braised Beef, Classic Turkey Burger &amp; Fries, Pea-lafel , </t>
  </si>
  <si>
    <t xml:space="preserve">Italian Braised Beef, Vegetarian Pizza, Autumn Veggie Pot Pie, </t>
  </si>
  <si>
    <t xml:space="preserve">Italian Braised Beef, Classic Turkey Burger &amp; Fries, </t>
  </si>
  <si>
    <t xml:space="preserve">Classic Turkey Burger &amp; Fries, Beef Tacos, </t>
  </si>
  <si>
    <t xml:space="preserve">Pizza, Turkey Tacos, </t>
  </si>
  <si>
    <t xml:space="preserve">Italian Braised Beef, Vegetarian Pizza, </t>
  </si>
  <si>
    <t xml:space="preserve">Turkey Tacos, Pea-lafel , Autumn Veggie Pot Pie, </t>
  </si>
  <si>
    <t xml:space="preserve">Classic Veggie Burger &amp; Fries, Vegetarian Pizza, Pea-lafel , </t>
  </si>
  <si>
    <t xml:space="preserve">Classic Veggie Burger &amp; Fries, Vegetarian Pizza, </t>
  </si>
  <si>
    <t xml:space="preserve">Classic Burger &amp; Fries, Turkey Tacos, </t>
  </si>
  <si>
    <t xml:space="preserve">Pizza, Classic Burger &amp; Fries, Autumn Veggie Pot Pie, </t>
  </si>
  <si>
    <t xml:space="preserve">Pizza, Beef Tacos, Sweet and Sour Pineapple Chicken, </t>
  </si>
  <si>
    <t xml:space="preserve">Pizza, Italian Braised Beef, Pea-lafel , </t>
  </si>
  <si>
    <t xml:space="preserve">Vegetarian Pizza, Pea-lafel , </t>
  </si>
  <si>
    <t xml:space="preserve">Classic Veggie Burger &amp; Fries, Beef Tacos, </t>
  </si>
  <si>
    <t xml:space="preserve">Italian Braised Beef, Classic Veggie Burger &amp; Fries, Turkey Tacos, </t>
  </si>
  <si>
    <t xml:space="preserve">Veggie Tacos, Pea-lafel , Autumn Veggie Pot Pie, </t>
  </si>
  <si>
    <t xml:space="preserve">Classic Burger &amp; Fries, Autumn Veggie Pot Pie, Sweet and Sour Pineapple Chicken, </t>
  </si>
  <si>
    <t xml:space="preserve">Italian Braised Beef, Classic Burger &amp; Fries, Beef Tacos, </t>
  </si>
  <si>
    <t xml:space="preserve">Classic Veggie Burger &amp; Fries, Turkey Tacos, </t>
  </si>
  <si>
    <t xml:space="preserve">Vegetarian Sweet &amp; Sour Pineapple Chicken, Sweet and Sour Pineapple Chicken, </t>
  </si>
  <si>
    <t xml:space="preserve">Italian Braised Beef, Classic Turkey Burger &amp; Fries, Autumn Veggie Pot Pie, </t>
  </si>
  <si>
    <t xml:space="preserve">Italian Braised Beef, Classic Veggie Burger &amp; Fries, </t>
  </si>
  <si>
    <t xml:space="preserve">Classic Veggie Burger &amp; Fries, Pea-lafel , </t>
  </si>
  <si>
    <t xml:space="preserve">Classic Turkey Burger &amp; Fries, Autumn Veggie Pot Pie, Sweet and Sour Pineapple Chicken, </t>
  </si>
  <si>
    <t xml:space="preserve">Beef Tacos, Pea-lafel , </t>
  </si>
  <si>
    <t xml:space="preserve">Pizza, Turkey Tacos, Sweet and Sour Pineapple Chicken, </t>
  </si>
  <si>
    <t xml:space="preserve">Classic Burger &amp; Fries, Vegetarian Pizza, Turkey Tacos, </t>
  </si>
  <si>
    <t xml:space="preserve">Pizza, Autumn Veggie Pot Pie, Vegetarian Sweet &amp; Sour Pineapple Chicken, </t>
  </si>
  <si>
    <t xml:space="preserve">Beef Tacos, Vegetarian Sweet &amp; Sour Pineapple Chicken, </t>
  </si>
  <si>
    <t xml:space="preserve">Pizza, Italian Braised Beef, Classic Burger &amp; Fries, </t>
  </si>
  <si>
    <t xml:space="preserve">Italian Braised Beef, Classic Veggie Burger &amp; Fries, Autumn Veggie Pot Pie, </t>
  </si>
  <si>
    <t xml:space="preserve">Turkey Tacos, Pea-lafel , Vegetarian Sweet &amp; Sour Pineapple Chicken, </t>
  </si>
  <si>
    <t xml:space="preserve">Classic Veggie Burger &amp; Fries, Beef Tacos, Sweet and Sour Pineapple Chicken, </t>
  </si>
  <si>
    <t xml:space="preserve">Pizza, Classic Turkey Burger &amp; Fries,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</si>
</sst>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3961A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7F7F7F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double">
        <color rgb="FF3F3F3F"/>
      </left>
      <right style="double">
        <color rgb="FF3F3F3F"/>
      </right>
      <top style="thin">
        <color theme="0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thin">
        <color theme="0"/>
      </top>
      <bottom/>
      <diagonal/>
    </border>
  </borders>
  <cellStyleXfs count="11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" applyNumberFormat="0" applyAlignment="0" applyProtection="0"/>
    <xf numFmtId="0" fontId="10" fillId="6" borderId="2" applyNumberFormat="0" applyAlignment="0" applyProtection="0"/>
    <xf numFmtId="0" fontId="1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</cellStyleXfs>
  <cellXfs count="102">
    <xf numFmtId="0" fontId="0" fillId="0" borderId="0" xfId="0" applyFont="1" applyFill="1" applyBorder="1"/>
    <xf numFmtId="0" fontId="5" fillId="0" borderId="0" xfId="0" applyFont="1" applyFill="1" applyBorder="1"/>
    <xf numFmtId="0" fontId="7" fillId="3" borderId="0" xfId="2" applyBorder="1"/>
    <xf numFmtId="0" fontId="6" fillId="2" borderId="0" xfId="1" applyBorder="1"/>
    <xf numFmtId="0" fontId="8" fillId="4" borderId="0" xfId="3" applyBorder="1"/>
    <xf numFmtId="0" fontId="11" fillId="7" borderId="0" xfId="6" applyBorder="1"/>
    <xf numFmtId="0" fontId="4" fillId="10" borderId="0" xfId="9" quotePrefix="1" applyBorder="1"/>
    <xf numFmtId="0" fontId="4" fillId="9" borderId="0" xfId="8" applyBorder="1"/>
    <xf numFmtId="0" fontId="9" fillId="5" borderId="1" xfId="4"/>
    <xf numFmtId="0" fontId="10" fillId="6" borderId="2" xfId="5"/>
    <xf numFmtId="0" fontId="7" fillId="3" borderId="0" xfId="2" applyNumberFormat="1" applyBorder="1"/>
    <xf numFmtId="0" fontId="4" fillId="11" borderId="0" xfId="10"/>
    <xf numFmtId="0" fontId="4" fillId="12" borderId="0" xfId="10" applyFill="1"/>
    <xf numFmtId="0" fontId="4" fillId="13" borderId="0" xfId="10" applyFill="1"/>
    <xf numFmtId="0" fontId="4" fillId="14" borderId="0" xfId="10" applyFill="1"/>
    <xf numFmtId="0" fontId="4" fillId="15" borderId="0" xfId="10" applyFill="1"/>
    <xf numFmtId="0" fontId="4" fillId="16" borderId="0" xfId="10" applyFill="1"/>
    <xf numFmtId="0" fontId="4" fillId="17" borderId="0" xfId="10" applyFill="1"/>
    <xf numFmtId="0" fontId="4" fillId="17" borderId="0" xfId="7" applyFill="1" applyBorder="1"/>
    <xf numFmtId="0" fontId="0" fillId="0" borderId="0" xfId="0"/>
    <xf numFmtId="0" fontId="9" fillId="5" borderId="3" xfId="4" applyBorder="1"/>
    <xf numFmtId="0" fontId="10" fillId="6" borderId="4" xfId="5" applyBorder="1"/>
    <xf numFmtId="0" fontId="4" fillId="17" borderId="5" xfId="7" applyFill="1" applyBorder="1"/>
    <xf numFmtId="0" fontId="4" fillId="17" borderId="6" xfId="7" applyFill="1" applyBorder="1"/>
    <xf numFmtId="0" fontId="12" fillId="11" borderId="7" xfId="10" applyFont="1" applyBorder="1"/>
    <xf numFmtId="0" fontId="13" fillId="3" borderId="8" xfId="2" applyNumberFormat="1" applyFont="1" applyBorder="1"/>
    <xf numFmtId="0" fontId="12" fillId="10" borderId="8" xfId="9" quotePrefix="1" applyFont="1" applyBorder="1"/>
    <xf numFmtId="0" fontId="14" fillId="2" borderId="8" xfId="1" applyFont="1" applyBorder="1"/>
    <xf numFmtId="0" fontId="15" fillId="4" borderId="8" xfId="3" applyFont="1" applyBorder="1"/>
    <xf numFmtId="0" fontId="10" fillId="7" borderId="8" xfId="6" applyFont="1" applyBorder="1"/>
    <xf numFmtId="0" fontId="12" fillId="9" borderId="8" xfId="8" applyFont="1" applyBorder="1"/>
    <xf numFmtId="0" fontId="16" fillId="5" borderId="9" xfId="4" applyFont="1" applyBorder="1"/>
    <xf numFmtId="0" fontId="10" fillId="6" borderId="10" xfId="5" applyFont="1" applyBorder="1"/>
    <xf numFmtId="0" fontId="12" fillId="15" borderId="0" xfId="10" applyFont="1" applyFill="1" applyBorder="1"/>
    <xf numFmtId="0" fontId="13" fillId="15" borderId="0" xfId="2" applyNumberFormat="1" applyFont="1" applyFill="1" applyBorder="1"/>
    <xf numFmtId="0" fontId="12" fillId="15" borderId="0" xfId="9" applyFont="1" applyFill="1" applyBorder="1"/>
    <xf numFmtId="0" fontId="14" fillId="15" borderId="0" xfId="1" applyFont="1" applyFill="1" applyBorder="1"/>
    <xf numFmtId="0" fontId="15" fillId="15" borderId="0" xfId="3" applyFont="1" applyFill="1" applyBorder="1"/>
    <xf numFmtId="0" fontId="10" fillId="15" borderId="0" xfId="6" applyFont="1" applyFill="1" applyBorder="1"/>
    <xf numFmtId="0" fontId="12" fillId="15" borderId="0" xfId="8" applyFont="1" applyFill="1" applyBorder="1"/>
    <xf numFmtId="0" fontId="16" fillId="15" borderId="11" xfId="4" applyFont="1" applyFill="1" applyBorder="1"/>
    <xf numFmtId="0" fontId="10" fillId="15" borderId="12" xfId="5" applyFont="1" applyFill="1" applyBorder="1"/>
    <xf numFmtId="0" fontId="12" fillId="9" borderId="14" xfId="8" applyFont="1" applyFill="1" applyBorder="1"/>
    <xf numFmtId="0" fontId="3" fillId="9" borderId="16" xfId="8" applyFont="1" applyFill="1" applyBorder="1"/>
    <xf numFmtId="0" fontId="12" fillId="9" borderId="18" xfId="8" applyFont="1" applyFill="1" applyBorder="1"/>
    <xf numFmtId="0" fontId="3" fillId="17" borderId="16" xfId="7" applyFont="1" applyFill="1" applyBorder="1"/>
    <xf numFmtId="0" fontId="12" fillId="15" borderId="21" xfId="8" applyFont="1" applyFill="1" applyBorder="1"/>
    <xf numFmtId="0" fontId="16" fillId="5" borderId="1" xfId="4" applyFont="1" applyFill="1" applyBorder="1"/>
    <xf numFmtId="0" fontId="9" fillId="5" borderId="1" xfId="4" applyFont="1" applyFill="1" applyBorder="1"/>
    <xf numFmtId="0" fontId="16" fillId="5" borderId="9" xfId="4" applyFont="1" applyFill="1" applyBorder="1"/>
    <xf numFmtId="0" fontId="3" fillId="17" borderId="19" xfId="7" applyFont="1" applyFill="1" applyBorder="1"/>
    <xf numFmtId="0" fontId="16" fillId="15" borderId="22" xfId="4" applyFont="1" applyFill="1" applyBorder="1"/>
    <xf numFmtId="0" fontId="12" fillId="11" borderId="13" xfId="10" applyFont="1" applyFill="1" applyBorder="1"/>
    <xf numFmtId="0" fontId="3" fillId="16" borderId="15" xfId="10" applyFont="1" applyFill="1" applyBorder="1"/>
    <xf numFmtId="0" fontId="3" fillId="15" borderId="15" xfId="10" applyFont="1" applyFill="1" applyBorder="1"/>
    <xf numFmtId="0" fontId="3" fillId="14" borderId="15" xfId="10" applyFont="1" applyFill="1" applyBorder="1"/>
    <xf numFmtId="0" fontId="3" fillId="13" borderId="15" xfId="10" applyFont="1" applyFill="1" applyBorder="1"/>
    <xf numFmtId="0" fontId="3" fillId="12" borderId="15" xfId="10" applyFont="1" applyFill="1" applyBorder="1"/>
    <xf numFmtId="0" fontId="12" fillId="11" borderId="17" xfId="10" applyFont="1" applyFill="1" applyBorder="1"/>
    <xf numFmtId="0" fontId="3" fillId="17" borderId="15" xfId="10" applyFont="1" applyFill="1" applyBorder="1"/>
    <xf numFmtId="0" fontId="12" fillId="15" borderId="20" xfId="10" applyFont="1" applyFill="1" applyBorder="1"/>
    <xf numFmtId="0" fontId="0" fillId="0" borderId="0" xfId="0" applyNumberFormat="1" applyFont="1" applyFill="1" applyBorder="1"/>
    <xf numFmtId="0" fontId="0" fillId="13" borderId="23" xfId="0" applyFont="1" applyFill="1" applyBorder="1"/>
    <xf numFmtId="0" fontId="0" fillId="13" borderId="24" xfId="0" applyFont="1" applyFill="1" applyBorder="1"/>
    <xf numFmtId="0" fontId="0" fillId="13" borderId="25" xfId="0" applyFont="1" applyFill="1" applyBorder="1"/>
    <xf numFmtId="0" fontId="0" fillId="17" borderId="26" xfId="0" applyFont="1" applyFill="1" applyBorder="1"/>
    <xf numFmtId="0" fontId="0" fillId="17" borderId="27" xfId="0" applyFont="1" applyFill="1" applyBorder="1"/>
    <xf numFmtId="0" fontId="0" fillId="17" borderId="28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19" fillId="0" borderId="29" xfId="0" applyFont="1" applyFill="1" applyBorder="1" applyAlignment="1">
      <alignment horizontal="left" vertical="center"/>
    </xf>
    <xf numFmtId="0" fontId="19" fillId="0" borderId="29" xfId="0" applyFont="1" applyFill="1" applyBorder="1" applyAlignment="1">
      <alignment horizontal="left" wrapText="1"/>
    </xf>
    <xf numFmtId="0" fontId="19" fillId="0" borderId="30" xfId="0" applyFont="1" applyFill="1" applyBorder="1" applyAlignment="1">
      <alignment horizontal="left" vertical="center"/>
    </xf>
    <xf numFmtId="0" fontId="19" fillId="19" borderId="0" xfId="0" applyFont="1" applyFill="1" applyBorder="1"/>
    <xf numFmtId="0" fontId="19" fillId="15" borderId="0" xfId="0" applyFont="1" applyFill="1" applyBorder="1"/>
    <xf numFmtId="0" fontId="19" fillId="21" borderId="0" xfId="0" applyFont="1" applyFill="1" applyBorder="1"/>
    <xf numFmtId="0" fontId="19" fillId="13" borderId="0" xfId="0" applyFont="1" applyFill="1" applyBorder="1"/>
    <xf numFmtId="0" fontId="19" fillId="20" borderId="0" xfId="0" applyFont="1" applyFill="1" applyBorder="1"/>
    <xf numFmtId="0" fontId="20" fillId="22" borderId="0" xfId="0" applyFont="1" applyFill="1" applyBorder="1"/>
    <xf numFmtId="0" fontId="5" fillId="0" borderId="0" xfId="0" applyNumberFormat="1" applyFont="1" applyFill="1" applyBorder="1"/>
    <xf numFmtId="0" fontId="19" fillId="23" borderId="0" xfId="0" applyFont="1" applyFill="1" applyBorder="1"/>
    <xf numFmtId="14" fontId="19" fillId="0" borderId="0" xfId="0" applyNumberFormat="1" applyFont="1" applyFill="1" applyBorder="1"/>
    <xf numFmtId="0" fontId="10" fillId="6" borderId="2" xfId="5" applyFont="1" applyFill="1" applyBorder="1"/>
    <xf numFmtId="0" fontId="10" fillId="6" borderId="32" xfId="5" applyFont="1" applyFill="1" applyBorder="1"/>
    <xf numFmtId="0" fontId="10" fillId="6" borderId="10" xfId="5" applyFont="1" applyFill="1" applyBorder="1"/>
    <xf numFmtId="0" fontId="2" fillId="17" borderId="31" xfId="7" applyFont="1" applyFill="1" applyBorder="1"/>
    <xf numFmtId="0" fontId="10" fillId="15" borderId="33" xfId="5" applyFont="1" applyFill="1" applyBorder="1"/>
    <xf numFmtId="0" fontId="0" fillId="18" borderId="0" xfId="0" applyFill="1"/>
    <xf numFmtId="0" fontId="0" fillId="20" borderId="0" xfId="0" applyFill="1"/>
    <xf numFmtId="0" fontId="0" fillId="19" borderId="0" xfId="0" applyFill="1"/>
    <xf numFmtId="0" fontId="0" fillId="13" borderId="0" xfId="0" applyFill="1"/>
    <xf numFmtId="0" fontId="0" fillId="15" borderId="0" xfId="0" applyFill="1"/>
    <xf numFmtId="0" fontId="0" fillId="12" borderId="0" xfId="0" applyFill="1"/>
    <xf numFmtId="0" fontId="0" fillId="24" borderId="0" xfId="0" applyFill="1"/>
    <xf numFmtId="0" fontId="18" fillId="0" borderId="0" xfId="0" applyFont="1"/>
    <xf numFmtId="0" fontId="5" fillId="0" borderId="0" xfId="0" applyFont="1"/>
    <xf numFmtId="1" fontId="0" fillId="0" borderId="0" xfId="0" applyNumberFormat="1"/>
    <xf numFmtId="0" fontId="7" fillId="3" borderId="0" xfId="2"/>
    <xf numFmtId="0" fontId="6" fillId="2" borderId="0" xfId="1"/>
    <xf numFmtId="0" fontId="8" fillId="4" borderId="0" xfId="3"/>
    <xf numFmtId="0" fontId="11" fillId="7" borderId="0" xfId="6"/>
    <xf numFmtId="0" fontId="1" fillId="10" borderId="0" xfId="9" quotePrefix="1" applyFont="1"/>
  </cellXfs>
  <cellStyles count="11">
    <cellStyle name="20% - Accent4" xfId="7" builtinId="42"/>
    <cellStyle name="20% - Accent5" xfId="8" builtinId="46"/>
    <cellStyle name="60% - Accent5" xfId="9" builtinId="48"/>
    <cellStyle name="60% - Accent6" xfId="10" builtinId="52"/>
    <cellStyle name="Accent1" xfId="6" builtinId="29"/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mruColors>
      <color rgb="FFFF33CC"/>
      <color rgb="FF8A0000"/>
      <color rgb="FF9396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6DEFA-F416-41CB-BC08-51A79819982C}" name="Table1" displayName="Table1" ref="A1:S981" totalsRowShown="0" headerRowDxfId="19">
  <autoFilter ref="A1:S981" xr:uid="{0EA079D7-11A9-47C6-9419-400E5A7263CB}"/>
  <sortState xmlns:xlrd2="http://schemas.microsoft.com/office/spreadsheetml/2017/richdata2" ref="A2:S544">
    <sortCondition ref="D2:D544"/>
  </sortState>
  <tableColumns count="19">
    <tableColumn id="1" xr3:uid="{93CE2829-0264-4DE5-B295-0BFDC8BBC87D}" name="Gluten Free"/>
    <tableColumn id="4" xr3:uid="{D56AF533-403B-40A9-B50B-35FC7781F44A}" name="Number of Meals"/>
    <tableColumn id="5" xr3:uid="{7555C728-08DD-4413-B8CB-2844F1977CD7}" name="Size" dataDxfId="18"/>
    <tableColumn id="6" xr3:uid="{7DEC0891-8069-4128-81C4-708497924C25}" name="Meals"/>
    <tableColumn id="2" xr3:uid="{EF533D66-3E2D-4DDD-9712-7F5E4FD845DA}" name="Antiox" dataDxfId="17"/>
    <tableColumn id="3" xr3:uid="{4D971701-AE9A-4DD3-83EB-5DB82702C2E7}" name="BIG RED" dataDxfId="16"/>
    <tableColumn id="8" xr3:uid="{55C8D672-37EF-4839-92F3-CD1A3900D4C9}" name="Blue" dataDxfId="15"/>
    <tableColumn id="9" xr3:uid="{247B7911-162F-4B9D-B641-FB22C1A7AB74}" name="Boost" dataDxfId="14"/>
    <tableColumn id="10" xr3:uid="{C5044E4F-7678-43E2-A8C3-DB01A439ABC1}" name="Green" dataDxfId="13"/>
    <tableColumn id="11" xr3:uid="{89DD006E-BA40-4BDE-B1F2-6EE2506E5260}" name="PBJ" dataDxfId="12"/>
    <tableColumn id="12" xr3:uid="{0C6A5264-D004-46AF-8E67-E50CD6C1A291}" name="VitC" dataDxfId="11"/>
    <tableColumn id="20" xr3:uid="{2E491F0B-65E3-4139-955B-FDC5103D65A9}" name="BREAKGF" dataDxfId="10"/>
    <tableColumn id="16" xr3:uid="{11CDAA4C-3632-47F8-A399-EEA5C1E5A61C}" name="CHIP" dataDxfId="9"/>
    <tableColumn id="17" xr3:uid="{319581DE-56D6-47C8-B836-1FFB158751E7}" name="CHIPGF" dataDxfId="8"/>
    <tableColumn id="18" xr3:uid="{00CB057C-BC44-4FE0-992A-C0CBAC5A1C08}" name="OR" dataDxfId="7"/>
    <tableColumn id="14" xr3:uid="{5A94839B-414D-4C72-A156-593E231CAD95}" name="OR GF" dataDxfId="6"/>
    <tableColumn id="15" xr3:uid="{A5192B33-382F-4B3E-BCD4-0529BEB4B193}" name="SUGAR" dataDxfId="5"/>
    <tableColumn id="13" xr3:uid="{136EAA9A-3BFA-4A34-AF40-CC9F3D6E767D}" name="SUGARGF" dataDxfId="4"/>
    <tableColumn id="7" xr3:uid="{7AA4255C-888B-4A84-A8CA-F3304C255935}" name="Delivery Rou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3B9D09-375B-4CB8-A264-835A7DC4593A}" name="Table2" displayName="Table2" ref="U2:AJ16" totalsRowShown="0">
  <autoFilter ref="U2:AJ16" xr:uid="{0B35FB50-E2EA-4624-9790-92A8BBFF4794}"/>
  <tableColumns count="16">
    <tableColumn id="1" xr3:uid="{4FCA3559-A994-495D-9C91-04E0D593C514}" name=" Size" dataCellStyle="60% - Accent6"/>
    <tableColumn id="2" xr3:uid="{D4AA8C34-7CDB-42B3-BA36-8A8ECEE4B12C}" name="BEEF" dataDxfId="3" dataCellStyle="Bad">
      <calculatedColumnFormula>COUNTIF(D2:D11, "*Beef &amp; Potato Pierogi*")</calculatedColumnFormula>
    </tableColumn>
    <tableColumn id="3" xr3:uid="{127F2708-AABA-44F6-8DAC-413FB0701383}" name="CHIX" dataCellStyle="60% - Accent5"/>
    <tableColumn id="4" xr3:uid="{95D363FF-4D02-4653-B94D-F333C65889E2}" name="PEALAFEL" dataCellStyle="Good"/>
    <tableColumn id="5" xr3:uid="{828269A0-4F78-4F79-8F67-B29EB3855C5B}" name="POTPIE" dataCellStyle="Neutral"/>
    <tableColumn id="6" xr3:uid="{802752B3-301E-4CB1-A231-5E5903B1982E}" name="V-CHIX" dataCellStyle="Accent1"/>
    <tableColumn id="7" xr3:uid="{50689AF7-5594-43E8-8150-3416461B237C}" name="B-Tacos" dataCellStyle="20% - Accent5"/>
    <tableColumn id="8" xr3:uid="{EBC0C23D-3FC5-43A4-BBDC-EBF8DF8F2F09}" name="T-Tacos" dataCellStyle="20% - Accent5"/>
    <tableColumn id="9" xr3:uid="{58678E53-6DC7-4938-80AE-80ACC4F2672F}" name="V-Tacos" dataCellStyle="20% - Accent5"/>
    <tableColumn id="10" xr3:uid="{7172CA57-06BE-4D18-9E5F-DC520392B758}" name="B-Burg" dataCellStyle="Input"/>
    <tableColumn id="11" xr3:uid="{0E7E9D37-6EA8-4876-8B44-2AE3B09759F5}" name="T-Burg" dataCellStyle="Input"/>
    <tableColumn id="12" xr3:uid="{8A9E862F-E7D6-4A02-843D-321A8FF82D6F}" name="V-Burg" dataCellStyle="Input"/>
    <tableColumn id="13" xr3:uid="{BFAE8940-E4DC-4084-8530-E5F039D53888}" name="Pizza" dataCellStyle="Check Cell"/>
    <tableColumn id="14" xr3:uid="{68DD97BE-6A45-43F2-B469-A7A1E569639D}" name="V-Pizza" dataCellStyle="Input"/>
    <tableColumn id="15" xr3:uid="{9B5C7835-93F2-428C-AE23-08C5F6ABEFC7}" name="Column1" dataCellStyle="Input"/>
    <tableColumn id="16" xr3:uid="{EEDC8841-1FD4-4913-B9BD-F6FF7F2C057E}" name="Pizza2" dataCellStyle="Inpu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3925E0-45F0-4F95-80D7-121B43720C7D}" name="Table3" displayName="Table3" ref="U19:W25" totalsRowShown="0">
  <autoFilter ref="U19:W25" xr:uid="{B5960E31-C494-4968-A015-5E670C7AA964}"/>
  <tableColumns count="3">
    <tableColumn id="1" xr3:uid="{45A6F8A5-9633-45A6-95AC-63C1BBD956C9}" name="# of Meals"/>
    <tableColumn id="2" xr3:uid="{837A897F-EDFF-4DFE-B360-2D4D0C810E78}" name="Size"/>
    <tableColumn id="3" xr3:uid="{13AADAFE-E60F-46D5-A2F1-382399BE53FD}" name="# of boxes" dataDxfId="2">
      <calculatedColumnFormula>COUNTIFS(Table1[Gluten Free], "",Table1[Number of Meals], "3 Meals", Table1[Size], "&gt;=3")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D70CBF-CC1B-4A9A-AA26-1A4331C17A38}" name="Table4" displayName="Table4" ref="Z19:AA27" totalsRowShown="0">
  <autoFilter ref="Z19:AA27" xr:uid="{7054E48E-EF8A-44E8-8382-D0C9C5A9F732}"/>
  <tableColumns count="2">
    <tableColumn id="1" xr3:uid="{61ADC5FF-2A5C-4195-9E87-94671851571A}" name="Smoothie"/>
    <tableColumn id="2" xr3:uid="{11D9792A-970E-4ACB-B9DD-DFB98D631706}" name="# of Orders" dataDxfId="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444BF7-64E4-4678-9E29-BE0187730F77}" name="Table46" displayName="Table46" ref="Z29:AA37" totalsRowShown="0">
  <autoFilter ref="Z29:AA37" xr:uid="{47BE44CE-8B4B-45FB-8E0C-4CCF9675FFFD}"/>
  <tableColumns count="2">
    <tableColumn id="1" xr3:uid="{063F6434-336A-41B9-A437-A854EEF2E592}" name="COOKIES"/>
    <tableColumn id="2" xr3:uid="{1BD09715-E082-44C4-A7F3-317608006F1E}" name="# of Orders" dataDxfId="0">
      <calculatedColumnFormula>SUM(F:F)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981"/>
  <sheetViews>
    <sheetView tabSelected="1" workbookViewId="0">
      <selection activeCell="J9" sqref="J9"/>
    </sheetView>
  </sheetViews>
  <sheetFormatPr defaultRowHeight="14.4"/>
  <cols>
    <col min="1" max="1" width="12.88671875" customWidth="1"/>
    <col min="2" max="2" width="14.109375" customWidth="1"/>
    <col min="3" max="3" width="7.88671875" customWidth="1"/>
    <col min="4" max="4" width="34.5546875" customWidth="1"/>
    <col min="5" max="11" width="5.6640625" customWidth="1"/>
    <col min="12" max="12" width="10.6640625" customWidth="1"/>
    <col min="13" max="13" width="8.5546875" customWidth="1"/>
    <col min="14" max="17" width="5.6640625" customWidth="1"/>
    <col min="18" max="18" width="7.6640625" customWidth="1"/>
    <col min="19" max="19" width="23" customWidth="1"/>
    <col min="20" max="20" width="10.88671875" customWidth="1"/>
    <col min="21" max="21" width="16.5546875" customWidth="1"/>
    <col min="22" max="22" width="11" customWidth="1"/>
    <col min="23" max="23" width="11.109375" customWidth="1"/>
    <col min="25" max="25" width="11" customWidth="1"/>
    <col min="26" max="26" width="11.44140625" customWidth="1"/>
    <col min="27" max="27" width="12.5546875" customWidth="1"/>
    <col min="28" max="28" width="10" customWidth="1"/>
  </cols>
  <sheetData>
    <row r="1" spans="1:36" ht="15" thickBot="1">
      <c r="A1" s="1" t="s">
        <v>0</v>
      </c>
      <c r="B1" s="1" t="s">
        <v>1</v>
      </c>
      <c r="C1" s="1" t="s">
        <v>2</v>
      </c>
      <c r="D1" s="1" t="s">
        <v>3</v>
      </c>
      <c r="E1" s="95" t="s">
        <v>31</v>
      </c>
      <c r="F1" s="95" t="s">
        <v>61</v>
      </c>
      <c r="G1" s="95" t="s">
        <v>32</v>
      </c>
      <c r="H1" s="95" t="s">
        <v>33</v>
      </c>
      <c r="I1" s="95" t="s">
        <v>34</v>
      </c>
      <c r="J1" s="95" t="s">
        <v>35</v>
      </c>
      <c r="K1" s="95" t="s">
        <v>65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4</v>
      </c>
      <c r="U1" s="69" t="s">
        <v>18</v>
      </c>
      <c r="V1" s="81"/>
      <c r="W1" s="69"/>
    </row>
    <row r="2" spans="1:36" ht="15.6" thickTop="1" thickBot="1">
      <c r="A2" s="19"/>
      <c r="B2" s="19" t="s">
        <v>84</v>
      </c>
      <c r="C2" s="19" t="s">
        <v>85</v>
      </c>
      <c r="D2" s="19" t="s">
        <v>86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/>
      <c r="T2" s="19"/>
      <c r="U2" s="11" t="s">
        <v>12</v>
      </c>
      <c r="V2" s="97" t="s">
        <v>79</v>
      </c>
      <c r="W2" s="101" t="s">
        <v>80</v>
      </c>
      <c r="X2" s="98" t="s">
        <v>81</v>
      </c>
      <c r="Y2" s="99" t="s">
        <v>82</v>
      </c>
      <c r="Z2" s="100" t="s">
        <v>83</v>
      </c>
      <c r="AA2" s="7" t="s">
        <v>5</v>
      </c>
      <c r="AB2" s="7" t="s">
        <v>6</v>
      </c>
      <c r="AC2" s="7" t="s">
        <v>7</v>
      </c>
      <c r="AD2" s="8" t="s">
        <v>8</v>
      </c>
      <c r="AE2" s="8" t="s">
        <v>9</v>
      </c>
      <c r="AF2" s="8" t="s">
        <v>10</v>
      </c>
      <c r="AG2" s="9" t="s">
        <v>62</v>
      </c>
      <c r="AH2" s="9" t="s">
        <v>63</v>
      </c>
      <c r="AI2" t="s">
        <v>68</v>
      </c>
      <c r="AJ2" s="9" t="s">
        <v>67</v>
      </c>
    </row>
    <row r="3" spans="1:36" ht="15.6" thickTop="1" thickBot="1">
      <c r="A3" s="19"/>
      <c r="B3" s="19" t="s">
        <v>84</v>
      </c>
      <c r="C3" s="19" t="s">
        <v>85</v>
      </c>
      <c r="D3" s="19" t="s">
        <v>87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/>
      <c r="T3" s="19"/>
      <c r="U3" s="16">
        <v>4</v>
      </c>
      <c r="V3" s="10">
        <f>COUNTIFS(Table1[Gluten Free], "", Table1[Size], "4", Table1[Meals], "*red*")</f>
        <v>0</v>
      </c>
      <c r="W3" s="6">
        <f>COUNTIFS(Table1[Gluten Free], "", Table1[Size], "4", Table1[Meals], "*teal*")</f>
        <v>0</v>
      </c>
      <c r="X3" s="3">
        <f>COUNTIFS(Table1[Gluten Free], "", Table1[Size], "4", Table1[Meals], "*green*")</f>
        <v>0</v>
      </c>
      <c r="Y3" s="4">
        <f>COUNTIFS(Table1[Gluten Free], "", Table1[Size], "4", Table1[Meals], "*yellow*")</f>
        <v>0</v>
      </c>
      <c r="Z3" s="5">
        <f>COUNTIFS(Table1[Gluten Free], "", Table1[Size], "4", Table1[Meals], "*blue*")</f>
        <v>0</v>
      </c>
      <c r="AA3" s="7">
        <f>COUNTIFS(Table1[Gluten Free], "", Table1[Size], "4", Table1[Meals], "*Beef Tacos*")</f>
        <v>2</v>
      </c>
      <c r="AB3" s="7">
        <f>COUNTIFS(Table1[Gluten Free], "", Table1[Size], "4", Table1[Meals], "*Turkey Tacos*")</f>
        <v>4</v>
      </c>
      <c r="AC3" s="7">
        <f>COUNTIFS(Table1[Gluten Free], "", Table1[Size], "4", Table1[Meals], "*Veggie Tacos*")</f>
        <v>0</v>
      </c>
      <c r="AD3" s="8">
        <f>COUNTIFS(Table1[Gluten Free], "", Table1[Size], "4", Table1[Meals], "*Classic Burger &amp; Fries*")</f>
        <v>2</v>
      </c>
      <c r="AE3" s="8">
        <f>COUNTIFS(Table1[Gluten Free], "", Table1[Size], "4", Table1[Meals], "*Classic Turkey Burger &amp; Fries*")</f>
        <v>1</v>
      </c>
      <c r="AF3" s="8">
        <f>COUNTIFS(Table1[Gluten Free], "", Table1[Size], "4", Table1[Meals], "*Classic Veggie Burger &amp; Fries*")</f>
        <v>2</v>
      </c>
      <c r="AG3" s="9">
        <f>AJ3-AH3</f>
        <v>4</v>
      </c>
      <c r="AH3" s="9">
        <f>COUNTIFS(Table1[Gluten Free], "", Table1[Size], "4", Table1[Meals], "*Vegetarian Pizza*")</f>
        <v>1</v>
      </c>
      <c r="AI3" s="8"/>
      <c r="AJ3" s="8">
        <f>COUNTIFS(Table1[Gluten Free], "", Table1[Size], "4", Table1[Meals], "*Pizza*")</f>
        <v>5</v>
      </c>
    </row>
    <row r="4" spans="1:36" ht="15.6" thickTop="1" thickBot="1">
      <c r="A4" s="19"/>
      <c r="B4" s="19" t="s">
        <v>84</v>
      </c>
      <c r="C4" s="19" t="s">
        <v>88</v>
      </c>
      <c r="D4" s="19" t="s">
        <v>89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/>
      <c r="T4" s="19"/>
      <c r="U4" s="15">
        <v>3</v>
      </c>
      <c r="V4" s="2">
        <f>COUNTIFS(Table1[Gluten Free], "", Table1[Size], "3", Table1[Meals], "*red*")</f>
        <v>0</v>
      </c>
      <c r="W4" s="6">
        <f>COUNTIFS(Table1[Gluten Free], "", Table1[Size], "3", Table1[Meals], "*teal*")</f>
        <v>0</v>
      </c>
      <c r="X4" s="3">
        <f>COUNTIFS(Table1[Gluten Free], "", Table1[Size], "3", Table1[Meals], "*green*")</f>
        <v>0</v>
      </c>
      <c r="Y4" s="4">
        <f>COUNTIFS(Table1[Gluten Free], "", Table1[Size], "3", Table1[Meals], "*yellow*")</f>
        <v>0</v>
      </c>
      <c r="Z4" s="5">
        <f>COUNTIFS(Table1[Gluten Free], "", Table1[Size], "3", Table1[Meals], "*blue*")</f>
        <v>0</v>
      </c>
      <c r="AA4" s="7">
        <f>COUNTIFS(Table1[Gluten Free], "", Table1[Size], "3", Table1[Meals], "*Beef Tacos*")</f>
        <v>10</v>
      </c>
      <c r="AB4" s="7">
        <f>COUNTIFS(Table1[Gluten Free], "", Table1[Size], "3", Table1[Meals], "*Turkey Tacos*")</f>
        <v>9</v>
      </c>
      <c r="AC4" s="7">
        <f>COUNTIFS(Table1[Gluten Free], "", Table1[Size], "3", Table1[Meals], "*Veggie Tacos*")</f>
        <v>0</v>
      </c>
      <c r="AD4" s="8">
        <f>COUNTIFS(Table1[Gluten Free], "", Table1[Size], "3", Table1[Meals], "*Classic Burger &amp; Fries*")</f>
        <v>6</v>
      </c>
      <c r="AE4" s="8">
        <f>COUNTIFS(Table1[Gluten Free], "", Table1[Size], "3", Table1[Meals], "*Classic Turkey Burger &amp; Fries*")</f>
        <v>2</v>
      </c>
      <c r="AF4" s="8">
        <f>COUNTIFS(Table1[Gluten Free], "", Table1[Size], "3", Table1[Meals], "*Classic Veggie Burger &amp; Fries*")</f>
        <v>2</v>
      </c>
      <c r="AG4" s="9">
        <f>AJ4-AH4</f>
        <v>5</v>
      </c>
      <c r="AH4" s="9">
        <f>COUNTIFS(Table1[Gluten Free], "", Table1[Size], "3", Table1[Meals], "*Vegetarian Pizza*")</f>
        <v>3</v>
      </c>
      <c r="AI4" s="8"/>
      <c r="AJ4" s="8">
        <f>COUNTIFS(Table1[Gluten Free], "", Table1[Size], "3", Table1[Meals], "*Pizza*")</f>
        <v>8</v>
      </c>
    </row>
    <row r="5" spans="1:36" ht="15.6" thickTop="1" thickBot="1">
      <c r="A5" s="19" t="s">
        <v>0</v>
      </c>
      <c r="B5" s="19" t="s">
        <v>90</v>
      </c>
      <c r="C5" s="19" t="s">
        <v>88</v>
      </c>
      <c r="D5" s="19" t="s">
        <v>91</v>
      </c>
      <c r="E5" s="19">
        <v>0</v>
      </c>
      <c r="F5" s="19">
        <v>0</v>
      </c>
      <c r="G5" s="19">
        <v>0</v>
      </c>
      <c r="H5" s="19">
        <v>2</v>
      </c>
      <c r="I5" s="19">
        <v>1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 t="s">
        <v>73</v>
      </c>
      <c r="T5" s="19"/>
      <c r="U5" s="14">
        <v>2</v>
      </c>
      <c r="V5" s="2">
        <f>COUNTIFS(Table1[Gluten Free], "", Table1[Size], "2", Table1[Meals], "*red*")</f>
        <v>0</v>
      </c>
      <c r="W5" s="6">
        <f>COUNTIFS(Table1[Gluten Free], "", Table1[Size], "2", Table1[Meals], "*teal*")</f>
        <v>0</v>
      </c>
      <c r="X5" s="3">
        <f>COUNTIFS(Table1[Gluten Free], "", Table1[Size], "2", Table1[Meals], "*green*")</f>
        <v>0</v>
      </c>
      <c r="Y5" s="4">
        <f>COUNTIFS(Table1[Gluten Free], "", Table1[Size], "2", Table1[Meals], "*yellow*")</f>
        <v>0</v>
      </c>
      <c r="Z5" s="5">
        <f>COUNTIFS(Table1[Gluten Free], "", Table1[Size], "2", Table1[Meals], "*blue*")</f>
        <v>0</v>
      </c>
      <c r="AA5" s="7">
        <f>COUNTIFS(Table1[Gluten Free], "", Table1[Size], "2", Table1[Meals], "*Beef Tacos*")</f>
        <v>10</v>
      </c>
      <c r="AB5" s="7">
        <f>COUNTIFS(Table1[Gluten Free], "", Table1[Size], "2", Table1[Meals], "*Turkey Tacos*")</f>
        <v>25</v>
      </c>
      <c r="AC5" s="7">
        <f>COUNTIFS(Table1[Gluten Free], "", Table1[Size], "2", Table1[Meals], "*Veggie Tacos*")</f>
        <v>5</v>
      </c>
      <c r="AD5" s="8">
        <f>COUNTIFS(Table1[Gluten Free], "", Table1[Size], "2", Table1[Meals], "*Classic Burger &amp; Fries*")</f>
        <v>19</v>
      </c>
      <c r="AE5" s="8">
        <f>COUNTIFS(Table1[Gluten Free], "", Table1[Size], "2", Table1[Meals], "*Classic Turkey Burger &amp; Fries*")</f>
        <v>8</v>
      </c>
      <c r="AF5" s="8">
        <f>COUNTIFS(Table1[Gluten Free], "", Table1[Size], "2", Table1[Meals], "*Classic Veggie Burger &amp; Fries*")</f>
        <v>3</v>
      </c>
      <c r="AG5" s="9">
        <f>AJ5-AH5</f>
        <v>22</v>
      </c>
      <c r="AH5" s="9">
        <f>COUNTIFS(Table1[Gluten Free], "", Table1[Size], "2", Table1[Meals], "*Vegetarian Pizza*")</f>
        <v>7</v>
      </c>
      <c r="AI5" s="8"/>
      <c r="AJ5" s="8">
        <f>COUNTIFS(Table1[Gluten Free], "", Table1[Size], "2", Table1[Meals], "*Pizza*")</f>
        <v>29</v>
      </c>
    </row>
    <row r="6" spans="1:36" ht="15.6" thickTop="1" thickBot="1">
      <c r="A6" s="19" t="s">
        <v>0</v>
      </c>
      <c r="B6" s="19" t="s">
        <v>84</v>
      </c>
      <c r="C6" s="19" t="s">
        <v>92</v>
      </c>
      <c r="D6" s="19" t="s">
        <v>93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 t="s">
        <v>73</v>
      </c>
      <c r="T6" s="19"/>
      <c r="U6" s="13">
        <v>1</v>
      </c>
      <c r="V6" s="2">
        <f>COUNTIFS(Table1[Gluten Free], "", Table1[Size], "1", Table1[Meals], "*red*")</f>
        <v>0</v>
      </c>
      <c r="W6" s="6">
        <f>COUNTIFS(Table1[Gluten Free], "", Table1[Size], "1", Table1[Meals], "*teal*")</f>
        <v>0</v>
      </c>
      <c r="X6" s="3">
        <f>COUNTIFS(Table1[Gluten Free], "", Table1[Size], "1", Table1[Meals], "*green*")</f>
        <v>0</v>
      </c>
      <c r="Y6" s="4">
        <f>COUNTIFS(Table1[Gluten Free], "", Table1[Size], "1", Table1[Meals], "*yellow*")</f>
        <v>0</v>
      </c>
      <c r="Z6" s="5">
        <f>COUNTIFS(Table1[Gluten Free], "", Table1[Size], "1", Table1[Meals], "*blue*")</f>
        <v>0</v>
      </c>
      <c r="AA6" s="7">
        <f>COUNTIFS(Table1[Gluten Free], "", Table1[Size], "1", Table1[Meals], "*Beef Tacos*")</f>
        <v>12</v>
      </c>
      <c r="AB6" s="7">
        <f>COUNTIFS(Table1[Gluten Free], "", Table1[Size], "1", Table1[Meals], "*Turkey Tacos*")</f>
        <v>10</v>
      </c>
      <c r="AC6" s="7">
        <f>COUNTIFS(Table1[Gluten Free], "", Table1[Size], "1", Table1[Meals], "*Veggie Tacos*")</f>
        <v>0</v>
      </c>
      <c r="AD6" s="8">
        <f>COUNTIFS(Table1[Gluten Free], "", Table1[Size], "1", Table1[Meals], "*Classic Burger &amp; Fries*")</f>
        <v>16</v>
      </c>
      <c r="AE6" s="8">
        <f>COUNTIFS(Table1[Gluten Free], "", Table1[Size], "1", Table1[Meals], "*Classic Turkey Burger &amp; Fries*")</f>
        <v>8</v>
      </c>
      <c r="AF6" s="8">
        <f>COUNTIFS(Table1[Gluten Free], "", Table1[Size], "1", Table1[Meals], "*Classic Veggie Burger &amp; Fries*")</f>
        <v>8</v>
      </c>
      <c r="AG6" s="9">
        <f>AJ6-AH6</f>
        <v>17</v>
      </c>
      <c r="AH6" s="9">
        <f>COUNTIFS(Table1[Gluten Free], "", Table1[Size], "1", Table1[Meals], "*Vegetarian Pizza*")</f>
        <v>7</v>
      </c>
      <c r="AI6" s="8"/>
      <c r="AJ6" s="8">
        <f>COUNTIFS(Table1[Gluten Free], "", Table1[Size], "1", Table1[Meals], "*Pizza*")</f>
        <v>24</v>
      </c>
    </row>
    <row r="7" spans="1:36" ht="15.6" thickTop="1" thickBot="1">
      <c r="A7" s="19"/>
      <c r="B7" s="19" t="s">
        <v>84</v>
      </c>
      <c r="C7" s="19" t="s">
        <v>94</v>
      </c>
      <c r="D7" s="19" t="s">
        <v>95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 t="s">
        <v>75</v>
      </c>
      <c r="T7" s="19"/>
      <c r="U7" s="12">
        <v>0</v>
      </c>
      <c r="V7" s="2">
        <f>COUNTIFS(Table1[Gluten Free], "", Table1[Size], "0", Table1[Meals], "*red*")</f>
        <v>0</v>
      </c>
      <c r="W7" s="6">
        <f>COUNTIFS(Table1[Gluten Free], "", Table1[Size], "0", Table1[Meals], "*teal*")</f>
        <v>0</v>
      </c>
      <c r="X7" s="3">
        <f>COUNTIFS(Table1[Gluten Free], "", Table1[Size], "0", Table1[Meals], "*green*")</f>
        <v>0</v>
      </c>
      <c r="Y7" s="4">
        <f>COUNTIFS(Table1[Gluten Free], "", Table1[Size], "0", Table1[Meals], "*yellow*")</f>
        <v>0</v>
      </c>
      <c r="Z7" s="5">
        <f>COUNTIFS(Table1[Gluten Free], "", Table1[Size], "0", Table1[Meals], "*blue*")</f>
        <v>0</v>
      </c>
      <c r="AA7" s="7">
        <f>COUNTIFS(Table1[Gluten Free], "", Table1[Size], "0", Table1[Meals], "*Beef Tacos*")</f>
        <v>11</v>
      </c>
      <c r="AB7" s="7">
        <f>COUNTIFS(Table1[Gluten Free], "", Table1[Size], "0", Table1[Meals], "*Turkey Tacos*")</f>
        <v>6</v>
      </c>
      <c r="AC7" s="7">
        <f>COUNTIFS(Table1[Gluten Free], "", Table1[Size], "0", Table1[Meals], "*Veggie Tacos*")</f>
        <v>4</v>
      </c>
      <c r="AD7" s="20">
        <f>COUNTIFS(Table1[Gluten Free], "", Table1[Size], "0", Table1[Meals], "*Classic Burger &amp; Fries*")</f>
        <v>6</v>
      </c>
      <c r="AE7" s="20">
        <f>COUNTIFS(Table1[Gluten Free], "", Table1[Size], "0", Table1[Meals], "*Classic Turkey Burger &amp; Fries*")</f>
        <v>10</v>
      </c>
      <c r="AF7" s="20">
        <f>COUNTIFS(Table1[Gluten Free], "", Table1[Size], "0", Table1[Meals], "*Classic Veggie Burger &amp; Fries*")</f>
        <v>2</v>
      </c>
      <c r="AG7" s="21">
        <f>AJ7-AH7</f>
        <v>10</v>
      </c>
      <c r="AH7" s="21">
        <f>COUNTIFS(Table1[Gluten Free], "", Table1[Size], "0", Table1[Meals], "*Vegetarian Pizza*")</f>
        <v>8</v>
      </c>
      <c r="AI7" s="8"/>
      <c r="AJ7" s="8">
        <f>COUNTIFS(Table1[Gluten Free], "", Table1[Size], "0", Table1[Meals], "*Pizza*")</f>
        <v>18</v>
      </c>
    </row>
    <row r="8" spans="1:36" ht="15" thickBot="1">
      <c r="A8" s="19"/>
      <c r="B8" s="19" t="s">
        <v>84</v>
      </c>
      <c r="C8" s="19" t="s">
        <v>96</v>
      </c>
      <c r="D8" s="19" t="s">
        <v>97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 t="s">
        <v>40</v>
      </c>
      <c r="T8" s="19"/>
      <c r="U8" s="24" t="s">
        <v>15</v>
      </c>
      <c r="V8" s="25">
        <f t="shared" ref="V8:AF8" si="0">SUM(V3:V7)</f>
        <v>0</v>
      </c>
      <c r="W8" s="26">
        <f t="shared" si="0"/>
        <v>0</v>
      </c>
      <c r="X8" s="27">
        <f t="shared" si="0"/>
        <v>0</v>
      </c>
      <c r="Y8" s="28">
        <f t="shared" si="0"/>
        <v>0</v>
      </c>
      <c r="Z8" s="29">
        <f t="shared" si="0"/>
        <v>0</v>
      </c>
      <c r="AA8" s="30">
        <f t="shared" si="0"/>
        <v>45</v>
      </c>
      <c r="AB8" s="30">
        <f t="shared" si="0"/>
        <v>54</v>
      </c>
      <c r="AC8" s="30">
        <f t="shared" si="0"/>
        <v>9</v>
      </c>
      <c r="AD8" s="31">
        <f t="shared" si="0"/>
        <v>49</v>
      </c>
      <c r="AE8" s="31">
        <f t="shared" si="0"/>
        <v>29</v>
      </c>
      <c r="AF8" s="31">
        <f t="shared" si="0"/>
        <v>17</v>
      </c>
      <c r="AG8" s="32">
        <f>SUM(AG3:AG7)</f>
        <v>58</v>
      </c>
      <c r="AH8" s="32">
        <f t="shared" ref="AH8" si="1">SUM(AH3:AH7)</f>
        <v>26</v>
      </c>
      <c r="AI8" s="8"/>
      <c r="AJ8" s="8">
        <f>SUM(AJ3:AJ7)</f>
        <v>84</v>
      </c>
    </row>
    <row r="9" spans="1:36" ht="15" thickBot="1">
      <c r="A9" s="19"/>
      <c r="B9" s="19" t="s">
        <v>84</v>
      </c>
      <c r="C9" s="19" t="s">
        <v>94</v>
      </c>
      <c r="D9" s="19" t="s">
        <v>98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 t="s">
        <v>74</v>
      </c>
      <c r="T9" s="19"/>
      <c r="U9" s="17" t="s">
        <v>11</v>
      </c>
      <c r="V9" s="18"/>
      <c r="W9" s="18"/>
      <c r="X9" s="18"/>
      <c r="Y9" s="18"/>
      <c r="Z9" s="18"/>
      <c r="AA9" s="18"/>
      <c r="AB9" s="18"/>
      <c r="AC9" s="18"/>
      <c r="AD9" s="22"/>
      <c r="AE9" s="22"/>
      <c r="AF9" s="22"/>
      <c r="AG9" s="23"/>
      <c r="AH9" s="23"/>
      <c r="AI9" s="8"/>
      <c r="AJ9" s="8"/>
    </row>
    <row r="10" spans="1:36" ht="15.6" thickTop="1" thickBot="1">
      <c r="A10" s="19" t="s">
        <v>0</v>
      </c>
      <c r="B10" s="19" t="s">
        <v>84</v>
      </c>
      <c r="C10" s="19" t="s">
        <v>85</v>
      </c>
      <c r="D10" s="19" t="s">
        <v>97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/>
      <c r="T10" s="19"/>
      <c r="U10" s="16">
        <v>4</v>
      </c>
      <c r="V10" s="2">
        <f>COUNTIFS(Table1[Gluten Free], "gluten free", Table1[Size], "4", Table1[Meals], "*red*")</f>
        <v>0</v>
      </c>
      <c r="W10" s="6">
        <f>COUNTIFS(Table1[Gluten Free], "gluten free", Table1[Size], "4", Table1[Meals], "*teal*")</f>
        <v>0</v>
      </c>
      <c r="X10" s="3">
        <f>COUNTIFS(Table1[Gluten Free], "gluten free", Table1[Size], "4", Table1[Meals], "*green*")</f>
        <v>0</v>
      </c>
      <c r="Y10" s="4">
        <f>COUNTIFS(Table1[Gluten Free], "gluten free", Table1[Size], "4", Table1[Meals], "*yellow*")</f>
        <v>0</v>
      </c>
      <c r="Z10" s="5">
        <f>COUNTIFS(Table1[Gluten Free], "gluten free", Table1[Size], "4", Table1[Meals], "*blue*")</f>
        <v>0</v>
      </c>
      <c r="AA10" s="7">
        <f>COUNTIFS(Table1[Gluten Free], "gluten free", Table1[Size], "4", Table1[Meals], "*Beef Tacos*")</f>
        <v>1</v>
      </c>
      <c r="AB10" s="7">
        <f>COUNTIFS(Table1[Gluten Free], "gluten free", Table1[Size], "4", Table1[Meals], "*Turkey Tacos*")</f>
        <v>0</v>
      </c>
      <c r="AC10" s="7">
        <f>COUNTIFS(Table1[Gluten Free], "gluten free", Table1[Size], "4", Table1[Meals], "*Veggie Tacos*")</f>
        <v>0</v>
      </c>
      <c r="AD10" s="8">
        <f>COUNTIFS(Table1[Gluten Free], "gluten free", Table1[Size], "4", Table1[Meals], "*Classic Burger &amp; Fries*")</f>
        <v>2</v>
      </c>
      <c r="AE10" s="8">
        <f>COUNTIFS(Table1[Gluten Free], "gluten free", Table1[Size], "4", Table1[Meals], "*Classic Turkey Burger &amp; Fries*")</f>
        <v>0</v>
      </c>
      <c r="AF10" s="8">
        <f>COUNTIFS(Table1[Gluten Free], "gluten free", Table1[Size], "4", Table1[Meals], "*Classic Veggie Burger &amp; Fries*")</f>
        <v>0</v>
      </c>
      <c r="AG10" s="9">
        <f>AJ10-AH10</f>
        <v>1</v>
      </c>
      <c r="AH10" s="9">
        <f>COUNTIFS(Table1[Gluten Free], "gluten free", Table1[Size], "4", Table1[Meals], "*Vegetarian Pizza*")</f>
        <v>0</v>
      </c>
      <c r="AI10" s="8"/>
      <c r="AJ10" s="8">
        <f>COUNTIFS(Table1[Gluten Free], "gluten free", Table1[Size], "4", Table1[Meals], "*Pizza*")</f>
        <v>1</v>
      </c>
    </row>
    <row r="11" spans="1:36" ht="15.6" thickTop="1" thickBot="1">
      <c r="A11" s="19"/>
      <c r="B11" s="19" t="s">
        <v>84</v>
      </c>
      <c r="C11" s="19" t="s">
        <v>88</v>
      </c>
      <c r="D11" s="19" t="s">
        <v>99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/>
      <c r="T11" s="19"/>
      <c r="U11" s="15">
        <v>3</v>
      </c>
      <c r="V11" s="2">
        <f>COUNTIFS(Table1[Gluten Free], "gluten free", Table1[Size], "3", Table1[Meals], "*red*")</f>
        <v>0</v>
      </c>
      <c r="W11" s="6">
        <f>COUNTIFS(Table1[Gluten Free], "gluten free", Table1[Size], "3", Table1[Meals], "*teal*")</f>
        <v>0</v>
      </c>
      <c r="X11" s="3">
        <f>COUNTIFS(Table1[Gluten Free], "gluten free", Table1[Size], "3", Table1[Meals], "*green*")</f>
        <v>0</v>
      </c>
      <c r="Y11" s="4">
        <f>COUNTIFS(Table1[Gluten Free], "gluten free", Table1[Size], "3", Table1[Meals], "*yellow*")</f>
        <v>0</v>
      </c>
      <c r="Z11" s="5">
        <f>COUNTIFS(Table1[Gluten Free], "gluten free", Table1[Size], "3", Table1[Meals], "*blue*")</f>
        <v>0</v>
      </c>
      <c r="AA11" s="7">
        <f>COUNTIFS(Table1[Gluten Free], "gluten free", Table1[Size], "3", Table1[Meals], "*Beef Tacos*")</f>
        <v>1</v>
      </c>
      <c r="AB11" s="7">
        <f>COUNTIFS(Table1[Gluten Free], "gluten free", Table1[Size], "3", Table1[Meals], "*Turkey Tacos*")</f>
        <v>3</v>
      </c>
      <c r="AC11" s="7">
        <f>COUNTIFS(Table1[Gluten Free], "gluten free", Table1[Size], "3", Table1[Meals], "*Veggie Tacos*")</f>
        <v>0</v>
      </c>
      <c r="AD11" s="8">
        <f>COUNTIFS(Table1[Gluten Free], "gluten free", Table1[Size], "3", Table1[Meals], "*Classic Burger &amp; Fries*")</f>
        <v>2</v>
      </c>
      <c r="AE11" s="8">
        <f>COUNTIFS(Table1[Gluten Free], "gluten free", Table1[Size], "3", Table1[Meals], "*Classic Turkey Burger &amp; Fries*")</f>
        <v>0</v>
      </c>
      <c r="AF11" s="8">
        <f>COUNTIFS(Table1[Gluten Free], "gluten free", Table1[Size], "3", Table1[Meals], "*Classic Veggie Burger &amp; Fries*")</f>
        <v>0</v>
      </c>
      <c r="AG11" s="9">
        <f>AJ11-AH11</f>
        <v>2</v>
      </c>
      <c r="AH11" s="9">
        <f>COUNTIFS(Table1[Gluten Free], "gluten free", Table1[Size], "3", Table1[Meals], "*Vegetarian Pizza*")</f>
        <v>0</v>
      </c>
      <c r="AI11" s="8"/>
      <c r="AJ11" s="8">
        <f>COUNTIFS(Table1[Gluten Free], "gluten free", Table1[Size], "3", Table1[Meals], "*Pizza*")</f>
        <v>2</v>
      </c>
    </row>
    <row r="12" spans="1:36" ht="15.6" thickTop="1" thickBot="1">
      <c r="A12" s="19"/>
      <c r="B12" s="19" t="s">
        <v>100</v>
      </c>
      <c r="C12" s="19" t="s">
        <v>88</v>
      </c>
      <c r="D12" s="19" t="s">
        <v>101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/>
      <c r="T12" s="19"/>
      <c r="U12" s="14">
        <v>2</v>
      </c>
      <c r="V12" s="2">
        <f>COUNTIFS(Table1[Gluten Free], "gluten free", Table1[Size], "2", Table1[Meals], "*red*")</f>
        <v>0</v>
      </c>
      <c r="W12" s="6">
        <f>COUNTIFS(Table1[Gluten Free], "gluten free", Table1[Size], "2", Table1[Meals], "*teal*")</f>
        <v>0</v>
      </c>
      <c r="X12" s="3">
        <f>COUNTIFS(Table1[Gluten Free], "gluten free", Table1[Size], "2", Table1[Meals], "*green*")</f>
        <v>0</v>
      </c>
      <c r="Y12" s="4">
        <f>COUNTIFS(Table1[Gluten Free], "gluten free", Table1[Size], "2", Table1[Meals], "*yellow*")</f>
        <v>0</v>
      </c>
      <c r="Z12" s="5">
        <f>COUNTIFS(Table1[Gluten Free], "gluten free", Table1[Size], "2", Table1[Meals], "*blue*")</f>
        <v>0</v>
      </c>
      <c r="AA12" s="7">
        <f>COUNTIFS(Table1[Gluten Free], "gluten free", Table1[Size], "2", Table1[Meals], "*Beef Tacos*")</f>
        <v>2</v>
      </c>
      <c r="AB12" s="7">
        <f>COUNTIFS(Table1[Gluten Free], "gluten free", Table1[Size], "2", Table1[Meals], "*Turkey Tacos*")</f>
        <v>2</v>
      </c>
      <c r="AC12" s="7">
        <f>COUNTIFS(Table1[Gluten Free], "gluten free", Table1[Size], "2", Table1[Meals], "*Veggie Tacos*")</f>
        <v>0</v>
      </c>
      <c r="AD12" s="8">
        <f>COUNTIFS(Table1[Gluten Free], "gluten free", Table1[Size], "2", Table1[Meals], "*Classic Burger &amp; Fries*")</f>
        <v>2</v>
      </c>
      <c r="AE12" s="8">
        <f>COUNTIFS(Table1[Gluten Free], "gluten free", Table1[Size], "2", Table1[Meals], "*Classic Turkey Burger &amp; Fries*")</f>
        <v>0</v>
      </c>
      <c r="AF12" s="8">
        <f>COUNTIFS(Table1[Gluten Free], "gluten free", Table1[Size], "2", Table1[Meals], "*Classic Veggie Burger &amp; Fries*")</f>
        <v>0</v>
      </c>
      <c r="AG12" s="9">
        <f>AJ12-AH12</f>
        <v>3</v>
      </c>
      <c r="AH12" s="9">
        <f>COUNTIFS(Table1[Gluten Free], "gluten free", Table1[Size], "2", Table1[Meals], "*Vegetarian Pizza*")</f>
        <v>0</v>
      </c>
      <c r="AI12" s="8"/>
      <c r="AJ12" s="8">
        <f>COUNTIFS(Table1[Gluten Free], "gluten free", Table1[Size], "2", Table1[Meals], "*Pizza*")</f>
        <v>3</v>
      </c>
    </row>
    <row r="13" spans="1:36" ht="15.6" thickTop="1" thickBot="1">
      <c r="A13" s="19"/>
      <c r="B13" s="19" t="s">
        <v>84</v>
      </c>
      <c r="C13" s="19" t="s">
        <v>92</v>
      </c>
      <c r="D13" s="19" t="s">
        <v>93</v>
      </c>
      <c r="E13" s="19">
        <v>1</v>
      </c>
      <c r="F13" s="19">
        <v>0</v>
      </c>
      <c r="G13" s="19">
        <v>1</v>
      </c>
      <c r="H13" s="19">
        <v>1</v>
      </c>
      <c r="I13" s="19">
        <v>1</v>
      </c>
      <c r="J13" s="19">
        <v>0</v>
      </c>
      <c r="K13" s="19">
        <v>1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75</v>
      </c>
      <c r="T13" s="19"/>
      <c r="U13" s="13">
        <v>1</v>
      </c>
      <c r="V13" s="2">
        <f>COUNTIFS(Table1[Gluten Free], "gluten free", Table1[Size], "1", Table1[Meals], "*red*")</f>
        <v>0</v>
      </c>
      <c r="W13" s="6">
        <f>COUNTIFS(Table1[Gluten Free], "gluten free", Table1[Size], "1", Table1[Meals], "*teal*")</f>
        <v>0</v>
      </c>
      <c r="X13" s="3">
        <f>COUNTIFS(Table1[Gluten Free], "gluten free", Table1[Size], "1", Table1[Meals], "*green*")</f>
        <v>0</v>
      </c>
      <c r="Y13" s="4">
        <f>COUNTIFS(Table1[Gluten Free], "gluten free", Table1[Size], "1", Table1[Meals], "*yellow*")</f>
        <v>0</v>
      </c>
      <c r="Z13" s="5">
        <f>COUNTIFS(Table1[Gluten Free], "gluten free", Table1[Size], "1", Table1[Meals], "*blue*")</f>
        <v>0</v>
      </c>
      <c r="AA13" s="7">
        <f>COUNTIFS(Table1[Gluten Free], "gluten free", Table1[Size], "1", Table1[Meals], "*Beef Tacos*")</f>
        <v>1</v>
      </c>
      <c r="AB13" s="7">
        <f>COUNTIFS(Table1[Gluten Free], "gluten free", Table1[Size], "1", Table1[Meals], "*Turkey Tacos*")</f>
        <v>5</v>
      </c>
      <c r="AC13" s="7">
        <f>COUNTIFS(Table1[Gluten Free], "gluten free", Table1[Size], "1", Table1[Meals], "*Veggie Tacos*")</f>
        <v>1</v>
      </c>
      <c r="AD13" s="8">
        <f>COUNTIFS(Table1[Gluten Free], "gluten free", Table1[Size], "1", Table1[Meals], "*Classic Burger &amp; Fries*")</f>
        <v>0</v>
      </c>
      <c r="AE13" s="8">
        <f>COUNTIFS(Table1[Gluten Free], "gluten free", Table1[Size], "1", Table1[Meals], "*Classic Turkey Burger &amp; Fries*")</f>
        <v>3</v>
      </c>
      <c r="AF13" s="8">
        <f>COUNTIFS(Table1[Gluten Free], "gluten free", Table1[Size], "1", Table1[Meals], "*Classic Veggie Burger &amp; Fries*")</f>
        <v>1</v>
      </c>
      <c r="AG13" s="9">
        <f>AJ13-AH13</f>
        <v>3</v>
      </c>
      <c r="AH13" s="9">
        <f>COUNTIFS(Table1[Gluten Free], "gluten free", Table1[Size], "1", Table1[Meals], "*Vegetarian Pizza*")</f>
        <v>0</v>
      </c>
      <c r="AI13" s="8"/>
      <c r="AJ13" s="8">
        <f>COUNTIFS(Table1[Gluten Free], "gluten free", Table1[Size], "1", Table1[Meals], "*Pizza*")</f>
        <v>3</v>
      </c>
    </row>
    <row r="14" spans="1:36" ht="15.6" thickTop="1" thickBot="1">
      <c r="A14" s="19"/>
      <c r="B14" s="19" t="s">
        <v>84</v>
      </c>
      <c r="C14" s="19" t="s">
        <v>96</v>
      </c>
      <c r="D14" s="19" t="s">
        <v>102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/>
      <c r="T14" s="19"/>
      <c r="U14" s="12">
        <v>0</v>
      </c>
      <c r="V14" s="2">
        <f>COUNTIFS(Table1[Gluten Free], "gluten free", Table1[Size], "0", Table1[Meals], "*red*")</f>
        <v>0</v>
      </c>
      <c r="W14" s="6">
        <f>COUNTIFS(Table1[Gluten Free], "gluten free", Table1[Size], "0", Table1[Meals], "*teal*")</f>
        <v>0</v>
      </c>
      <c r="X14" s="3">
        <f>COUNTIFS(Table1[Gluten Free], "gluten free", Table1[Size], "0", Table1[Meals], "*green*")</f>
        <v>0</v>
      </c>
      <c r="Y14" s="4">
        <f>COUNTIFS(Table1[Gluten Free], "gluten free", Table1[Size], "0", Table1[Meals], "*yellow*")</f>
        <v>0</v>
      </c>
      <c r="Z14" s="5">
        <f>COUNTIFS(Table1[Gluten Free], "gluten free", Table1[Size], "0", Table1[Meals], "*blue*")</f>
        <v>0</v>
      </c>
      <c r="AA14" s="7">
        <f>COUNTIFS(Table1[Gluten Free], "gluten free", Table1[Size], "0", Table1[Meals], "*Beef Tacos*")</f>
        <v>1</v>
      </c>
      <c r="AB14" s="7">
        <f>COUNTIFS(Table1[Gluten Free], "gluten free", Table1[Size], "0", Table1[Meals], "*Turkey Tacos*")</f>
        <v>1</v>
      </c>
      <c r="AC14" s="7">
        <f>COUNTIFS(Table1[Gluten Free], "gluten free", Table1[Size], "0", Table1[Meals], "*Veggie Tacos*")</f>
        <v>0</v>
      </c>
      <c r="AD14" s="20">
        <f>COUNTIFS(Table1[Gluten Free], "gluten free", Table1[Size], "0", Table1[Meals], "*Classic Burger &amp; Fries*")</f>
        <v>1</v>
      </c>
      <c r="AE14" s="20">
        <f>COUNTIFS(Table1[Gluten Free], "gluten free", Table1[Size], "0", Table1[Meals], "*Classic Turkey Burger &amp; Fries*")</f>
        <v>0</v>
      </c>
      <c r="AF14" s="20">
        <f>COUNTIFS(Table1[Gluten Free], "gluten free", Table1[Size], "0", Table1[Meals], "*Classic Veggie Burger &amp; Fries*")</f>
        <v>1</v>
      </c>
      <c r="AG14" s="21">
        <f>AJ14-AH14</f>
        <v>0</v>
      </c>
      <c r="AH14" s="21">
        <f>COUNTIFS(Table1[Gluten Free], "gluten free", Table1[Size], "0", Table1[Meals], "*Vegetarian Pizza*")</f>
        <v>1</v>
      </c>
      <c r="AI14" s="8"/>
      <c r="AJ14" s="8">
        <f>COUNTIFS(Table1[Gluten Free], "gluten free", Table1[Size], "0", Table1[Meals], "*Pizza*")</f>
        <v>1</v>
      </c>
    </row>
    <row r="15" spans="1:36" ht="15" thickBot="1">
      <c r="A15" s="19"/>
      <c r="B15" s="19" t="s">
        <v>84</v>
      </c>
      <c r="C15" s="19" t="s">
        <v>94</v>
      </c>
      <c r="D15" s="19" t="s">
        <v>102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/>
      <c r="T15" s="19"/>
      <c r="U15" s="24" t="s">
        <v>14</v>
      </c>
      <c r="V15" s="25">
        <f t="shared" ref="V15:AG15" si="2">SUM(V10:V14)</f>
        <v>0</v>
      </c>
      <c r="W15" s="26">
        <f t="shared" si="2"/>
        <v>0</v>
      </c>
      <c r="X15" s="27">
        <f t="shared" si="2"/>
        <v>0</v>
      </c>
      <c r="Y15" s="28">
        <f t="shared" si="2"/>
        <v>0</v>
      </c>
      <c r="Z15" s="29">
        <f t="shared" si="2"/>
        <v>0</v>
      </c>
      <c r="AA15" s="30">
        <f t="shared" si="2"/>
        <v>6</v>
      </c>
      <c r="AB15" s="30">
        <f t="shared" si="2"/>
        <v>11</v>
      </c>
      <c r="AC15" s="30">
        <f t="shared" si="2"/>
        <v>1</v>
      </c>
      <c r="AD15" s="31">
        <f t="shared" si="2"/>
        <v>7</v>
      </c>
      <c r="AE15" s="31">
        <f t="shared" si="2"/>
        <v>3</v>
      </c>
      <c r="AF15" s="31">
        <f t="shared" si="2"/>
        <v>2</v>
      </c>
      <c r="AG15" s="32">
        <f t="shared" si="2"/>
        <v>9</v>
      </c>
      <c r="AH15" s="32">
        <f t="shared" ref="AH15" si="3">SUM(AH10:AH14)</f>
        <v>1</v>
      </c>
      <c r="AI15" s="8"/>
      <c r="AJ15" s="8">
        <f>SUM(AJ10:AJ14)</f>
        <v>10</v>
      </c>
    </row>
    <row r="16" spans="1:36">
      <c r="A16" s="19"/>
      <c r="B16" s="19" t="s">
        <v>84</v>
      </c>
      <c r="C16" s="19" t="s">
        <v>85</v>
      </c>
      <c r="D16" s="19" t="s">
        <v>103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 t="s">
        <v>42</v>
      </c>
      <c r="T16" s="19"/>
      <c r="U16" s="33" t="s">
        <v>13</v>
      </c>
      <c r="V16" s="34">
        <f t="shared" ref="V16:AG16" si="4">SUM(V3:V7,V10:V14)</f>
        <v>0</v>
      </c>
      <c r="W16" s="35">
        <f t="shared" si="4"/>
        <v>0</v>
      </c>
      <c r="X16" s="36">
        <f t="shared" si="4"/>
        <v>0</v>
      </c>
      <c r="Y16" s="37">
        <f t="shared" si="4"/>
        <v>0</v>
      </c>
      <c r="Z16" s="38">
        <f t="shared" si="4"/>
        <v>0</v>
      </c>
      <c r="AA16" s="39">
        <f t="shared" si="4"/>
        <v>51</v>
      </c>
      <c r="AB16" s="39">
        <f t="shared" si="4"/>
        <v>65</v>
      </c>
      <c r="AC16" s="39">
        <f t="shared" si="4"/>
        <v>10</v>
      </c>
      <c r="AD16" s="40">
        <f t="shared" si="4"/>
        <v>56</v>
      </c>
      <c r="AE16" s="40">
        <f t="shared" si="4"/>
        <v>32</v>
      </c>
      <c r="AF16" s="40">
        <f t="shared" si="4"/>
        <v>19</v>
      </c>
      <c r="AG16" s="41">
        <f t="shared" si="4"/>
        <v>67</v>
      </c>
      <c r="AH16" s="41">
        <f t="shared" ref="AH16" si="5">SUM(AH3:AH7,AH10:AH14)</f>
        <v>27</v>
      </c>
      <c r="AI16" s="8"/>
      <c r="AJ16" s="8">
        <f>SUM(AJ3:AJ7,AJ10:AJ14)</f>
        <v>94</v>
      </c>
    </row>
    <row r="17" spans="1:34" ht="15" thickBot="1">
      <c r="A17" s="19" t="s">
        <v>0</v>
      </c>
      <c r="B17" s="19" t="s">
        <v>84</v>
      </c>
      <c r="C17" s="19" t="s">
        <v>96</v>
      </c>
      <c r="D17" s="19" t="s">
        <v>93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/>
      <c r="T17" s="19"/>
      <c r="V17" s="69"/>
    </row>
    <row r="18" spans="1:34" ht="15.6" thickTop="1" thickBot="1">
      <c r="A18" s="19"/>
      <c r="B18" s="19" t="s">
        <v>84</v>
      </c>
      <c r="C18" s="19" t="s">
        <v>96</v>
      </c>
      <c r="D18" s="19" t="s">
        <v>104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41</v>
      </c>
      <c r="T18" s="19"/>
      <c r="U18" t="s">
        <v>19</v>
      </c>
      <c r="V18">
        <f>SUM(Table3['# of boxes])</f>
        <v>0</v>
      </c>
      <c r="W18" s="69"/>
      <c r="AE18" s="52" t="s">
        <v>12</v>
      </c>
      <c r="AF18" s="42" t="s">
        <v>16</v>
      </c>
      <c r="AG18" s="47" t="s">
        <v>17</v>
      </c>
      <c r="AH18" s="82" t="s">
        <v>62</v>
      </c>
    </row>
    <row r="19" spans="1:34" ht="15.6" thickTop="1" thickBot="1">
      <c r="A19" s="19"/>
      <c r="B19" s="19" t="s">
        <v>84</v>
      </c>
      <c r="C19" s="19" t="s">
        <v>96</v>
      </c>
      <c r="D19" s="19" t="s">
        <v>93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/>
      <c r="T19" s="19"/>
      <c r="U19" t="s">
        <v>20</v>
      </c>
      <c r="V19" t="s">
        <v>2</v>
      </c>
      <c r="W19" t="s">
        <v>30</v>
      </c>
      <c r="Z19" t="s">
        <v>36</v>
      </c>
      <c r="AA19" t="s">
        <v>37</v>
      </c>
      <c r="AE19" s="53">
        <v>4</v>
      </c>
      <c r="AF19" s="43">
        <f>SUM(AA3:AC3)</f>
        <v>6</v>
      </c>
      <c r="AG19" s="48">
        <f>SUM(AD3:AF3)</f>
        <v>5</v>
      </c>
      <c r="AH19" s="82">
        <f>SUM(AG3:AH3)</f>
        <v>5</v>
      </c>
    </row>
    <row r="20" spans="1:34" ht="15.6" thickTop="1" thickBot="1">
      <c r="A20" s="19"/>
      <c r="B20" s="19" t="s">
        <v>84</v>
      </c>
      <c r="C20" s="19" t="s">
        <v>96</v>
      </c>
      <c r="D20" s="19" t="s">
        <v>93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/>
      <c r="T20" s="19"/>
      <c r="U20" s="62" t="s">
        <v>21</v>
      </c>
      <c r="V20" s="63" t="s">
        <v>23</v>
      </c>
      <c r="W20" s="64">
        <f>COUNTIFS(Table1[Gluten Free], "",Table1[Number of Meals], "3 Meals", Table1[Size], "&gt;=3")</f>
        <v>0</v>
      </c>
      <c r="Z20" s="87" t="s">
        <v>31</v>
      </c>
      <c r="AA20" s="19">
        <f>SUM(E:E)</f>
        <v>43</v>
      </c>
      <c r="AE20" s="54">
        <v>3</v>
      </c>
      <c r="AF20" s="43">
        <f>SUM(AA4:AC4)</f>
        <v>19</v>
      </c>
      <c r="AG20" s="48">
        <f>SUM(AD4:AF4)</f>
        <v>10</v>
      </c>
      <c r="AH20" s="82">
        <f>SUM(AG4:AH4)</f>
        <v>8</v>
      </c>
    </row>
    <row r="21" spans="1:34" ht="15.6" thickTop="1" thickBot="1">
      <c r="A21" s="19"/>
      <c r="B21" s="19" t="s">
        <v>84</v>
      </c>
      <c r="C21" s="19" t="s">
        <v>88</v>
      </c>
      <c r="D21" s="19" t="s">
        <v>95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/>
      <c r="T21" s="19"/>
      <c r="U21" s="65" t="s">
        <v>21</v>
      </c>
      <c r="V21" s="66" t="s">
        <v>22</v>
      </c>
      <c r="W21" s="67">
        <f>COUNTIFS(Table1[Gluten Free], "Gluten Free",Table1[Number of Meals], "3 Meals", Table1[Size], "&gt;=3")</f>
        <v>0</v>
      </c>
      <c r="Z21" s="88" t="s">
        <v>61</v>
      </c>
      <c r="AA21" s="19">
        <f>SUM(F:F)</f>
        <v>24</v>
      </c>
      <c r="AE21" s="55">
        <v>2</v>
      </c>
      <c r="AF21" s="43">
        <f>SUM(AA5:AC5)</f>
        <v>40</v>
      </c>
      <c r="AG21" s="48">
        <f>SUM(AD5:AF5)</f>
        <v>30</v>
      </c>
      <c r="AH21" s="82">
        <f>SUM(AG5:AH5)</f>
        <v>29</v>
      </c>
    </row>
    <row r="22" spans="1:34" ht="15.6" thickTop="1" thickBot="1">
      <c r="A22" s="19"/>
      <c r="B22" s="19" t="s">
        <v>84</v>
      </c>
      <c r="C22" s="19" t="s">
        <v>88</v>
      </c>
      <c r="D22" s="19" t="s">
        <v>105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/>
      <c r="T22" s="19"/>
      <c r="U22" s="62" t="s">
        <v>27</v>
      </c>
      <c r="V22" s="63" t="s">
        <v>24</v>
      </c>
      <c r="W22" s="64">
        <f>COUNTIFS(Table1[Gluten Free], "",Table1[Number of Meals], "3 Meals", Table1[Size], "&lt;=2")</f>
        <v>0</v>
      </c>
      <c r="Z22" s="89" t="s">
        <v>32</v>
      </c>
      <c r="AA22" s="19">
        <f>SUM(G:G)</f>
        <v>56</v>
      </c>
      <c r="AE22" s="56">
        <v>1</v>
      </c>
      <c r="AF22" s="43">
        <f>SUM(AA6:AC6)</f>
        <v>22</v>
      </c>
      <c r="AG22" s="48">
        <f>SUM(AD6:AF6)</f>
        <v>32</v>
      </c>
      <c r="AH22" s="82">
        <f>SUM(AG6:AH6)</f>
        <v>24</v>
      </c>
    </row>
    <row r="23" spans="1:34" ht="15.6" thickTop="1" thickBot="1">
      <c r="A23" s="19"/>
      <c r="B23" s="19" t="s">
        <v>84</v>
      </c>
      <c r="C23" s="19" t="s">
        <v>94</v>
      </c>
      <c r="D23" s="19" t="s">
        <v>93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72</v>
      </c>
      <c r="T23" s="19"/>
      <c r="U23" s="65" t="s">
        <v>27</v>
      </c>
      <c r="V23" s="66" t="s">
        <v>25</v>
      </c>
      <c r="W23" s="67">
        <f>COUNTIFS(Table1[Gluten Free], "Gluten Free",Table1[Number of Meals], "3 Meals", Table1[Size], "&lt;=2")</f>
        <v>0</v>
      </c>
      <c r="Z23" s="90" t="s">
        <v>33</v>
      </c>
      <c r="AA23" s="19">
        <f>SUM(H:H)</f>
        <v>51</v>
      </c>
      <c r="AE23" s="57">
        <v>0</v>
      </c>
      <c r="AF23" s="43">
        <f>SUM(AA7:AC7)</f>
        <v>21</v>
      </c>
      <c r="AG23" s="48">
        <f>SUM(AD7:AF7)</f>
        <v>18</v>
      </c>
      <c r="AH23" s="83">
        <f>SUM(AG7:AH7)</f>
        <v>18</v>
      </c>
    </row>
    <row r="24" spans="1:34" ht="15" thickBot="1">
      <c r="A24" s="19"/>
      <c r="B24" s="19" t="s">
        <v>84</v>
      </c>
      <c r="C24" s="19" t="s">
        <v>96</v>
      </c>
      <c r="D24" s="19" t="s">
        <v>106</v>
      </c>
      <c r="E24" s="19">
        <v>1</v>
      </c>
      <c r="F24" s="19">
        <v>0</v>
      </c>
      <c r="G24" s="19">
        <v>1</v>
      </c>
      <c r="H24" s="19">
        <v>0</v>
      </c>
      <c r="I24" s="19">
        <v>0</v>
      </c>
      <c r="J24" s="19">
        <v>1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66</v>
      </c>
      <c r="T24" s="19"/>
      <c r="U24" s="62" t="s">
        <v>26</v>
      </c>
      <c r="V24" s="63" t="s">
        <v>28</v>
      </c>
      <c r="W24" s="64">
        <f>COUNTIFS(Table1[Gluten Free], "",Table1[Number of Meals], "2 Meals")</f>
        <v>0</v>
      </c>
      <c r="Z24" s="91" t="s">
        <v>34</v>
      </c>
      <c r="AA24" s="19">
        <f>SUM(I:I)</f>
        <v>94</v>
      </c>
      <c r="AE24" s="58" t="s">
        <v>15</v>
      </c>
      <c r="AF24" s="44">
        <f t="shared" ref="AF24:AG24" si="6">SUM(AF19:AF23)</f>
        <v>108</v>
      </c>
      <c r="AG24" s="49">
        <f t="shared" si="6"/>
        <v>95</v>
      </c>
      <c r="AH24" s="84">
        <f>SUM(AH19:AH23)</f>
        <v>84</v>
      </c>
    </row>
    <row r="25" spans="1:34" ht="15" thickBot="1">
      <c r="A25" s="19" t="s">
        <v>0</v>
      </c>
      <c r="B25" s="19" t="s">
        <v>100</v>
      </c>
      <c r="C25" s="19" t="s">
        <v>96</v>
      </c>
      <c r="D25" s="19" t="s">
        <v>101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/>
      <c r="T25" s="19"/>
      <c r="U25" s="65" t="s">
        <v>26</v>
      </c>
      <c r="V25" s="65" t="s">
        <v>29</v>
      </c>
      <c r="W25" s="65">
        <f>COUNTIFS(Table1[Gluten Free], "Gluten Free",Table1[Number of Meals], "2 Meals")</f>
        <v>0</v>
      </c>
      <c r="Z25" s="92" t="s">
        <v>35</v>
      </c>
      <c r="AA25" s="19">
        <f>SUM(J:J)</f>
        <v>42</v>
      </c>
      <c r="AE25" s="59" t="s">
        <v>11</v>
      </c>
      <c r="AF25" s="45"/>
      <c r="AG25" s="50"/>
      <c r="AH25" s="85"/>
    </row>
    <row r="26" spans="1:34" ht="15.6" thickTop="1" thickBot="1">
      <c r="A26" s="19"/>
      <c r="B26" s="19" t="s">
        <v>84</v>
      </c>
      <c r="C26" s="19" t="s">
        <v>96</v>
      </c>
      <c r="D26" s="19" t="s">
        <v>102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/>
      <c r="T26" s="19"/>
      <c r="W26" s="61"/>
      <c r="Z26" s="93" t="s">
        <v>64</v>
      </c>
      <c r="AA26" s="19">
        <f>SUM(K:K)</f>
        <v>44</v>
      </c>
      <c r="AE26" s="53">
        <v>4</v>
      </c>
      <c r="AF26" s="43">
        <f>SUM(AA10:AC10)</f>
        <v>1</v>
      </c>
      <c r="AG26" s="48">
        <f>SUM(AD10:AF10)</f>
        <v>2</v>
      </c>
      <c r="AH26" s="82">
        <f>SUM(AG10:AH10)</f>
        <v>1</v>
      </c>
    </row>
    <row r="27" spans="1:34" ht="16.8" thickTop="1" thickBot="1">
      <c r="A27" s="19"/>
      <c r="B27" s="19" t="s">
        <v>84</v>
      </c>
      <c r="C27" s="19" t="s">
        <v>85</v>
      </c>
      <c r="D27" s="19" t="s">
        <v>107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/>
      <c r="T27" s="19"/>
      <c r="U27" s="69" t="s">
        <v>49</v>
      </c>
      <c r="V27" s="61">
        <f>SUM(V28:V44)</f>
        <v>320</v>
      </c>
      <c r="Z27" s="94" t="s">
        <v>38</v>
      </c>
      <c r="AA27" s="95">
        <f>SUM(AA20:AA26)</f>
        <v>354</v>
      </c>
      <c r="AE27" s="54">
        <v>3</v>
      </c>
      <c r="AF27" s="43">
        <f>SUM(AA11:AC11)</f>
        <v>4</v>
      </c>
      <c r="AG27" s="48">
        <f>SUM(AD11:AF11)</f>
        <v>2</v>
      </c>
      <c r="AH27" s="82">
        <f>SUM(AG11:AH11)</f>
        <v>2</v>
      </c>
    </row>
    <row r="28" spans="1:34" ht="15.6" thickTop="1" thickBot="1">
      <c r="A28" s="19"/>
      <c r="B28" s="19" t="s">
        <v>84</v>
      </c>
      <c r="C28" s="19" t="s">
        <v>88</v>
      </c>
      <c r="D28" s="19" t="s">
        <v>93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74</v>
      </c>
      <c r="T28" s="19"/>
      <c r="U28" s="70" t="s">
        <v>42</v>
      </c>
      <c r="V28">
        <f>COUNTIFS(Table1[Delivery Route], "Pasadena")</f>
        <v>33</v>
      </c>
      <c r="AE28" s="55">
        <v>2</v>
      </c>
      <c r="AF28" s="43">
        <f>SUM(AA12:AC12)</f>
        <v>4</v>
      </c>
      <c r="AG28" s="48">
        <f>SUM(AD12:AF12)</f>
        <v>2</v>
      </c>
      <c r="AH28" s="82">
        <f>SUM(AG12:AH12)</f>
        <v>3</v>
      </c>
    </row>
    <row r="29" spans="1:34" ht="15.6" thickTop="1" thickBot="1">
      <c r="A29" s="19"/>
      <c r="B29" s="19" t="s">
        <v>84</v>
      </c>
      <c r="C29" s="19" t="s">
        <v>92</v>
      </c>
      <c r="D29" s="19" t="s">
        <v>102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/>
      <c r="T29" s="19"/>
      <c r="U29" s="70" t="s">
        <v>44</v>
      </c>
      <c r="V29">
        <f>COUNTIFS(Table1[Delivery Route], "Manhattan Beach")</f>
        <v>29</v>
      </c>
      <c r="Z29" t="s">
        <v>71</v>
      </c>
      <c r="AA29" t="s">
        <v>37</v>
      </c>
      <c r="AE29" s="56">
        <v>1</v>
      </c>
      <c r="AF29" s="43">
        <f>SUM(AA13:AC13)</f>
        <v>7</v>
      </c>
      <c r="AG29" s="48">
        <f>SUM(AD13:AF13)</f>
        <v>4</v>
      </c>
      <c r="AH29" s="82">
        <f>SUM(AG13:AH13)</f>
        <v>3</v>
      </c>
    </row>
    <row r="30" spans="1:34" ht="15.6" thickTop="1" thickBot="1">
      <c r="A30" s="19"/>
      <c r="B30" s="19" t="s">
        <v>90</v>
      </c>
      <c r="C30" s="19" t="s">
        <v>96</v>
      </c>
      <c r="D30" s="19" t="s">
        <v>91</v>
      </c>
      <c r="E30" s="19">
        <v>0</v>
      </c>
      <c r="F30" s="19">
        <v>0</v>
      </c>
      <c r="G30" s="19">
        <v>0</v>
      </c>
      <c r="H30" s="19">
        <v>0</v>
      </c>
      <c r="I30" s="19">
        <v>2</v>
      </c>
      <c r="J30" s="19">
        <v>0</v>
      </c>
      <c r="K30" s="19">
        <v>0</v>
      </c>
      <c r="L30" s="19">
        <v>1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/>
      <c r="T30" s="19"/>
      <c r="U30" s="70" t="s">
        <v>45</v>
      </c>
      <c r="V30">
        <f>COUNTIFS(Table1[Delivery Route], "Woodland Hills")</f>
        <v>28</v>
      </c>
      <c r="Z30" s="73" t="s">
        <v>53</v>
      </c>
      <c r="AA30">
        <f>SUM(L:L)</f>
        <v>30</v>
      </c>
      <c r="AE30" s="57">
        <v>0</v>
      </c>
      <c r="AF30" s="43">
        <f>SUM(AA14:AC14)</f>
        <v>2</v>
      </c>
      <c r="AG30" s="48">
        <f>SUM(AD14:AF14)</f>
        <v>2</v>
      </c>
      <c r="AH30" s="83">
        <f>SUM(AG14:AH14)</f>
        <v>1</v>
      </c>
    </row>
    <row r="31" spans="1:34" ht="15" thickBot="1">
      <c r="A31" s="19"/>
      <c r="B31" s="19" t="s">
        <v>84</v>
      </c>
      <c r="C31" s="19" t="s">
        <v>85</v>
      </c>
      <c r="D31" s="19" t="s">
        <v>93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/>
      <c r="T31" s="19"/>
      <c r="U31" s="70" t="s">
        <v>46</v>
      </c>
      <c r="V31">
        <f>COUNTIFS(Table1[Delivery Route], "Studio City")</f>
        <v>14</v>
      </c>
      <c r="Z31" s="78" t="s">
        <v>54</v>
      </c>
      <c r="AA31">
        <f>SUM(M:M)</f>
        <v>37</v>
      </c>
      <c r="AE31" s="58" t="s">
        <v>14</v>
      </c>
      <c r="AF31" s="44">
        <f t="shared" ref="AF31:AH31" si="7">SUM(AF26:AF30)</f>
        <v>18</v>
      </c>
      <c r="AG31" s="49">
        <f t="shared" si="7"/>
        <v>12</v>
      </c>
      <c r="AH31" s="84">
        <f t="shared" si="7"/>
        <v>10</v>
      </c>
    </row>
    <row r="32" spans="1:34" ht="15" thickBot="1">
      <c r="A32" s="19"/>
      <c r="B32" s="19" t="s">
        <v>84</v>
      </c>
      <c r="C32" s="19" t="s">
        <v>85</v>
      </c>
      <c r="D32" s="19" t="s">
        <v>108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1</v>
      </c>
      <c r="M32" s="19">
        <v>1</v>
      </c>
      <c r="N32" s="19">
        <v>0</v>
      </c>
      <c r="O32" s="19">
        <v>1</v>
      </c>
      <c r="P32" s="19">
        <v>0</v>
      </c>
      <c r="Q32" s="19">
        <v>0</v>
      </c>
      <c r="R32" s="19">
        <v>0</v>
      </c>
      <c r="S32" s="19" t="s">
        <v>52</v>
      </c>
      <c r="T32" s="19"/>
      <c r="U32" s="70" t="s">
        <v>50</v>
      </c>
      <c r="V32">
        <f>COUNTIFS(Table1[Delivery Route], "Brentwood")</f>
        <v>20</v>
      </c>
      <c r="Z32" s="75" t="s">
        <v>55</v>
      </c>
      <c r="AA32">
        <f>SUM(N:N)</f>
        <v>17</v>
      </c>
      <c r="AE32" s="60" t="s">
        <v>13</v>
      </c>
      <c r="AF32" s="46">
        <f t="shared" ref="AF32:AH32" si="8">SUM(AF19:AF23,AF26:AF30)</f>
        <v>126</v>
      </c>
      <c r="AG32" s="51">
        <f t="shared" si="8"/>
        <v>107</v>
      </c>
      <c r="AH32" s="86">
        <f t="shared" si="8"/>
        <v>94</v>
      </c>
    </row>
    <row r="33" spans="1:27" ht="15" thickBot="1">
      <c r="A33" s="19"/>
      <c r="B33" s="19" t="s">
        <v>100</v>
      </c>
      <c r="C33" s="19" t="s">
        <v>96</v>
      </c>
      <c r="D33" s="19" t="s">
        <v>101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/>
      <c r="T33" s="19"/>
      <c r="U33" s="70" t="s">
        <v>47</v>
      </c>
      <c r="V33">
        <f>COUNTIFS(Table1[Delivery Route], "Culver City")</f>
        <v>0</v>
      </c>
      <c r="Z33" s="77" t="s">
        <v>56</v>
      </c>
      <c r="AA33">
        <f>SUM(O:O)</f>
        <v>8</v>
      </c>
    </row>
    <row r="34" spans="1:27" ht="15" thickBot="1">
      <c r="A34" s="19"/>
      <c r="B34" s="19" t="s">
        <v>84</v>
      </c>
      <c r="C34" s="19" t="s">
        <v>96</v>
      </c>
      <c r="D34" s="19" t="s">
        <v>109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 t="s">
        <v>52</v>
      </c>
      <c r="T34" s="19"/>
      <c r="U34" s="71">
        <v>90004</v>
      </c>
      <c r="V34">
        <f>COUNTIFS(Table1[Delivery Route], "Los Angeles 04")</f>
        <v>8</v>
      </c>
      <c r="Z34" s="76" t="s">
        <v>60</v>
      </c>
      <c r="AA34">
        <f>SUM(P:P)</f>
        <v>6</v>
      </c>
    </row>
    <row r="35" spans="1:27" ht="15" thickBot="1">
      <c r="A35" s="19"/>
      <c r="B35" s="19" t="s">
        <v>100</v>
      </c>
      <c r="C35" s="19" t="s">
        <v>96</v>
      </c>
      <c r="D35" s="19" t="s">
        <v>101</v>
      </c>
      <c r="E35" s="19">
        <v>1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1</v>
      </c>
      <c r="P35" s="19">
        <v>0</v>
      </c>
      <c r="Q35" s="19">
        <v>0</v>
      </c>
      <c r="R35" s="19">
        <v>0</v>
      </c>
      <c r="S35" s="19" t="s">
        <v>40</v>
      </c>
      <c r="T35" s="19"/>
      <c r="U35" s="70" t="s">
        <v>40</v>
      </c>
      <c r="V35">
        <f>COUNTIFS(Table1[Delivery Route], "Santa Monica")</f>
        <v>34</v>
      </c>
      <c r="Z35" s="74" t="s">
        <v>58</v>
      </c>
      <c r="AA35">
        <f>SUM(Q:Q)</f>
        <v>6</v>
      </c>
    </row>
    <row r="36" spans="1:27" ht="15" thickBot="1">
      <c r="A36" s="19"/>
      <c r="B36" s="19" t="s">
        <v>84</v>
      </c>
      <c r="C36" s="19" t="s">
        <v>96</v>
      </c>
      <c r="D36" s="19" t="s">
        <v>95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2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/>
      <c r="T36" s="19"/>
      <c r="U36" s="70" t="s">
        <v>41</v>
      </c>
      <c r="V36">
        <f>COUNTIFS(Table1[Delivery Route], "Los Angeles")</f>
        <v>27</v>
      </c>
      <c r="Z36" s="80" t="s">
        <v>59</v>
      </c>
      <c r="AA36" s="61">
        <f>SUM(R:R)</f>
        <v>6</v>
      </c>
    </row>
    <row r="37" spans="1:27" ht="16.2" thickBot="1">
      <c r="A37" s="19"/>
      <c r="B37" s="19" t="s">
        <v>84</v>
      </c>
      <c r="C37" s="19" t="s">
        <v>85</v>
      </c>
      <c r="D37" s="19" t="s">
        <v>110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/>
      <c r="T37" s="19"/>
      <c r="U37" s="70" t="s">
        <v>39</v>
      </c>
      <c r="V37">
        <f>COUNTIFS(Table1[Delivery Route], "Hollywood")</f>
        <v>12</v>
      </c>
      <c r="Z37" s="68" t="s">
        <v>38</v>
      </c>
      <c r="AA37" s="79">
        <f>SUM(AA30:AA36)</f>
        <v>110</v>
      </c>
    </row>
    <row r="38" spans="1:27" ht="15" thickBot="1">
      <c r="A38" s="19" t="s">
        <v>0</v>
      </c>
      <c r="B38" s="19" t="s">
        <v>84</v>
      </c>
      <c r="C38" s="19" t="s">
        <v>88</v>
      </c>
      <c r="D38" s="19" t="s">
        <v>106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42</v>
      </c>
      <c r="T38" s="19"/>
      <c r="U38" s="70" t="s">
        <v>48</v>
      </c>
      <c r="V38">
        <f>COUNTIFS(Table1[Delivery Route], "Hollywood 2")</f>
        <v>0</v>
      </c>
    </row>
    <row r="39" spans="1:27" ht="15" thickBot="1">
      <c r="A39" s="19"/>
      <c r="B39" s="19" t="s">
        <v>84</v>
      </c>
      <c r="C39" s="19" t="s">
        <v>94</v>
      </c>
      <c r="D39" s="19" t="s">
        <v>111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/>
      <c r="T39" s="19"/>
      <c r="U39" s="71" t="s">
        <v>43</v>
      </c>
      <c r="V39">
        <f>COUNTIFS(Table1[Delivery Route], "Valley")</f>
        <v>21</v>
      </c>
    </row>
    <row r="40" spans="1:27">
      <c r="A40" s="19"/>
      <c r="B40" s="19" t="s">
        <v>84</v>
      </c>
      <c r="C40" s="19" t="s">
        <v>92</v>
      </c>
      <c r="D40" s="19" t="s">
        <v>93</v>
      </c>
      <c r="E40" s="19">
        <v>0</v>
      </c>
      <c r="F40" s="19">
        <v>0</v>
      </c>
      <c r="G40" s="19">
        <v>0</v>
      </c>
      <c r="H40" s="19">
        <v>0</v>
      </c>
      <c r="I40" s="19">
        <v>1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</v>
      </c>
      <c r="P40" s="19">
        <v>0</v>
      </c>
      <c r="Q40" s="19">
        <v>0</v>
      </c>
      <c r="R40" s="19">
        <v>0</v>
      </c>
      <c r="S40" s="19"/>
      <c r="T40" s="19"/>
      <c r="U40" s="72" t="s">
        <v>51</v>
      </c>
      <c r="V40">
        <f>COUNTIFS(Table1[Delivery Route], "Long Beach")</f>
        <v>13</v>
      </c>
    </row>
    <row r="41" spans="1:27">
      <c r="A41" s="19"/>
      <c r="B41" s="19" t="s">
        <v>84</v>
      </c>
      <c r="C41" s="19" t="s">
        <v>88</v>
      </c>
      <c r="D41" s="19" t="s">
        <v>112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52</v>
      </c>
      <c r="T41" s="19"/>
      <c r="U41" s="72" t="s">
        <v>52</v>
      </c>
      <c r="V41">
        <f>COUNTIFS(Table1[Delivery Route], "Orange County")</f>
        <v>41</v>
      </c>
    </row>
    <row r="42" spans="1:27" ht="15" thickBot="1">
      <c r="A42" s="19"/>
      <c r="B42" s="19" t="s">
        <v>84</v>
      </c>
      <c r="C42" s="19" t="s">
        <v>92</v>
      </c>
      <c r="D42" s="19" t="s">
        <v>110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/>
      <c r="T42" s="19"/>
      <c r="U42" s="72" t="s">
        <v>66</v>
      </c>
      <c r="V42">
        <f>COUNTIFS(Table1[Delivery Route], "Beverly Hills")</f>
        <v>17</v>
      </c>
    </row>
    <row r="43" spans="1:27" ht="15" thickBot="1">
      <c r="A43" s="19"/>
      <c r="B43" s="19" t="s">
        <v>84</v>
      </c>
      <c r="C43" s="19" t="s">
        <v>96</v>
      </c>
      <c r="D43" s="19" t="s">
        <v>102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1</v>
      </c>
      <c r="L43" s="19">
        <v>1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/>
      <c r="T43" s="19"/>
      <c r="U43" s="70" t="s">
        <v>69</v>
      </c>
      <c r="V43">
        <f>COUNTIFS(Table1[Delivery Route], "Studio City 2")</f>
        <v>15</v>
      </c>
    </row>
    <row r="44" spans="1:27" ht="15" thickBot="1">
      <c r="A44" s="19"/>
      <c r="B44" s="19" t="s">
        <v>84</v>
      </c>
      <c r="C44" s="19" t="s">
        <v>92</v>
      </c>
      <c r="D44" s="19" t="s">
        <v>93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/>
      <c r="T44" s="19"/>
      <c r="U44" s="71" t="s">
        <v>70</v>
      </c>
      <c r="V44">
        <f>COUNTIFS(Table1[Delivery Route], "Valley2")</f>
        <v>8</v>
      </c>
    </row>
    <row r="45" spans="1:27">
      <c r="A45" s="19" t="s">
        <v>0</v>
      </c>
      <c r="B45" s="19" t="s">
        <v>84</v>
      </c>
      <c r="C45" s="19" t="s">
        <v>88</v>
      </c>
      <c r="D45" s="19" t="s">
        <v>113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1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/>
      <c r="T45" s="19"/>
    </row>
    <row r="46" spans="1:27">
      <c r="A46" s="19"/>
      <c r="B46" s="19" t="s">
        <v>84</v>
      </c>
      <c r="C46" s="19" t="s">
        <v>85</v>
      </c>
      <c r="D46" s="19" t="s">
        <v>114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/>
      <c r="T46" s="19"/>
    </row>
    <row r="47" spans="1:27">
      <c r="A47" s="19" t="s">
        <v>0</v>
      </c>
      <c r="B47" s="19" t="s">
        <v>84</v>
      </c>
      <c r="C47" s="19" t="s">
        <v>85</v>
      </c>
      <c r="D47" s="19" t="s">
        <v>102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1</v>
      </c>
      <c r="O47" s="19">
        <v>0</v>
      </c>
      <c r="P47" s="19">
        <v>1</v>
      </c>
      <c r="Q47" s="19">
        <v>0</v>
      </c>
      <c r="R47" s="19">
        <v>0</v>
      </c>
      <c r="S47" s="19" t="s">
        <v>52</v>
      </c>
      <c r="T47" s="19"/>
    </row>
    <row r="48" spans="1:27">
      <c r="A48" s="19"/>
      <c r="B48" s="19" t="s">
        <v>84</v>
      </c>
      <c r="C48" s="19" t="s">
        <v>85</v>
      </c>
      <c r="D48" s="19" t="s">
        <v>95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/>
      <c r="T48" s="19"/>
    </row>
    <row r="49" spans="1:20">
      <c r="A49" s="19" t="s">
        <v>0</v>
      </c>
      <c r="B49" s="19" t="s">
        <v>100</v>
      </c>
      <c r="C49" s="19" t="s">
        <v>94</v>
      </c>
      <c r="D49" s="19" t="s">
        <v>101</v>
      </c>
      <c r="E49" s="19">
        <v>1</v>
      </c>
      <c r="F49" s="19">
        <v>1</v>
      </c>
      <c r="G49" s="19">
        <v>2</v>
      </c>
      <c r="H49" s="19">
        <v>1</v>
      </c>
      <c r="I49" s="19">
        <v>1</v>
      </c>
      <c r="J49" s="19">
        <v>1</v>
      </c>
      <c r="K49" s="19">
        <v>1</v>
      </c>
      <c r="L49" s="19">
        <v>1</v>
      </c>
      <c r="M49" s="19">
        <v>1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/>
      <c r="T49" s="19"/>
    </row>
    <row r="50" spans="1:20">
      <c r="A50" s="19"/>
      <c r="B50" s="19" t="s">
        <v>84</v>
      </c>
      <c r="C50" s="19" t="s">
        <v>96</v>
      </c>
      <c r="D50" s="19" t="s">
        <v>104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/>
      <c r="T50" s="19"/>
    </row>
    <row r="51" spans="1:20">
      <c r="A51" s="19"/>
      <c r="B51" s="19" t="s">
        <v>100</v>
      </c>
      <c r="C51" s="19" t="s">
        <v>96</v>
      </c>
      <c r="D51" s="19" t="s">
        <v>101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/>
      <c r="T51" s="19"/>
    </row>
    <row r="52" spans="1:20">
      <c r="A52" s="19"/>
      <c r="B52" s="19" t="s">
        <v>84</v>
      </c>
      <c r="C52" s="19" t="s">
        <v>88</v>
      </c>
      <c r="D52" s="19" t="s">
        <v>115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/>
      <c r="T52" s="19"/>
    </row>
    <row r="53" spans="1:20">
      <c r="A53" s="19"/>
      <c r="B53" s="19" t="s">
        <v>84</v>
      </c>
      <c r="C53" s="19" t="s">
        <v>88</v>
      </c>
      <c r="D53" s="19" t="s">
        <v>116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/>
      <c r="T53" s="19"/>
    </row>
    <row r="54" spans="1:20">
      <c r="A54" s="19"/>
      <c r="B54" s="19" t="s">
        <v>84</v>
      </c>
      <c r="C54" s="19" t="s">
        <v>94</v>
      </c>
      <c r="D54" s="19" t="s">
        <v>117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/>
      <c r="T54" s="19"/>
    </row>
    <row r="55" spans="1:20">
      <c r="A55" s="19"/>
      <c r="B55" s="19" t="s">
        <v>100</v>
      </c>
      <c r="C55" s="19" t="s">
        <v>88</v>
      </c>
      <c r="D55" s="19" t="s">
        <v>101</v>
      </c>
      <c r="E55" s="19">
        <v>0</v>
      </c>
      <c r="F55" s="19">
        <v>0</v>
      </c>
      <c r="G55" s="19">
        <v>1</v>
      </c>
      <c r="H55" s="19">
        <v>1</v>
      </c>
      <c r="I55" s="19">
        <v>0</v>
      </c>
      <c r="J55" s="19">
        <v>2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/>
      <c r="T55" s="19"/>
    </row>
    <row r="56" spans="1:20">
      <c r="A56" s="19"/>
      <c r="B56" s="19" t="s">
        <v>84</v>
      </c>
      <c r="C56" s="19" t="s">
        <v>88</v>
      </c>
      <c r="D56" s="19" t="s">
        <v>118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/>
      <c r="T56" s="19"/>
    </row>
    <row r="57" spans="1:20">
      <c r="A57" s="19"/>
      <c r="B57" s="19" t="s">
        <v>84</v>
      </c>
      <c r="C57" s="19" t="s">
        <v>96</v>
      </c>
      <c r="D57" s="19" t="s">
        <v>119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51</v>
      </c>
      <c r="T57" s="19"/>
    </row>
    <row r="58" spans="1:20">
      <c r="A58" s="19"/>
      <c r="B58" s="19" t="s">
        <v>100</v>
      </c>
      <c r="C58" s="19" t="s">
        <v>85</v>
      </c>
      <c r="D58" s="19" t="s">
        <v>101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50</v>
      </c>
      <c r="T58" s="19"/>
    </row>
    <row r="59" spans="1:20">
      <c r="A59" s="19"/>
      <c r="B59" s="19" t="s">
        <v>100</v>
      </c>
      <c r="C59" s="19" t="s">
        <v>96</v>
      </c>
      <c r="D59" s="19" t="s">
        <v>101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/>
      <c r="T59" s="19"/>
    </row>
    <row r="60" spans="1:20">
      <c r="A60" s="19" t="s">
        <v>0</v>
      </c>
      <c r="B60" s="19" t="s">
        <v>84</v>
      </c>
      <c r="C60" s="19" t="s">
        <v>94</v>
      </c>
      <c r="D60" s="19" t="s">
        <v>102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/>
      <c r="T60" s="19"/>
    </row>
    <row r="61" spans="1:20">
      <c r="A61" s="19"/>
      <c r="B61" s="19" t="s">
        <v>84</v>
      </c>
      <c r="C61" s="19" t="s">
        <v>96</v>
      </c>
      <c r="D61" s="19" t="s">
        <v>120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/>
      <c r="T61" s="19"/>
    </row>
    <row r="62" spans="1:20">
      <c r="A62" s="19"/>
      <c r="B62" s="19" t="s">
        <v>84</v>
      </c>
      <c r="C62" s="19" t="s">
        <v>85</v>
      </c>
      <c r="D62" s="19" t="s">
        <v>93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43</v>
      </c>
      <c r="T62" s="19"/>
    </row>
    <row r="63" spans="1:20">
      <c r="A63" s="19"/>
      <c r="B63" s="19" t="s">
        <v>84</v>
      </c>
      <c r="C63" s="19" t="s">
        <v>96</v>
      </c>
      <c r="D63" s="19" t="s">
        <v>121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/>
      <c r="T63" s="19"/>
    </row>
    <row r="64" spans="1:20">
      <c r="A64" s="19" t="s">
        <v>0</v>
      </c>
      <c r="B64" s="19" t="s">
        <v>84</v>
      </c>
      <c r="C64" s="19" t="s">
        <v>85</v>
      </c>
      <c r="D64" s="19" t="s">
        <v>93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/>
      <c r="T64" s="19"/>
    </row>
    <row r="65" spans="1:20">
      <c r="A65" s="19"/>
      <c r="B65" s="19" t="s">
        <v>84</v>
      </c>
      <c r="C65" s="19" t="s">
        <v>85</v>
      </c>
      <c r="D65" s="19" t="s">
        <v>104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/>
      <c r="T65" s="19"/>
    </row>
    <row r="66" spans="1:20">
      <c r="A66" s="19"/>
      <c r="B66" s="19" t="s">
        <v>84</v>
      </c>
      <c r="C66" s="19" t="s">
        <v>85</v>
      </c>
      <c r="D66" s="19" t="s">
        <v>122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/>
      <c r="T66" s="19"/>
    </row>
    <row r="67" spans="1:20">
      <c r="A67" s="19"/>
      <c r="B67" s="19" t="s">
        <v>84</v>
      </c>
      <c r="C67" s="19" t="s">
        <v>96</v>
      </c>
      <c r="D67" s="19" t="s">
        <v>104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/>
      <c r="T67" s="19"/>
    </row>
    <row r="68" spans="1:20">
      <c r="A68" s="19"/>
      <c r="B68" s="19" t="s">
        <v>100</v>
      </c>
      <c r="C68" s="19" t="s">
        <v>85</v>
      </c>
      <c r="D68" s="19" t="s">
        <v>101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73</v>
      </c>
      <c r="T68" s="19"/>
    </row>
    <row r="69" spans="1:20">
      <c r="A69" s="19"/>
      <c r="B69" s="19" t="s">
        <v>84</v>
      </c>
      <c r="C69" s="19" t="s">
        <v>96</v>
      </c>
      <c r="D69" s="19" t="s">
        <v>102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/>
      <c r="T69" s="19"/>
    </row>
    <row r="70" spans="1:20">
      <c r="A70" s="19"/>
      <c r="B70" s="19" t="s">
        <v>100</v>
      </c>
      <c r="C70" s="19" t="s">
        <v>88</v>
      </c>
      <c r="D70" s="19" t="s">
        <v>101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43</v>
      </c>
      <c r="T70" s="19"/>
    </row>
    <row r="71" spans="1:20">
      <c r="A71" s="19"/>
      <c r="B71" s="19" t="s">
        <v>84</v>
      </c>
      <c r="C71" s="19" t="s">
        <v>96</v>
      </c>
      <c r="D71" s="19" t="s">
        <v>104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 t="s">
        <v>43</v>
      </c>
      <c r="T71" s="19"/>
    </row>
    <row r="72" spans="1:20">
      <c r="A72" s="19"/>
      <c r="B72" s="19" t="s">
        <v>100</v>
      </c>
      <c r="C72" s="19" t="s">
        <v>92</v>
      </c>
      <c r="D72" s="19" t="s">
        <v>101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/>
      <c r="T72" s="19"/>
    </row>
    <row r="73" spans="1:20">
      <c r="A73" s="19"/>
      <c r="B73" s="19" t="s">
        <v>84</v>
      </c>
      <c r="C73" s="19" t="s">
        <v>92</v>
      </c>
      <c r="D73" s="19" t="s">
        <v>97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/>
      <c r="T73" s="19"/>
    </row>
    <row r="74" spans="1:20">
      <c r="A74" s="19"/>
      <c r="B74" s="19" t="s">
        <v>84</v>
      </c>
      <c r="C74" s="19" t="s">
        <v>92</v>
      </c>
      <c r="D74" s="19" t="s">
        <v>93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/>
      <c r="T74" s="19"/>
    </row>
    <row r="75" spans="1:20">
      <c r="A75" s="19"/>
      <c r="B75" s="19" t="s">
        <v>84</v>
      </c>
      <c r="C75" s="19" t="s">
        <v>88</v>
      </c>
      <c r="D75" s="19" t="s">
        <v>123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1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/>
      <c r="T75" s="19"/>
    </row>
    <row r="76" spans="1:20">
      <c r="A76" s="19"/>
      <c r="B76" s="19" t="s">
        <v>84</v>
      </c>
      <c r="C76" s="19" t="s">
        <v>88</v>
      </c>
      <c r="D76" s="19" t="s">
        <v>97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/>
      <c r="T76" s="19"/>
    </row>
    <row r="77" spans="1:20">
      <c r="A77" s="19"/>
      <c r="B77" s="19" t="s">
        <v>84</v>
      </c>
      <c r="C77" s="19" t="s">
        <v>92</v>
      </c>
      <c r="D77" s="19" t="s">
        <v>102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42</v>
      </c>
      <c r="T77" s="19"/>
    </row>
    <row r="78" spans="1:20">
      <c r="A78" s="19"/>
      <c r="B78" s="19" t="s">
        <v>84</v>
      </c>
      <c r="C78" s="19" t="s">
        <v>85</v>
      </c>
      <c r="D78" s="19" t="s">
        <v>117</v>
      </c>
      <c r="E78" s="19">
        <v>0</v>
      </c>
      <c r="F78" s="19">
        <v>0</v>
      </c>
      <c r="G78" s="19">
        <v>3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/>
      <c r="T78" s="19"/>
    </row>
    <row r="79" spans="1:20">
      <c r="A79" s="19"/>
      <c r="B79" s="19" t="s">
        <v>84</v>
      </c>
      <c r="C79" s="19" t="s">
        <v>85</v>
      </c>
      <c r="D79" s="19" t="s">
        <v>124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50</v>
      </c>
      <c r="T79" s="19"/>
    </row>
    <row r="80" spans="1:20">
      <c r="A80" s="19"/>
      <c r="B80" s="19" t="s">
        <v>84</v>
      </c>
      <c r="C80" s="19" t="s">
        <v>85</v>
      </c>
      <c r="D80" s="19" t="s">
        <v>93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/>
      <c r="T80" s="19"/>
    </row>
    <row r="81" spans="1:20">
      <c r="A81" s="19"/>
      <c r="B81" s="19" t="s">
        <v>84</v>
      </c>
      <c r="C81" s="19" t="s">
        <v>92</v>
      </c>
      <c r="D81" s="19" t="s">
        <v>102</v>
      </c>
      <c r="E81" s="19">
        <v>0</v>
      </c>
      <c r="F81" s="19">
        <v>0</v>
      </c>
      <c r="G81" s="19">
        <v>1</v>
      </c>
      <c r="H81" s="19">
        <v>1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43</v>
      </c>
      <c r="T81" s="19"/>
    </row>
    <row r="82" spans="1:20">
      <c r="A82" s="19"/>
      <c r="B82" s="19" t="s">
        <v>100</v>
      </c>
      <c r="C82" s="19" t="s">
        <v>88</v>
      </c>
      <c r="D82" s="19" t="s">
        <v>101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/>
      <c r="T82" s="19"/>
    </row>
    <row r="83" spans="1:20">
      <c r="A83" s="19" t="s">
        <v>0</v>
      </c>
      <c r="B83" s="19" t="s">
        <v>84</v>
      </c>
      <c r="C83" s="19" t="s">
        <v>85</v>
      </c>
      <c r="D83" s="19" t="s">
        <v>98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40</v>
      </c>
      <c r="T83" s="19"/>
    </row>
    <row r="84" spans="1:20">
      <c r="A84" s="19"/>
      <c r="B84" s="19" t="s">
        <v>100</v>
      </c>
      <c r="C84" s="19" t="s">
        <v>88</v>
      </c>
      <c r="D84" s="19" t="s">
        <v>101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/>
      <c r="T84" s="19"/>
    </row>
    <row r="85" spans="1:20">
      <c r="A85" s="19"/>
      <c r="B85" s="19" t="s">
        <v>100</v>
      </c>
      <c r="C85" s="19" t="s">
        <v>92</v>
      </c>
      <c r="D85" s="19" t="s">
        <v>101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42</v>
      </c>
      <c r="T85" s="19"/>
    </row>
    <row r="86" spans="1:20">
      <c r="A86" s="19"/>
      <c r="B86" s="19" t="s">
        <v>84</v>
      </c>
      <c r="C86" s="19" t="s">
        <v>85</v>
      </c>
      <c r="D86" s="19" t="s">
        <v>93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73</v>
      </c>
      <c r="T86" s="19"/>
    </row>
    <row r="87" spans="1:20">
      <c r="A87" s="19"/>
      <c r="B87" s="19" t="s">
        <v>84</v>
      </c>
      <c r="C87" s="19" t="s">
        <v>96</v>
      </c>
      <c r="D87" s="19" t="s">
        <v>95</v>
      </c>
      <c r="E87" s="19">
        <v>0</v>
      </c>
      <c r="F87" s="19">
        <v>0</v>
      </c>
      <c r="G87" s="19">
        <v>1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/>
      <c r="T87" s="19"/>
    </row>
    <row r="88" spans="1:20">
      <c r="A88" s="19" t="s">
        <v>0</v>
      </c>
      <c r="B88" s="19" t="s">
        <v>84</v>
      </c>
      <c r="C88" s="19" t="s">
        <v>85</v>
      </c>
      <c r="D88" s="19" t="s">
        <v>125</v>
      </c>
      <c r="E88" s="19">
        <v>2</v>
      </c>
      <c r="F88" s="19">
        <v>0</v>
      </c>
      <c r="G88" s="19">
        <v>2</v>
      </c>
      <c r="H88" s="19">
        <v>2</v>
      </c>
      <c r="I88" s="19">
        <v>0</v>
      </c>
      <c r="J88" s="19">
        <v>2</v>
      </c>
      <c r="K88" s="19">
        <v>2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/>
      <c r="T88" s="19"/>
    </row>
    <row r="89" spans="1:20">
      <c r="A89" s="19"/>
      <c r="B89" s="19" t="s">
        <v>84</v>
      </c>
      <c r="C89" s="19" t="s">
        <v>96</v>
      </c>
      <c r="D89" s="19" t="s">
        <v>126</v>
      </c>
      <c r="E89" s="19">
        <v>0</v>
      </c>
      <c r="F89" s="19">
        <v>0</v>
      </c>
      <c r="G89" s="19">
        <v>0</v>
      </c>
      <c r="H89" s="19">
        <v>1</v>
      </c>
      <c r="I89" s="19">
        <v>0</v>
      </c>
      <c r="J89" s="19">
        <v>0</v>
      </c>
      <c r="K89" s="19">
        <v>0</v>
      </c>
      <c r="L89" s="19">
        <v>0</v>
      </c>
      <c r="M89" s="19">
        <v>1</v>
      </c>
      <c r="N89" s="19">
        <v>0</v>
      </c>
      <c r="O89" s="19">
        <v>0</v>
      </c>
      <c r="P89" s="19">
        <v>0</v>
      </c>
      <c r="Q89" s="19">
        <v>1</v>
      </c>
      <c r="R89" s="19">
        <v>0</v>
      </c>
      <c r="S89" s="19"/>
      <c r="T89" s="19"/>
    </row>
    <row r="90" spans="1:20">
      <c r="A90" s="19"/>
      <c r="B90" s="19" t="s">
        <v>84</v>
      </c>
      <c r="C90" s="19" t="s">
        <v>88</v>
      </c>
      <c r="D90" s="19" t="s">
        <v>112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/>
      <c r="T90" s="19"/>
    </row>
    <row r="91" spans="1:20">
      <c r="A91" s="19" t="s">
        <v>0</v>
      </c>
      <c r="B91" s="19" t="s">
        <v>84</v>
      </c>
      <c r="C91" s="19" t="s">
        <v>96</v>
      </c>
      <c r="D91" s="19" t="s">
        <v>127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/>
      <c r="T91" s="19"/>
    </row>
    <row r="92" spans="1:20">
      <c r="A92" s="19"/>
      <c r="B92" s="19" t="s">
        <v>100</v>
      </c>
      <c r="C92" s="19" t="s">
        <v>96</v>
      </c>
      <c r="D92" s="19" t="s">
        <v>101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/>
      <c r="T92" s="19"/>
    </row>
    <row r="93" spans="1:20">
      <c r="A93" s="19" t="s">
        <v>0</v>
      </c>
      <c r="B93" s="19" t="s">
        <v>84</v>
      </c>
      <c r="C93" s="19" t="s">
        <v>96</v>
      </c>
      <c r="D93" s="19" t="s">
        <v>93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/>
      <c r="T93" s="19"/>
    </row>
    <row r="94" spans="1:20">
      <c r="A94" s="19"/>
      <c r="B94" s="19" t="s">
        <v>84</v>
      </c>
      <c r="C94" s="19" t="s">
        <v>94</v>
      </c>
      <c r="D94" s="19" t="s">
        <v>97</v>
      </c>
      <c r="E94" s="19">
        <v>0</v>
      </c>
      <c r="F94" s="19">
        <v>0</v>
      </c>
      <c r="G94" s="19">
        <v>0</v>
      </c>
      <c r="H94" s="19">
        <v>0</v>
      </c>
      <c r="I94" s="19">
        <v>2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50</v>
      </c>
      <c r="T94" s="19"/>
    </row>
    <row r="95" spans="1:20">
      <c r="A95" s="19"/>
      <c r="B95" s="19" t="s">
        <v>84</v>
      </c>
      <c r="C95" s="19" t="s">
        <v>96</v>
      </c>
      <c r="D95" s="19" t="s">
        <v>93</v>
      </c>
      <c r="E95" s="19">
        <v>0</v>
      </c>
      <c r="F95" s="19">
        <v>0</v>
      </c>
      <c r="G95" s="19">
        <v>0</v>
      </c>
      <c r="H95" s="19">
        <v>1</v>
      </c>
      <c r="I95" s="19">
        <v>1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40</v>
      </c>
      <c r="T95" s="19"/>
    </row>
    <row r="96" spans="1:20">
      <c r="A96" s="19"/>
      <c r="B96" s="19" t="s">
        <v>84</v>
      </c>
      <c r="C96" s="19" t="s">
        <v>88</v>
      </c>
      <c r="D96" s="19" t="s">
        <v>98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41</v>
      </c>
      <c r="T96" s="19"/>
    </row>
    <row r="97" spans="1:20">
      <c r="A97" s="19"/>
      <c r="B97" s="19" t="s">
        <v>84</v>
      </c>
      <c r="C97" s="19" t="s">
        <v>96</v>
      </c>
      <c r="D97" s="19" t="s">
        <v>97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 t="s">
        <v>43</v>
      </c>
      <c r="T97" s="19"/>
    </row>
    <row r="98" spans="1:20">
      <c r="A98" s="19"/>
      <c r="B98" s="19" t="s">
        <v>84</v>
      </c>
      <c r="C98" s="19" t="s">
        <v>85</v>
      </c>
      <c r="D98" s="19" t="s">
        <v>109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/>
      <c r="T98" s="19"/>
    </row>
    <row r="99" spans="1:20">
      <c r="A99" s="19" t="s">
        <v>0</v>
      </c>
      <c r="B99" s="19" t="s">
        <v>100</v>
      </c>
      <c r="C99" s="19" t="s">
        <v>85</v>
      </c>
      <c r="D99" s="19" t="s">
        <v>101</v>
      </c>
      <c r="E99" s="19">
        <v>0</v>
      </c>
      <c r="F99" s="19">
        <v>1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 t="s">
        <v>41</v>
      </c>
      <c r="T99" s="19"/>
    </row>
    <row r="100" spans="1:20">
      <c r="A100" s="19"/>
      <c r="B100" s="19" t="s">
        <v>84</v>
      </c>
      <c r="C100" s="19" t="s">
        <v>92</v>
      </c>
      <c r="D100" s="19" t="s">
        <v>128</v>
      </c>
      <c r="E100" s="19">
        <v>0</v>
      </c>
      <c r="F100" s="19">
        <v>1</v>
      </c>
      <c r="G100" s="19">
        <v>0</v>
      </c>
      <c r="H100" s="19">
        <v>0</v>
      </c>
      <c r="I100" s="19">
        <v>1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 t="s">
        <v>42</v>
      </c>
      <c r="T100" s="19"/>
    </row>
    <row r="101" spans="1:20">
      <c r="A101" s="19"/>
      <c r="B101" s="19" t="s">
        <v>84</v>
      </c>
      <c r="C101" s="19" t="s">
        <v>96</v>
      </c>
      <c r="D101" s="19" t="s">
        <v>129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/>
      <c r="T101" s="19"/>
    </row>
    <row r="102" spans="1:20">
      <c r="A102" s="19"/>
      <c r="B102" s="19" t="s">
        <v>84</v>
      </c>
      <c r="C102" s="19" t="s">
        <v>96</v>
      </c>
      <c r="D102" s="19" t="s">
        <v>109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/>
      <c r="T102" s="19"/>
    </row>
    <row r="103" spans="1:20">
      <c r="A103" s="19"/>
      <c r="B103" s="19" t="s">
        <v>84</v>
      </c>
      <c r="C103" s="19" t="s">
        <v>92</v>
      </c>
      <c r="D103" s="19" t="s">
        <v>87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 t="s">
        <v>39</v>
      </c>
      <c r="T103" s="19"/>
    </row>
    <row r="104" spans="1:20">
      <c r="A104" s="19"/>
      <c r="B104" s="19" t="s">
        <v>84</v>
      </c>
      <c r="C104" s="19" t="s">
        <v>92</v>
      </c>
      <c r="D104" s="19" t="s">
        <v>93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/>
      <c r="T104" s="19"/>
    </row>
    <row r="105" spans="1:20">
      <c r="A105" s="19"/>
      <c r="B105" s="19" t="s">
        <v>84</v>
      </c>
      <c r="C105" s="19" t="s">
        <v>88</v>
      </c>
      <c r="D105" s="19" t="s">
        <v>104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/>
      <c r="T105" s="19"/>
    </row>
    <row r="106" spans="1:20">
      <c r="A106" s="19"/>
      <c r="B106" s="19" t="s">
        <v>84</v>
      </c>
      <c r="C106" s="19" t="s">
        <v>85</v>
      </c>
      <c r="D106" s="19" t="s">
        <v>104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 t="s">
        <v>78</v>
      </c>
      <c r="T106" s="19"/>
    </row>
    <row r="107" spans="1:20">
      <c r="A107" s="19"/>
      <c r="B107" s="19" t="s">
        <v>100</v>
      </c>
      <c r="C107" s="19" t="s">
        <v>85</v>
      </c>
      <c r="D107" s="19" t="s">
        <v>101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 t="s">
        <v>66</v>
      </c>
      <c r="T107" s="19"/>
    </row>
    <row r="108" spans="1:20">
      <c r="A108" s="19"/>
      <c r="B108" s="19" t="s">
        <v>84</v>
      </c>
      <c r="C108" s="19" t="s">
        <v>94</v>
      </c>
      <c r="D108" s="19" t="s">
        <v>130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/>
      <c r="T108" s="19"/>
    </row>
    <row r="109" spans="1:20">
      <c r="A109" s="19"/>
      <c r="B109" s="19" t="s">
        <v>84</v>
      </c>
      <c r="C109" s="19" t="s">
        <v>92</v>
      </c>
      <c r="D109" s="19" t="s">
        <v>105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/>
      <c r="T109" s="19"/>
    </row>
    <row r="110" spans="1:20">
      <c r="A110" s="19"/>
      <c r="B110" s="19" t="s">
        <v>84</v>
      </c>
      <c r="C110" s="19" t="s">
        <v>92</v>
      </c>
      <c r="D110" s="19" t="s">
        <v>95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/>
      <c r="T110" s="19"/>
    </row>
    <row r="111" spans="1:20">
      <c r="A111" s="19" t="s">
        <v>0</v>
      </c>
      <c r="B111" s="19" t="s">
        <v>84</v>
      </c>
      <c r="C111" s="19" t="s">
        <v>92</v>
      </c>
      <c r="D111" s="19" t="s">
        <v>131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 t="s">
        <v>40</v>
      </c>
      <c r="T111" s="19"/>
    </row>
    <row r="112" spans="1:20">
      <c r="A112" s="19"/>
      <c r="B112" s="19" t="s">
        <v>84</v>
      </c>
      <c r="C112" s="19" t="s">
        <v>94</v>
      </c>
      <c r="D112" s="19" t="s">
        <v>105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/>
      <c r="T112" s="19"/>
    </row>
    <row r="113" spans="1:20">
      <c r="A113" s="19"/>
      <c r="B113" s="19" t="s">
        <v>84</v>
      </c>
      <c r="C113" s="19" t="s">
        <v>88</v>
      </c>
      <c r="D113" s="19" t="s">
        <v>102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/>
      <c r="T113" s="19"/>
    </row>
    <row r="114" spans="1:20">
      <c r="A114" s="19" t="s">
        <v>0</v>
      </c>
      <c r="B114" s="19" t="s">
        <v>100</v>
      </c>
      <c r="C114" s="19" t="s">
        <v>94</v>
      </c>
      <c r="D114" s="19" t="s">
        <v>101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/>
      <c r="T114" s="19"/>
    </row>
    <row r="115" spans="1:20">
      <c r="A115" s="19"/>
      <c r="B115" s="19" t="s">
        <v>100</v>
      </c>
      <c r="C115" s="19" t="s">
        <v>85</v>
      </c>
      <c r="D115" s="19" t="s">
        <v>101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 t="s">
        <v>66</v>
      </c>
      <c r="T115" s="19"/>
    </row>
    <row r="116" spans="1:20">
      <c r="A116" s="19"/>
      <c r="B116" s="19" t="s">
        <v>84</v>
      </c>
      <c r="C116" s="19" t="s">
        <v>85</v>
      </c>
      <c r="D116" s="19" t="s">
        <v>109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 t="s">
        <v>41</v>
      </c>
      <c r="T116" s="19"/>
    </row>
    <row r="117" spans="1:20">
      <c r="A117" s="19"/>
      <c r="B117" s="19" t="s">
        <v>84</v>
      </c>
      <c r="C117" s="19" t="s">
        <v>96</v>
      </c>
      <c r="D117" s="19" t="s">
        <v>102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/>
      <c r="T117" s="19"/>
    </row>
    <row r="118" spans="1:20">
      <c r="A118" s="19"/>
      <c r="B118" s="19" t="s">
        <v>84</v>
      </c>
      <c r="C118" s="19" t="s">
        <v>96</v>
      </c>
      <c r="D118" s="19" t="s">
        <v>93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/>
      <c r="T118" s="19"/>
    </row>
    <row r="119" spans="1:20">
      <c r="A119" s="19" t="s">
        <v>0</v>
      </c>
      <c r="B119" s="19" t="s">
        <v>84</v>
      </c>
      <c r="C119" s="19" t="s">
        <v>92</v>
      </c>
      <c r="D119" s="19" t="s">
        <v>102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 t="s">
        <v>43</v>
      </c>
      <c r="T119" s="19"/>
    </row>
    <row r="120" spans="1:20">
      <c r="A120" s="19"/>
      <c r="B120" s="19" t="s">
        <v>90</v>
      </c>
      <c r="C120" s="19" t="s">
        <v>85</v>
      </c>
      <c r="D120" s="19" t="s">
        <v>91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/>
      <c r="T120" s="19"/>
    </row>
    <row r="121" spans="1:20">
      <c r="A121" s="19"/>
      <c r="B121" s="19" t="s">
        <v>84</v>
      </c>
      <c r="C121" s="19" t="s">
        <v>85</v>
      </c>
      <c r="D121" s="19" t="s">
        <v>95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/>
      <c r="T121" s="19"/>
    </row>
    <row r="122" spans="1:20">
      <c r="A122" s="19" t="s">
        <v>0</v>
      </c>
      <c r="B122" s="19" t="s">
        <v>84</v>
      </c>
      <c r="C122" s="19" t="s">
        <v>85</v>
      </c>
      <c r="D122" s="19" t="s">
        <v>87</v>
      </c>
      <c r="E122" s="19">
        <v>0</v>
      </c>
      <c r="F122" s="19">
        <v>0</v>
      </c>
      <c r="G122" s="19">
        <v>1</v>
      </c>
      <c r="H122" s="19">
        <v>1</v>
      </c>
      <c r="I122" s="19">
        <v>0</v>
      </c>
      <c r="J122" s="19">
        <v>0</v>
      </c>
      <c r="K122" s="19">
        <v>1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 t="s">
        <v>41</v>
      </c>
      <c r="T122" s="19"/>
    </row>
    <row r="123" spans="1:20">
      <c r="A123" s="19"/>
      <c r="B123" s="19" t="s">
        <v>84</v>
      </c>
      <c r="C123" s="19" t="s">
        <v>88</v>
      </c>
      <c r="D123" s="19" t="s">
        <v>110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/>
      <c r="T123" s="19"/>
    </row>
    <row r="124" spans="1:20">
      <c r="A124" s="19"/>
      <c r="B124" s="19" t="s">
        <v>84</v>
      </c>
      <c r="C124" s="19" t="s">
        <v>96</v>
      </c>
      <c r="D124" s="19" t="s">
        <v>93</v>
      </c>
      <c r="E124" s="19">
        <v>0</v>
      </c>
      <c r="F124" s="19">
        <v>0</v>
      </c>
      <c r="G124" s="19">
        <v>2</v>
      </c>
      <c r="H124" s="19">
        <v>2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/>
      <c r="T124" s="19"/>
    </row>
    <row r="125" spans="1:20">
      <c r="A125" s="19"/>
      <c r="B125" s="19" t="s">
        <v>84</v>
      </c>
      <c r="C125" s="19" t="s">
        <v>94</v>
      </c>
      <c r="D125" s="19" t="s">
        <v>132</v>
      </c>
      <c r="E125" s="19">
        <v>2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/>
      <c r="T125" s="19"/>
    </row>
    <row r="126" spans="1:20">
      <c r="A126" s="19"/>
      <c r="B126" s="19" t="s">
        <v>84</v>
      </c>
      <c r="C126" s="19" t="s">
        <v>96</v>
      </c>
      <c r="D126" s="19" t="s">
        <v>105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 t="s">
        <v>75</v>
      </c>
      <c r="T126" s="19"/>
    </row>
    <row r="127" spans="1:20">
      <c r="A127" s="19"/>
      <c r="B127" s="19" t="s">
        <v>84</v>
      </c>
      <c r="C127" s="19" t="s">
        <v>96</v>
      </c>
      <c r="D127" s="19" t="s">
        <v>93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/>
      <c r="T127" s="19"/>
    </row>
    <row r="128" spans="1:20">
      <c r="A128" s="19"/>
      <c r="B128" s="19" t="s">
        <v>84</v>
      </c>
      <c r="C128" s="19" t="s">
        <v>85</v>
      </c>
      <c r="D128" s="19" t="s">
        <v>133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/>
      <c r="T128" s="19"/>
    </row>
    <row r="129" spans="1:20">
      <c r="A129" s="19"/>
      <c r="B129" s="19" t="s">
        <v>100</v>
      </c>
      <c r="C129" s="19" t="s">
        <v>85</v>
      </c>
      <c r="D129" s="19" t="s">
        <v>101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 t="s">
        <v>76</v>
      </c>
      <c r="T129" s="19"/>
    </row>
    <row r="130" spans="1:20">
      <c r="A130" s="19"/>
      <c r="B130" s="19" t="s">
        <v>84</v>
      </c>
      <c r="C130" s="19" t="s">
        <v>96</v>
      </c>
      <c r="D130" s="19" t="s">
        <v>109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 t="s">
        <v>50</v>
      </c>
      <c r="T130" s="19"/>
    </row>
    <row r="131" spans="1:20">
      <c r="A131" s="19" t="s">
        <v>0</v>
      </c>
      <c r="B131" s="19" t="s">
        <v>84</v>
      </c>
      <c r="C131" s="19" t="s">
        <v>94</v>
      </c>
      <c r="D131" s="19" t="s">
        <v>134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/>
      <c r="T131" s="19"/>
    </row>
    <row r="132" spans="1:20">
      <c r="A132" s="19" t="s">
        <v>0</v>
      </c>
      <c r="B132" s="19" t="s">
        <v>84</v>
      </c>
      <c r="C132" s="19" t="s">
        <v>92</v>
      </c>
      <c r="D132" s="19" t="s">
        <v>135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 t="s">
        <v>52</v>
      </c>
      <c r="T132" s="19"/>
    </row>
    <row r="133" spans="1:20">
      <c r="A133" s="19"/>
      <c r="B133" s="19" t="s">
        <v>84</v>
      </c>
      <c r="C133" s="19" t="s">
        <v>92</v>
      </c>
      <c r="D133" s="19" t="s">
        <v>97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/>
      <c r="T133" s="19"/>
    </row>
    <row r="134" spans="1:20">
      <c r="A134" s="19"/>
      <c r="B134" s="19" t="s">
        <v>84</v>
      </c>
      <c r="C134" s="19" t="s">
        <v>92</v>
      </c>
      <c r="D134" s="19" t="s">
        <v>93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/>
      <c r="T134" s="19"/>
    </row>
    <row r="135" spans="1:20">
      <c r="A135" s="19" t="s">
        <v>0</v>
      </c>
      <c r="B135" s="19" t="s">
        <v>84</v>
      </c>
      <c r="C135" s="19" t="s">
        <v>88</v>
      </c>
      <c r="D135" s="19" t="s">
        <v>93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 t="s">
        <v>50</v>
      </c>
      <c r="T135" s="19"/>
    </row>
    <row r="136" spans="1:20">
      <c r="A136" s="19"/>
      <c r="B136" s="19" t="s">
        <v>100</v>
      </c>
      <c r="C136" s="19" t="s">
        <v>96</v>
      </c>
      <c r="D136" s="19" t="s">
        <v>101</v>
      </c>
      <c r="E136" s="19">
        <v>0</v>
      </c>
      <c r="F136" s="19">
        <v>0</v>
      </c>
      <c r="G136" s="19">
        <v>0</v>
      </c>
      <c r="H136" s="19">
        <v>0</v>
      </c>
      <c r="I136" s="19">
        <v>1</v>
      </c>
      <c r="J136" s="19">
        <v>0</v>
      </c>
      <c r="K136" s="19">
        <v>0</v>
      </c>
      <c r="L136" s="19">
        <v>0</v>
      </c>
      <c r="M136" s="19">
        <v>1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/>
      <c r="T136" s="19"/>
    </row>
    <row r="137" spans="1:20">
      <c r="A137" s="19"/>
      <c r="B137" s="19" t="s">
        <v>84</v>
      </c>
      <c r="C137" s="19" t="s">
        <v>96</v>
      </c>
      <c r="D137" s="19" t="s">
        <v>93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/>
      <c r="T137" s="19"/>
    </row>
    <row r="138" spans="1:20">
      <c r="A138" s="19"/>
      <c r="B138" s="19" t="s">
        <v>84</v>
      </c>
      <c r="C138" s="19" t="s">
        <v>96</v>
      </c>
      <c r="D138" s="19" t="s">
        <v>102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/>
      <c r="T138" s="19"/>
    </row>
    <row r="139" spans="1:20">
      <c r="A139" s="19"/>
      <c r="B139" s="19" t="s">
        <v>84</v>
      </c>
      <c r="C139" s="19" t="s">
        <v>88</v>
      </c>
      <c r="D139" s="19" t="s">
        <v>95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/>
      <c r="T139" s="19"/>
    </row>
    <row r="140" spans="1:20">
      <c r="A140" s="19"/>
      <c r="B140" s="19" t="s">
        <v>84</v>
      </c>
      <c r="C140" s="19" t="s">
        <v>85</v>
      </c>
      <c r="D140" s="19" t="s">
        <v>93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/>
      <c r="T140" s="19"/>
    </row>
    <row r="141" spans="1:20">
      <c r="A141" s="19"/>
      <c r="B141" s="19" t="s">
        <v>84</v>
      </c>
      <c r="C141" s="19" t="s">
        <v>88</v>
      </c>
      <c r="D141" s="19" t="s">
        <v>115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/>
      <c r="T141" s="19"/>
    </row>
    <row r="142" spans="1:20">
      <c r="A142" s="19"/>
      <c r="B142" s="19" t="s">
        <v>84</v>
      </c>
      <c r="C142" s="19" t="s">
        <v>85</v>
      </c>
      <c r="D142" s="19" t="s">
        <v>87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/>
      <c r="T142" s="19"/>
    </row>
    <row r="143" spans="1:20">
      <c r="A143" s="19"/>
      <c r="B143" s="19" t="s">
        <v>84</v>
      </c>
      <c r="C143" s="19" t="s">
        <v>85</v>
      </c>
      <c r="D143" s="19" t="s">
        <v>108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 t="s">
        <v>43</v>
      </c>
      <c r="T143" s="19"/>
    </row>
    <row r="144" spans="1:20">
      <c r="A144" s="19"/>
      <c r="B144" s="19" t="s">
        <v>84</v>
      </c>
      <c r="C144" s="19" t="s">
        <v>85</v>
      </c>
      <c r="D144" s="19" t="s">
        <v>136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 t="s">
        <v>41</v>
      </c>
      <c r="T144" s="19"/>
    </row>
    <row r="145" spans="1:20">
      <c r="A145" s="19"/>
      <c r="B145" s="19" t="s">
        <v>84</v>
      </c>
      <c r="C145" s="19" t="s">
        <v>85</v>
      </c>
      <c r="D145" s="19" t="s">
        <v>102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/>
      <c r="T145" s="19"/>
    </row>
    <row r="146" spans="1:20">
      <c r="A146" s="19"/>
      <c r="B146" s="19" t="s">
        <v>100</v>
      </c>
      <c r="C146" s="19" t="s">
        <v>92</v>
      </c>
      <c r="D146" s="19" t="s">
        <v>101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/>
      <c r="T146" s="19"/>
    </row>
    <row r="147" spans="1:20">
      <c r="A147" s="19"/>
      <c r="B147" s="19" t="s">
        <v>84</v>
      </c>
      <c r="C147" s="19" t="s">
        <v>96</v>
      </c>
      <c r="D147" s="19" t="s">
        <v>95</v>
      </c>
      <c r="E147" s="19">
        <v>0</v>
      </c>
      <c r="F147" s="19">
        <v>0</v>
      </c>
      <c r="G147" s="19">
        <v>0</v>
      </c>
      <c r="H147" s="19">
        <v>1</v>
      </c>
      <c r="I147" s="19">
        <v>1</v>
      </c>
      <c r="J147" s="19">
        <v>0</v>
      </c>
      <c r="K147" s="19">
        <v>1</v>
      </c>
      <c r="L147" s="19">
        <v>0</v>
      </c>
      <c r="M147" s="19">
        <v>0</v>
      </c>
      <c r="N147" s="19">
        <v>0</v>
      </c>
      <c r="O147" s="19">
        <v>1</v>
      </c>
      <c r="P147" s="19">
        <v>0</v>
      </c>
      <c r="Q147" s="19">
        <v>0</v>
      </c>
      <c r="R147" s="19">
        <v>0</v>
      </c>
      <c r="S147" s="19" t="s">
        <v>75</v>
      </c>
      <c r="T147" s="19"/>
    </row>
    <row r="148" spans="1:20">
      <c r="A148" s="19"/>
      <c r="B148" s="19" t="s">
        <v>84</v>
      </c>
      <c r="C148" s="19" t="s">
        <v>88</v>
      </c>
      <c r="D148" s="19" t="s">
        <v>125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/>
      <c r="T148" s="19"/>
    </row>
    <row r="149" spans="1:20">
      <c r="A149" s="19"/>
      <c r="B149" s="19" t="s">
        <v>84</v>
      </c>
      <c r="C149" s="19" t="s">
        <v>92</v>
      </c>
      <c r="D149" s="19" t="s">
        <v>137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 t="s">
        <v>77</v>
      </c>
      <c r="T149" s="19"/>
    </row>
    <row r="150" spans="1:20">
      <c r="A150" s="19"/>
      <c r="B150" s="19" t="s">
        <v>84</v>
      </c>
      <c r="C150" s="19" t="s">
        <v>88</v>
      </c>
      <c r="D150" s="19" t="s">
        <v>93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 t="s">
        <v>40</v>
      </c>
      <c r="T150" s="19"/>
    </row>
    <row r="151" spans="1:20">
      <c r="A151" s="19"/>
      <c r="B151" s="19" t="s">
        <v>100</v>
      </c>
      <c r="C151" s="19" t="s">
        <v>96</v>
      </c>
      <c r="D151" s="19" t="s">
        <v>101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 t="s">
        <v>40</v>
      </c>
      <c r="T151" s="19"/>
    </row>
    <row r="152" spans="1:20">
      <c r="A152" s="19"/>
      <c r="B152" s="19" t="s">
        <v>84</v>
      </c>
      <c r="C152" s="19" t="s">
        <v>94</v>
      </c>
      <c r="D152" s="19" t="s">
        <v>93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/>
      <c r="T152" s="19"/>
    </row>
    <row r="153" spans="1:20">
      <c r="A153" s="19"/>
      <c r="B153" s="19" t="s">
        <v>84</v>
      </c>
      <c r="C153" s="19" t="s">
        <v>96</v>
      </c>
      <c r="D153" s="19" t="s">
        <v>104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/>
      <c r="T153" s="19"/>
    </row>
    <row r="154" spans="1:20">
      <c r="A154" s="19" t="s">
        <v>0</v>
      </c>
      <c r="B154" s="19" t="s">
        <v>84</v>
      </c>
      <c r="C154" s="19" t="s">
        <v>92</v>
      </c>
      <c r="D154" s="19" t="s">
        <v>103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/>
      <c r="T154" s="19"/>
    </row>
    <row r="155" spans="1:20">
      <c r="A155" s="19"/>
      <c r="B155" s="19" t="s">
        <v>84</v>
      </c>
      <c r="C155" s="19" t="s">
        <v>94</v>
      </c>
      <c r="D155" s="19" t="s">
        <v>93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/>
      <c r="T155" s="19"/>
    </row>
    <row r="156" spans="1:20">
      <c r="A156" s="19"/>
      <c r="B156" s="19" t="s">
        <v>84</v>
      </c>
      <c r="C156" s="19" t="s">
        <v>94</v>
      </c>
      <c r="D156" s="19" t="s">
        <v>93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/>
      <c r="T156" s="19"/>
    </row>
    <row r="157" spans="1:20">
      <c r="A157" s="19"/>
      <c r="B157" s="19" t="s">
        <v>100</v>
      </c>
      <c r="C157" s="19" t="s">
        <v>94</v>
      </c>
      <c r="D157" s="19" t="s">
        <v>101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/>
      <c r="T157" s="19"/>
    </row>
    <row r="158" spans="1:20">
      <c r="A158" s="19"/>
      <c r="B158" s="19" t="s">
        <v>84</v>
      </c>
      <c r="C158" s="19" t="s">
        <v>88</v>
      </c>
      <c r="D158" s="19" t="s">
        <v>102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 t="s">
        <v>73</v>
      </c>
      <c r="T158" s="19"/>
    </row>
    <row r="159" spans="1:20">
      <c r="A159" s="19" t="s">
        <v>0</v>
      </c>
      <c r="B159" s="19" t="s">
        <v>84</v>
      </c>
      <c r="C159" s="19" t="s">
        <v>96</v>
      </c>
      <c r="D159" s="19" t="s">
        <v>104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/>
      <c r="T159" s="19"/>
    </row>
    <row r="160" spans="1:20">
      <c r="A160" s="19"/>
      <c r="B160" s="19" t="s">
        <v>84</v>
      </c>
      <c r="C160" s="19" t="s">
        <v>85</v>
      </c>
      <c r="D160" s="19" t="s">
        <v>93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/>
      <c r="T160" s="19"/>
    </row>
    <row r="161" spans="1:20">
      <c r="A161" s="19"/>
      <c r="B161" s="19" t="s">
        <v>84</v>
      </c>
      <c r="C161" s="19" t="s">
        <v>88</v>
      </c>
      <c r="D161" s="19" t="s">
        <v>105</v>
      </c>
      <c r="E161" s="19">
        <v>0</v>
      </c>
      <c r="F161" s="19">
        <v>2</v>
      </c>
      <c r="G161" s="19">
        <v>0</v>
      </c>
      <c r="H161" s="19">
        <v>0</v>
      </c>
      <c r="I161" s="19">
        <v>2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 t="s">
        <v>40</v>
      </c>
      <c r="T161" s="19"/>
    </row>
    <row r="162" spans="1:20">
      <c r="A162" s="19"/>
      <c r="B162" s="19" t="s">
        <v>84</v>
      </c>
      <c r="C162" s="19" t="s">
        <v>85</v>
      </c>
      <c r="D162" s="19" t="s">
        <v>138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/>
      <c r="T162" s="19"/>
    </row>
    <row r="163" spans="1:20">
      <c r="A163" s="19"/>
      <c r="B163" s="19" t="s">
        <v>100</v>
      </c>
      <c r="C163" s="19" t="s">
        <v>96</v>
      </c>
      <c r="D163" s="19" t="s">
        <v>101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/>
      <c r="T163" s="19"/>
    </row>
    <row r="164" spans="1:20">
      <c r="A164" s="19"/>
      <c r="B164" s="19" t="s">
        <v>84</v>
      </c>
      <c r="C164" s="19" t="s">
        <v>85</v>
      </c>
      <c r="D164" s="19" t="s">
        <v>139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 t="s">
        <v>78</v>
      </c>
      <c r="T164" s="19"/>
    </row>
    <row r="165" spans="1:20">
      <c r="A165" s="19"/>
      <c r="B165" s="19" t="s">
        <v>84</v>
      </c>
      <c r="C165" s="19" t="s">
        <v>96</v>
      </c>
      <c r="D165" s="19" t="s">
        <v>140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 t="s">
        <v>73</v>
      </c>
      <c r="T165" s="19"/>
    </row>
    <row r="166" spans="1:20">
      <c r="A166" s="19"/>
      <c r="B166" s="19" t="s">
        <v>100</v>
      </c>
      <c r="C166" s="19" t="s">
        <v>92</v>
      </c>
      <c r="D166" s="19" t="s">
        <v>101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 t="s">
        <v>43</v>
      </c>
      <c r="T166" s="19"/>
    </row>
    <row r="167" spans="1:20">
      <c r="A167" s="19"/>
      <c r="B167" s="19" t="s">
        <v>84</v>
      </c>
      <c r="C167" s="19" t="s">
        <v>85</v>
      </c>
      <c r="D167" s="19" t="s">
        <v>87</v>
      </c>
      <c r="E167" s="19">
        <v>0</v>
      </c>
      <c r="F167" s="19">
        <v>0</v>
      </c>
      <c r="G167" s="19">
        <v>1</v>
      </c>
      <c r="H167" s="19">
        <v>0</v>
      </c>
      <c r="I167" s="19">
        <v>1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/>
      <c r="T167" s="19"/>
    </row>
    <row r="168" spans="1:20">
      <c r="A168" s="19"/>
      <c r="B168" s="19" t="s">
        <v>84</v>
      </c>
      <c r="C168" s="19" t="s">
        <v>88</v>
      </c>
      <c r="D168" s="19" t="s">
        <v>141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/>
      <c r="T168" s="19"/>
    </row>
    <row r="169" spans="1:20">
      <c r="A169" s="19"/>
      <c r="B169" s="19" t="s">
        <v>100</v>
      </c>
      <c r="C169" s="19" t="s">
        <v>88</v>
      </c>
      <c r="D169" s="19" t="s">
        <v>101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1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/>
      <c r="T169" s="19"/>
    </row>
    <row r="170" spans="1:20">
      <c r="A170" s="19"/>
      <c r="B170" s="19" t="s">
        <v>84</v>
      </c>
      <c r="C170" s="19" t="s">
        <v>96</v>
      </c>
      <c r="D170" s="19" t="s">
        <v>142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 t="s">
        <v>73</v>
      </c>
      <c r="T170" s="19"/>
    </row>
    <row r="171" spans="1:20">
      <c r="A171" s="19"/>
      <c r="B171" s="19" t="s">
        <v>84</v>
      </c>
      <c r="C171" s="19" t="s">
        <v>85</v>
      </c>
      <c r="D171" s="19" t="s">
        <v>87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/>
      <c r="T171" s="19"/>
    </row>
    <row r="172" spans="1:20">
      <c r="A172" s="19" t="s">
        <v>0</v>
      </c>
      <c r="B172" s="19" t="s">
        <v>84</v>
      </c>
      <c r="C172" s="19" t="s">
        <v>85</v>
      </c>
      <c r="D172" s="19" t="s">
        <v>87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1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/>
      <c r="T172" s="19"/>
    </row>
    <row r="173" spans="1:20">
      <c r="A173" s="19"/>
      <c r="B173" s="19" t="s">
        <v>100</v>
      </c>
      <c r="C173" s="19" t="s">
        <v>96</v>
      </c>
      <c r="D173" s="19" t="s">
        <v>101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/>
      <c r="T173" s="19"/>
    </row>
    <row r="174" spans="1:20">
      <c r="A174" s="19"/>
      <c r="B174" s="19" t="s">
        <v>84</v>
      </c>
      <c r="C174" s="19" t="s">
        <v>96</v>
      </c>
      <c r="D174" s="19" t="s">
        <v>139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/>
      <c r="T174" s="19"/>
    </row>
    <row r="175" spans="1:20">
      <c r="A175" s="19"/>
      <c r="B175" s="19" t="s">
        <v>84</v>
      </c>
      <c r="C175" s="19" t="s">
        <v>85</v>
      </c>
      <c r="D175" s="19" t="s">
        <v>97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/>
      <c r="T175" s="19"/>
    </row>
    <row r="176" spans="1:20">
      <c r="A176" s="19"/>
      <c r="B176" s="19" t="s">
        <v>90</v>
      </c>
      <c r="C176" s="19" t="s">
        <v>96</v>
      </c>
      <c r="D176" s="19" t="s">
        <v>91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2</v>
      </c>
      <c r="K176" s="19">
        <v>0</v>
      </c>
      <c r="L176" s="19">
        <v>1</v>
      </c>
      <c r="M176" s="19">
        <v>1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 t="s">
        <v>77</v>
      </c>
      <c r="T176" s="19"/>
    </row>
    <row r="177" spans="1:20">
      <c r="A177" s="19"/>
      <c r="B177" s="19" t="s">
        <v>90</v>
      </c>
      <c r="C177" s="19" t="s">
        <v>96</v>
      </c>
      <c r="D177" s="19" t="s">
        <v>91</v>
      </c>
      <c r="E177" s="19">
        <v>0</v>
      </c>
      <c r="F177" s="19">
        <v>1</v>
      </c>
      <c r="G177" s="19">
        <v>1</v>
      </c>
      <c r="H177" s="19">
        <v>0</v>
      </c>
      <c r="I177" s="19">
        <v>0</v>
      </c>
      <c r="J177" s="19">
        <v>1</v>
      </c>
      <c r="K177" s="19">
        <v>1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/>
      <c r="T177" s="19"/>
    </row>
    <row r="178" spans="1:20">
      <c r="A178" s="19"/>
      <c r="B178" s="19" t="s">
        <v>84</v>
      </c>
      <c r="C178" s="19" t="s">
        <v>88</v>
      </c>
      <c r="D178" s="19" t="s">
        <v>102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 t="s">
        <v>50</v>
      </c>
      <c r="T178" s="19"/>
    </row>
    <row r="179" spans="1:20">
      <c r="A179" s="19"/>
      <c r="B179" s="19" t="s">
        <v>84</v>
      </c>
      <c r="C179" s="19" t="s">
        <v>85</v>
      </c>
      <c r="D179" s="19" t="s">
        <v>143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 t="s">
        <v>66</v>
      </c>
      <c r="T179" s="19"/>
    </row>
    <row r="180" spans="1:20">
      <c r="A180" s="19"/>
      <c r="B180" s="19" t="s">
        <v>84</v>
      </c>
      <c r="C180" s="19" t="s">
        <v>96</v>
      </c>
      <c r="D180" s="19" t="s">
        <v>95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1</v>
      </c>
      <c r="K180" s="19">
        <v>0</v>
      </c>
      <c r="L180" s="19">
        <v>0</v>
      </c>
      <c r="M180" s="19">
        <v>0</v>
      </c>
      <c r="N180" s="19">
        <v>0</v>
      </c>
      <c r="O180" s="19">
        <v>1</v>
      </c>
      <c r="P180" s="19">
        <v>0</v>
      </c>
      <c r="Q180" s="19">
        <v>0</v>
      </c>
      <c r="R180" s="19">
        <v>0</v>
      </c>
      <c r="S180" s="19" t="s">
        <v>52</v>
      </c>
      <c r="T180" s="19"/>
    </row>
    <row r="181" spans="1:20">
      <c r="A181" s="19"/>
      <c r="B181" s="19" t="s">
        <v>84</v>
      </c>
      <c r="C181" s="19" t="s">
        <v>96</v>
      </c>
      <c r="D181" s="19" t="s">
        <v>129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/>
      <c r="T181" s="19"/>
    </row>
    <row r="182" spans="1:20">
      <c r="A182" s="19"/>
      <c r="B182" s="19" t="s">
        <v>84</v>
      </c>
      <c r="C182" s="19" t="s">
        <v>88</v>
      </c>
      <c r="D182" s="19" t="s">
        <v>95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/>
      <c r="T182" s="19"/>
    </row>
    <row r="183" spans="1:20">
      <c r="A183" s="19"/>
      <c r="B183" s="19" t="s">
        <v>84</v>
      </c>
      <c r="C183" s="19" t="s">
        <v>96</v>
      </c>
      <c r="D183" s="19" t="s">
        <v>95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 t="s">
        <v>77</v>
      </c>
      <c r="T183" s="19"/>
    </row>
    <row r="184" spans="1:20">
      <c r="A184" s="19" t="s">
        <v>0</v>
      </c>
      <c r="B184" s="19" t="s">
        <v>84</v>
      </c>
      <c r="C184" s="19" t="s">
        <v>85</v>
      </c>
      <c r="D184" s="19" t="s">
        <v>95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/>
      <c r="T184" s="19"/>
    </row>
    <row r="185" spans="1:20">
      <c r="A185" s="19"/>
      <c r="B185" s="19" t="s">
        <v>84</v>
      </c>
      <c r="C185" s="19" t="s">
        <v>88</v>
      </c>
      <c r="D185" s="19" t="s">
        <v>97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 t="s">
        <v>75</v>
      </c>
      <c r="T185" s="19"/>
    </row>
    <row r="186" spans="1:20">
      <c r="A186" s="19"/>
      <c r="B186" s="19" t="s">
        <v>84</v>
      </c>
      <c r="C186" s="19" t="s">
        <v>96</v>
      </c>
      <c r="D186" s="19" t="s">
        <v>109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 t="s">
        <v>74</v>
      </c>
      <c r="T186" s="19"/>
    </row>
    <row r="187" spans="1:20">
      <c r="A187" s="19"/>
      <c r="B187" s="19" t="s">
        <v>84</v>
      </c>
      <c r="C187" s="19" t="s">
        <v>94</v>
      </c>
      <c r="D187" s="19" t="s">
        <v>93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 t="s">
        <v>52</v>
      </c>
      <c r="T187" s="19"/>
    </row>
    <row r="188" spans="1:20">
      <c r="A188" s="19"/>
      <c r="B188" s="19" t="s">
        <v>84</v>
      </c>
      <c r="C188" s="19" t="s">
        <v>94</v>
      </c>
      <c r="D188" s="19" t="s">
        <v>144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 t="s">
        <v>66</v>
      </c>
      <c r="T188" s="19"/>
    </row>
    <row r="189" spans="1:20">
      <c r="A189" s="19"/>
      <c r="B189" s="19" t="s">
        <v>84</v>
      </c>
      <c r="C189" s="19" t="s">
        <v>94</v>
      </c>
      <c r="D189" s="19" t="s">
        <v>93</v>
      </c>
      <c r="E189" s="19">
        <v>0</v>
      </c>
      <c r="F189" s="19">
        <v>0</v>
      </c>
      <c r="G189" s="19">
        <v>0</v>
      </c>
      <c r="H189" s="19">
        <v>0</v>
      </c>
      <c r="I189" s="19">
        <v>2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/>
      <c r="T189" s="19"/>
    </row>
    <row r="190" spans="1:20">
      <c r="A190" s="19"/>
      <c r="B190" s="19" t="s">
        <v>84</v>
      </c>
      <c r="C190" s="19" t="s">
        <v>96</v>
      </c>
      <c r="D190" s="19" t="s">
        <v>105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/>
      <c r="T190" s="19"/>
    </row>
    <row r="191" spans="1:20">
      <c r="A191" s="19" t="s">
        <v>0</v>
      </c>
      <c r="B191" s="19" t="s">
        <v>84</v>
      </c>
      <c r="C191" s="19" t="s">
        <v>94</v>
      </c>
      <c r="D191" s="19" t="s">
        <v>145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/>
      <c r="T191" s="19"/>
    </row>
    <row r="192" spans="1:20">
      <c r="A192" s="19"/>
      <c r="B192" s="19" t="s">
        <v>84</v>
      </c>
      <c r="C192" s="19" t="s">
        <v>85</v>
      </c>
      <c r="D192" s="19" t="s">
        <v>102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 t="s">
        <v>42</v>
      </c>
      <c r="T192" s="19"/>
    </row>
    <row r="193" spans="1:20">
      <c r="A193" s="19"/>
      <c r="B193" s="19" t="s">
        <v>84</v>
      </c>
      <c r="C193" s="19" t="s">
        <v>85</v>
      </c>
      <c r="D193" s="19" t="s">
        <v>104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/>
      <c r="T193" s="19"/>
    </row>
    <row r="194" spans="1:20">
      <c r="A194" s="19"/>
      <c r="B194" s="19" t="s">
        <v>100</v>
      </c>
      <c r="C194" s="19" t="s">
        <v>92</v>
      </c>
      <c r="D194" s="19" t="s">
        <v>101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1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 t="s">
        <v>50</v>
      </c>
      <c r="T194" s="19"/>
    </row>
    <row r="195" spans="1:20">
      <c r="A195" s="19" t="s">
        <v>0</v>
      </c>
      <c r="B195" s="19" t="s">
        <v>100</v>
      </c>
      <c r="C195" s="19" t="s">
        <v>85</v>
      </c>
      <c r="D195" s="19" t="s">
        <v>101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/>
      <c r="T195" s="19"/>
    </row>
    <row r="196" spans="1:20">
      <c r="A196" s="19"/>
      <c r="B196" s="19" t="s">
        <v>100</v>
      </c>
      <c r="C196" s="19" t="s">
        <v>88</v>
      </c>
      <c r="D196" s="19" t="s">
        <v>101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/>
      <c r="T196" s="19"/>
    </row>
    <row r="197" spans="1:20">
      <c r="A197" s="19"/>
      <c r="B197" s="19" t="s">
        <v>84</v>
      </c>
      <c r="C197" s="19" t="s">
        <v>92</v>
      </c>
      <c r="D197" s="19" t="s">
        <v>102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 t="s">
        <v>41</v>
      </c>
      <c r="T197" s="19"/>
    </row>
    <row r="198" spans="1:20">
      <c r="A198" s="19"/>
      <c r="B198" s="19" t="s">
        <v>84</v>
      </c>
      <c r="C198" s="19" t="s">
        <v>85</v>
      </c>
      <c r="D198" s="19" t="s">
        <v>146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/>
      <c r="T198" s="19"/>
    </row>
    <row r="199" spans="1:20">
      <c r="A199" s="19"/>
      <c r="B199" s="19" t="s">
        <v>84</v>
      </c>
      <c r="C199" s="19" t="s">
        <v>96</v>
      </c>
      <c r="D199" s="19" t="s">
        <v>109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 t="s">
        <v>51</v>
      </c>
      <c r="T199" s="19"/>
    </row>
    <row r="200" spans="1:20">
      <c r="A200" s="19"/>
      <c r="B200" s="19" t="s">
        <v>84</v>
      </c>
      <c r="C200" s="19" t="s">
        <v>88</v>
      </c>
      <c r="D200" s="19" t="s">
        <v>103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 t="s">
        <v>66</v>
      </c>
      <c r="T200" s="19"/>
    </row>
    <row r="201" spans="1:20">
      <c r="A201" s="19"/>
      <c r="B201" s="19" t="s">
        <v>84</v>
      </c>
      <c r="C201" s="19" t="s">
        <v>85</v>
      </c>
      <c r="D201" s="19" t="s">
        <v>103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 t="s">
        <v>40</v>
      </c>
      <c r="T201" s="19"/>
    </row>
    <row r="202" spans="1:20">
      <c r="A202" s="19"/>
      <c r="B202" s="19" t="s">
        <v>100</v>
      </c>
      <c r="C202" s="19" t="s">
        <v>92</v>
      </c>
      <c r="D202" s="19" t="s">
        <v>101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/>
      <c r="T202" s="19"/>
    </row>
    <row r="203" spans="1:20">
      <c r="A203" s="19" t="s">
        <v>0</v>
      </c>
      <c r="B203" s="19" t="s">
        <v>90</v>
      </c>
      <c r="C203" s="19" t="s">
        <v>88</v>
      </c>
      <c r="D203" s="19" t="s">
        <v>91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/>
      <c r="T203" s="19"/>
    </row>
    <row r="204" spans="1:20">
      <c r="A204" s="19"/>
      <c r="B204" s="19" t="s">
        <v>84</v>
      </c>
      <c r="C204" s="19" t="s">
        <v>92</v>
      </c>
      <c r="D204" s="19" t="s">
        <v>134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 t="s">
        <v>42</v>
      </c>
      <c r="T204" s="19"/>
    </row>
    <row r="205" spans="1:20">
      <c r="A205" s="19"/>
      <c r="B205" s="19" t="s">
        <v>84</v>
      </c>
      <c r="C205" s="19" t="s">
        <v>88</v>
      </c>
      <c r="D205" s="19" t="s">
        <v>109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 t="s">
        <v>75</v>
      </c>
      <c r="T205" s="19"/>
    </row>
    <row r="206" spans="1:20">
      <c r="A206" s="19"/>
      <c r="B206" s="19" t="s">
        <v>84</v>
      </c>
      <c r="C206" s="19" t="s">
        <v>88</v>
      </c>
      <c r="D206" s="19" t="s">
        <v>95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 t="s">
        <v>42</v>
      </c>
      <c r="T206" s="19"/>
    </row>
    <row r="207" spans="1:20">
      <c r="A207" s="19"/>
      <c r="B207" s="19" t="s">
        <v>84</v>
      </c>
      <c r="C207" s="19" t="s">
        <v>92</v>
      </c>
      <c r="D207" s="19" t="s">
        <v>102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/>
      <c r="T207" s="19"/>
    </row>
    <row r="208" spans="1:20">
      <c r="A208" s="19"/>
      <c r="B208" s="19" t="s">
        <v>100</v>
      </c>
      <c r="C208" s="19" t="s">
        <v>92</v>
      </c>
      <c r="D208" s="19" t="s">
        <v>101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 t="s">
        <v>51</v>
      </c>
      <c r="T208" s="19"/>
    </row>
    <row r="209" spans="1:20">
      <c r="A209" s="19"/>
      <c r="B209" s="19" t="s">
        <v>84</v>
      </c>
      <c r="C209" s="19" t="s">
        <v>94</v>
      </c>
      <c r="D209" s="19" t="s">
        <v>95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 t="s">
        <v>52</v>
      </c>
      <c r="T209" s="19"/>
    </row>
    <row r="210" spans="1:20">
      <c r="A210" s="19"/>
      <c r="B210" s="19" t="s">
        <v>84</v>
      </c>
      <c r="C210" s="19" t="s">
        <v>96</v>
      </c>
      <c r="D210" s="19" t="s">
        <v>134</v>
      </c>
      <c r="E210" s="19">
        <v>0</v>
      </c>
      <c r="F210" s="19">
        <v>0</v>
      </c>
      <c r="G210" s="19">
        <v>0</v>
      </c>
      <c r="H210" s="19">
        <v>1</v>
      </c>
      <c r="I210" s="19">
        <v>2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/>
      <c r="T210" s="19"/>
    </row>
    <row r="211" spans="1:20">
      <c r="A211" s="19"/>
      <c r="B211" s="19" t="s">
        <v>84</v>
      </c>
      <c r="C211" s="19" t="s">
        <v>94</v>
      </c>
      <c r="D211" s="19" t="s">
        <v>87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 t="s">
        <v>43</v>
      </c>
      <c r="T211" s="19"/>
    </row>
    <row r="212" spans="1:20">
      <c r="A212" s="19"/>
      <c r="B212" s="19" t="s">
        <v>84</v>
      </c>
      <c r="C212" s="19" t="s">
        <v>96</v>
      </c>
      <c r="D212" s="19" t="s">
        <v>143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/>
      <c r="T212" s="19"/>
    </row>
    <row r="213" spans="1:20">
      <c r="A213" s="19" t="s">
        <v>0</v>
      </c>
      <c r="B213" s="19" t="s">
        <v>84</v>
      </c>
      <c r="C213" s="19" t="s">
        <v>85</v>
      </c>
      <c r="D213" s="19" t="s">
        <v>93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/>
      <c r="T213" s="19"/>
    </row>
    <row r="214" spans="1:20">
      <c r="A214" s="19"/>
      <c r="B214" s="19" t="s">
        <v>100</v>
      </c>
      <c r="C214" s="19" t="s">
        <v>88</v>
      </c>
      <c r="D214" s="19" t="s">
        <v>101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/>
      <c r="T214" s="19"/>
    </row>
    <row r="215" spans="1:20">
      <c r="A215" s="19"/>
      <c r="B215" s="19" t="s">
        <v>84</v>
      </c>
      <c r="C215" s="19" t="s">
        <v>92</v>
      </c>
      <c r="D215" s="19" t="s">
        <v>147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/>
      <c r="T215" s="19"/>
    </row>
    <row r="216" spans="1:20">
      <c r="A216" s="19"/>
      <c r="B216" s="19" t="s">
        <v>84</v>
      </c>
      <c r="C216" s="19" t="s">
        <v>96</v>
      </c>
      <c r="D216" s="19" t="s">
        <v>110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 t="s">
        <v>75</v>
      </c>
      <c r="T216" s="19"/>
    </row>
    <row r="217" spans="1:20">
      <c r="A217" s="19"/>
      <c r="B217" s="19" t="s">
        <v>84</v>
      </c>
      <c r="C217" s="19" t="s">
        <v>88</v>
      </c>
      <c r="D217" s="19" t="s">
        <v>112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1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/>
      <c r="T217" s="19"/>
    </row>
    <row r="218" spans="1:20">
      <c r="A218" s="19"/>
      <c r="B218" s="19" t="s">
        <v>84</v>
      </c>
      <c r="C218" s="19" t="s">
        <v>88</v>
      </c>
      <c r="D218" s="19" t="s">
        <v>112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/>
      <c r="T218" s="19"/>
    </row>
    <row r="219" spans="1:20">
      <c r="A219" s="19"/>
      <c r="B219" s="19" t="s">
        <v>100</v>
      </c>
      <c r="C219" s="19" t="s">
        <v>96</v>
      </c>
      <c r="D219" s="19" t="s">
        <v>101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 t="s">
        <v>74</v>
      </c>
      <c r="T219" s="19"/>
    </row>
    <row r="220" spans="1:20">
      <c r="A220" s="19"/>
      <c r="B220" s="19" t="s">
        <v>84</v>
      </c>
      <c r="C220" s="19" t="s">
        <v>96</v>
      </c>
      <c r="D220" s="19" t="s">
        <v>125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/>
      <c r="T220" s="19"/>
    </row>
    <row r="221" spans="1:20">
      <c r="A221" s="19"/>
      <c r="B221" s="19" t="s">
        <v>84</v>
      </c>
      <c r="C221" s="19" t="s">
        <v>85</v>
      </c>
      <c r="D221" s="19" t="s">
        <v>132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/>
      <c r="T221" s="19"/>
    </row>
    <row r="222" spans="1:20">
      <c r="A222" s="19"/>
      <c r="B222" s="19" t="s">
        <v>84</v>
      </c>
      <c r="C222" s="19" t="s">
        <v>88</v>
      </c>
      <c r="D222" s="19" t="s">
        <v>109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/>
      <c r="T222" s="19"/>
    </row>
    <row r="223" spans="1:20">
      <c r="A223" s="19"/>
      <c r="B223" s="19" t="s">
        <v>84</v>
      </c>
      <c r="C223" s="19" t="s">
        <v>85</v>
      </c>
      <c r="D223" s="19" t="s">
        <v>95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/>
      <c r="T223" s="19"/>
    </row>
    <row r="224" spans="1:20">
      <c r="A224" s="19"/>
      <c r="B224" s="19" t="s">
        <v>84</v>
      </c>
      <c r="C224" s="19" t="s">
        <v>96</v>
      </c>
      <c r="D224" s="19" t="s">
        <v>139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/>
      <c r="T224" s="19"/>
    </row>
    <row r="225" spans="1:20">
      <c r="A225" s="19"/>
      <c r="B225" s="19" t="s">
        <v>100</v>
      </c>
      <c r="C225" s="19" t="s">
        <v>85</v>
      </c>
      <c r="D225" s="19" t="s">
        <v>101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 t="s">
        <v>51</v>
      </c>
      <c r="T225" s="19"/>
    </row>
    <row r="226" spans="1:20">
      <c r="A226" s="19"/>
      <c r="B226" s="19" t="s">
        <v>84</v>
      </c>
      <c r="C226" s="19" t="s">
        <v>85</v>
      </c>
      <c r="D226" s="19" t="s">
        <v>148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/>
      <c r="T226" s="19"/>
    </row>
    <row r="227" spans="1:20">
      <c r="A227" s="19"/>
      <c r="B227" s="19" t="s">
        <v>84</v>
      </c>
      <c r="C227" s="19" t="s">
        <v>96</v>
      </c>
      <c r="D227" s="19" t="s">
        <v>149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/>
      <c r="T227" s="19"/>
    </row>
    <row r="228" spans="1:20">
      <c r="A228" s="19"/>
      <c r="B228" s="19" t="s">
        <v>84</v>
      </c>
      <c r="C228" s="19" t="s">
        <v>96</v>
      </c>
      <c r="D228" s="19" t="s">
        <v>150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/>
      <c r="T228" s="19"/>
    </row>
    <row r="229" spans="1:20">
      <c r="A229" s="19"/>
      <c r="B229" s="19" t="s">
        <v>100</v>
      </c>
      <c r="C229" s="19" t="s">
        <v>85</v>
      </c>
      <c r="D229" s="19" t="s">
        <v>101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 t="s">
        <v>40</v>
      </c>
      <c r="T229" s="19"/>
    </row>
    <row r="230" spans="1:20">
      <c r="A230" s="19" t="s">
        <v>0</v>
      </c>
      <c r="B230" s="19" t="s">
        <v>84</v>
      </c>
      <c r="C230" s="19" t="s">
        <v>96</v>
      </c>
      <c r="D230" s="19" t="s">
        <v>102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/>
      <c r="T230" s="19"/>
    </row>
    <row r="231" spans="1:20">
      <c r="A231" s="19"/>
      <c r="B231" s="19" t="s">
        <v>84</v>
      </c>
      <c r="C231" s="19" t="s">
        <v>96</v>
      </c>
      <c r="D231" s="19" t="s">
        <v>151</v>
      </c>
      <c r="E231" s="19">
        <v>0</v>
      </c>
      <c r="F231" s="19">
        <v>0</v>
      </c>
      <c r="G231" s="19">
        <v>0</v>
      </c>
      <c r="H231" s="19">
        <v>1</v>
      </c>
      <c r="I231" s="19">
        <v>1</v>
      </c>
      <c r="J231" s="19">
        <v>0</v>
      </c>
      <c r="K231" s="19">
        <v>0</v>
      </c>
      <c r="L231" s="19">
        <v>0</v>
      </c>
      <c r="M231" s="19">
        <v>1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/>
      <c r="T231" s="19"/>
    </row>
    <row r="232" spans="1:20">
      <c r="A232" s="19"/>
      <c r="B232" s="19" t="s">
        <v>84</v>
      </c>
      <c r="C232" s="19" t="s">
        <v>88</v>
      </c>
      <c r="D232" s="19" t="s">
        <v>105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 t="s">
        <v>50</v>
      </c>
      <c r="T232" s="19"/>
    </row>
    <row r="233" spans="1:20">
      <c r="A233" s="19"/>
      <c r="B233" s="19" t="s">
        <v>84</v>
      </c>
      <c r="C233" s="19" t="s">
        <v>88</v>
      </c>
      <c r="D233" s="19" t="s">
        <v>93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 t="s">
        <v>39</v>
      </c>
      <c r="T233" s="19"/>
    </row>
    <row r="234" spans="1:20">
      <c r="A234" s="19"/>
      <c r="B234" s="19" t="s">
        <v>84</v>
      </c>
      <c r="C234" s="19" t="s">
        <v>96</v>
      </c>
      <c r="D234" s="19" t="s">
        <v>116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/>
      <c r="T234" s="19"/>
    </row>
    <row r="235" spans="1:20">
      <c r="A235" s="19"/>
      <c r="B235" s="19" t="s">
        <v>84</v>
      </c>
      <c r="C235" s="19" t="s">
        <v>92</v>
      </c>
      <c r="D235" s="19" t="s">
        <v>102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 t="s">
        <v>75</v>
      </c>
      <c r="T235" s="19"/>
    </row>
    <row r="236" spans="1:20">
      <c r="A236" s="19"/>
      <c r="B236" s="19" t="s">
        <v>84</v>
      </c>
      <c r="C236" s="19" t="s">
        <v>85</v>
      </c>
      <c r="D236" s="19" t="s">
        <v>95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/>
      <c r="T236" s="19"/>
    </row>
    <row r="237" spans="1:20">
      <c r="A237" s="19"/>
      <c r="B237" s="19" t="s">
        <v>100</v>
      </c>
      <c r="C237" s="19" t="s">
        <v>85</v>
      </c>
      <c r="D237" s="19" t="s">
        <v>101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/>
      <c r="T237" s="19"/>
    </row>
    <row r="238" spans="1:20">
      <c r="A238" s="19"/>
      <c r="B238" s="19" t="s">
        <v>84</v>
      </c>
      <c r="C238" s="19" t="s">
        <v>85</v>
      </c>
      <c r="D238" s="19" t="s">
        <v>97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/>
      <c r="T238" s="19"/>
    </row>
    <row r="239" spans="1:20">
      <c r="A239" s="19"/>
      <c r="B239" s="19" t="s">
        <v>84</v>
      </c>
      <c r="C239" s="19" t="s">
        <v>88</v>
      </c>
      <c r="D239" s="19" t="s">
        <v>97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1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/>
      <c r="T239" s="19"/>
    </row>
    <row r="240" spans="1:20">
      <c r="A240" s="19"/>
      <c r="B240" s="19" t="s">
        <v>84</v>
      </c>
      <c r="C240" s="19" t="s">
        <v>96</v>
      </c>
      <c r="D240" s="19" t="s">
        <v>105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/>
      <c r="T240" s="19"/>
    </row>
    <row r="241" spans="1:20">
      <c r="A241" s="19" t="s">
        <v>0</v>
      </c>
      <c r="B241" s="19" t="s">
        <v>84</v>
      </c>
      <c r="C241" s="19" t="s">
        <v>92</v>
      </c>
      <c r="D241" s="19" t="s">
        <v>133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1</v>
      </c>
      <c r="O241" s="19">
        <v>0</v>
      </c>
      <c r="P241" s="19">
        <v>2</v>
      </c>
      <c r="Q241" s="19">
        <v>0</v>
      </c>
      <c r="R241" s="19">
        <v>0</v>
      </c>
      <c r="S241" s="19"/>
      <c r="T241" s="19"/>
    </row>
    <row r="242" spans="1:20">
      <c r="A242" s="19"/>
      <c r="B242" s="19" t="s">
        <v>84</v>
      </c>
      <c r="C242" s="19" t="s">
        <v>88</v>
      </c>
      <c r="D242" s="19" t="s">
        <v>102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9"/>
      <c r="T242" s="19"/>
    </row>
    <row r="243" spans="1:20">
      <c r="A243" s="19"/>
      <c r="B243" s="19" t="s">
        <v>84</v>
      </c>
      <c r="C243" s="19" t="s">
        <v>96</v>
      </c>
      <c r="D243" s="19" t="s">
        <v>105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/>
      <c r="T243" s="19"/>
    </row>
    <row r="244" spans="1:20">
      <c r="A244" s="19"/>
      <c r="B244" s="19" t="s">
        <v>84</v>
      </c>
      <c r="C244" s="19" t="s">
        <v>88</v>
      </c>
      <c r="D244" s="19" t="s">
        <v>93</v>
      </c>
      <c r="E244" s="19">
        <v>0</v>
      </c>
      <c r="F244" s="19">
        <v>0</v>
      </c>
      <c r="G244" s="19">
        <v>0</v>
      </c>
      <c r="H244" s="19">
        <v>0</v>
      </c>
      <c r="I244" s="19">
        <v>2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 t="s">
        <v>66</v>
      </c>
      <c r="T244" s="19"/>
    </row>
    <row r="245" spans="1:20">
      <c r="A245" s="19"/>
      <c r="B245" s="19" t="s">
        <v>84</v>
      </c>
      <c r="C245" s="19" t="s">
        <v>92</v>
      </c>
      <c r="D245" s="19" t="s">
        <v>95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/>
      <c r="T245" s="19"/>
    </row>
    <row r="246" spans="1:20">
      <c r="A246" s="19"/>
      <c r="B246" s="19" t="s">
        <v>84</v>
      </c>
      <c r="C246" s="19" t="s">
        <v>85</v>
      </c>
      <c r="D246" s="19" t="s">
        <v>109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1</v>
      </c>
      <c r="K246" s="19">
        <v>2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/>
      <c r="T246" s="19"/>
    </row>
    <row r="247" spans="1:20">
      <c r="A247" s="19" t="s">
        <v>0</v>
      </c>
      <c r="B247" s="19" t="s">
        <v>100</v>
      </c>
      <c r="C247" s="19" t="s">
        <v>96</v>
      </c>
      <c r="D247" s="19" t="s">
        <v>101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/>
      <c r="T247" s="19"/>
    </row>
    <row r="248" spans="1:20">
      <c r="A248" s="19"/>
      <c r="B248" s="19" t="s">
        <v>84</v>
      </c>
      <c r="C248" s="19" t="s">
        <v>88</v>
      </c>
      <c r="D248" s="19" t="s">
        <v>152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/>
      <c r="T248" s="19"/>
    </row>
    <row r="249" spans="1:20">
      <c r="A249" s="19"/>
      <c r="B249" s="19" t="s">
        <v>100</v>
      </c>
      <c r="C249" s="19" t="s">
        <v>88</v>
      </c>
      <c r="D249" s="19" t="s">
        <v>101</v>
      </c>
      <c r="E249" s="19">
        <v>2</v>
      </c>
      <c r="F249" s="19">
        <v>0</v>
      </c>
      <c r="G249" s="19">
        <v>0</v>
      </c>
      <c r="H249" s="19">
        <v>0</v>
      </c>
      <c r="I249" s="19">
        <v>2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/>
      <c r="T249" s="19"/>
    </row>
    <row r="250" spans="1:20">
      <c r="A250" s="19"/>
      <c r="B250" s="19" t="s">
        <v>84</v>
      </c>
      <c r="C250" s="19" t="s">
        <v>96</v>
      </c>
      <c r="D250" s="19" t="s">
        <v>87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/>
      <c r="T250" s="19"/>
    </row>
    <row r="251" spans="1:20">
      <c r="A251" s="19"/>
      <c r="B251" s="19" t="s">
        <v>84</v>
      </c>
      <c r="C251" s="19" t="s">
        <v>88</v>
      </c>
      <c r="D251" s="19" t="s">
        <v>153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 t="s">
        <v>39</v>
      </c>
      <c r="T251" s="19"/>
    </row>
    <row r="252" spans="1:20">
      <c r="A252" s="19" t="s">
        <v>0</v>
      </c>
      <c r="B252" s="19" t="s">
        <v>100</v>
      </c>
      <c r="C252" s="19" t="s">
        <v>85</v>
      </c>
      <c r="D252" s="19" t="s">
        <v>101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/>
      <c r="T252" s="19"/>
    </row>
    <row r="253" spans="1:20">
      <c r="A253" s="19"/>
      <c r="B253" s="19" t="s">
        <v>100</v>
      </c>
      <c r="C253" s="19" t="s">
        <v>96</v>
      </c>
      <c r="D253" s="19" t="s">
        <v>101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  <c r="S253" s="19" t="s">
        <v>75</v>
      </c>
      <c r="T253" s="19"/>
    </row>
    <row r="254" spans="1:20">
      <c r="A254" s="19"/>
      <c r="B254" s="19" t="s">
        <v>84</v>
      </c>
      <c r="C254" s="19" t="s">
        <v>96</v>
      </c>
      <c r="D254" s="19" t="s">
        <v>93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 t="s">
        <v>76</v>
      </c>
      <c r="T254" s="19"/>
    </row>
    <row r="255" spans="1:20">
      <c r="A255" s="19"/>
      <c r="B255" s="19" t="s">
        <v>84</v>
      </c>
      <c r="C255" s="19" t="s">
        <v>88</v>
      </c>
      <c r="D255" s="19" t="s">
        <v>154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 t="s">
        <v>41</v>
      </c>
      <c r="T255" s="19"/>
    </row>
    <row r="256" spans="1:20">
      <c r="A256" s="19"/>
      <c r="B256" s="19" t="s">
        <v>84</v>
      </c>
      <c r="C256" s="19" t="s">
        <v>92</v>
      </c>
      <c r="D256" s="19" t="s">
        <v>132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/>
      <c r="T256" s="19"/>
    </row>
    <row r="257" spans="1:20">
      <c r="A257" s="19"/>
      <c r="B257" s="19" t="s">
        <v>84</v>
      </c>
      <c r="C257" s="19" t="s">
        <v>88</v>
      </c>
      <c r="D257" s="19" t="s">
        <v>109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0</v>
      </c>
      <c r="Q257" s="19">
        <v>0</v>
      </c>
      <c r="R257" s="19">
        <v>0</v>
      </c>
      <c r="S257" s="19"/>
      <c r="T257" s="19"/>
    </row>
    <row r="258" spans="1:20">
      <c r="A258" s="19"/>
      <c r="B258" s="19" t="s">
        <v>84</v>
      </c>
      <c r="C258" s="19" t="s">
        <v>85</v>
      </c>
      <c r="D258" s="19" t="s">
        <v>155</v>
      </c>
      <c r="E258" s="19">
        <v>0</v>
      </c>
      <c r="F258" s="19">
        <v>1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/>
      <c r="T258" s="19"/>
    </row>
    <row r="259" spans="1:20">
      <c r="A259" s="19"/>
      <c r="B259" s="19" t="s">
        <v>84</v>
      </c>
      <c r="C259" s="19" t="s">
        <v>85</v>
      </c>
      <c r="D259" s="19" t="s">
        <v>102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 t="s">
        <v>41</v>
      </c>
      <c r="T259" s="19"/>
    </row>
    <row r="260" spans="1:20">
      <c r="A260" s="19" t="s">
        <v>0</v>
      </c>
      <c r="B260" s="19" t="s">
        <v>100</v>
      </c>
      <c r="C260" s="19" t="s">
        <v>92</v>
      </c>
      <c r="D260" s="19" t="s">
        <v>101</v>
      </c>
      <c r="E260" s="19">
        <v>2</v>
      </c>
      <c r="F260" s="19">
        <v>0</v>
      </c>
      <c r="G260" s="19">
        <v>3</v>
      </c>
      <c r="H260" s="19">
        <v>2</v>
      </c>
      <c r="I260" s="19">
        <v>0</v>
      </c>
      <c r="J260" s="19">
        <v>2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9"/>
      <c r="T260" s="19"/>
    </row>
    <row r="261" spans="1:20">
      <c r="A261" s="19"/>
      <c r="B261" s="19" t="s">
        <v>84</v>
      </c>
      <c r="C261" s="19" t="s">
        <v>88</v>
      </c>
      <c r="D261" s="19" t="s">
        <v>95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 t="s">
        <v>73</v>
      </c>
      <c r="T261" s="19"/>
    </row>
    <row r="262" spans="1:20">
      <c r="A262" s="19" t="s">
        <v>0</v>
      </c>
      <c r="B262" s="19" t="s">
        <v>84</v>
      </c>
      <c r="C262" s="19" t="s">
        <v>88</v>
      </c>
      <c r="D262" s="19" t="s">
        <v>156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0</v>
      </c>
      <c r="R262" s="19">
        <v>0</v>
      </c>
      <c r="S262" s="19"/>
      <c r="T262" s="19"/>
    </row>
    <row r="263" spans="1:20">
      <c r="A263" s="19" t="s">
        <v>0</v>
      </c>
      <c r="B263" s="19" t="s">
        <v>100</v>
      </c>
      <c r="C263" s="19" t="s">
        <v>96</v>
      </c>
      <c r="D263" s="19" t="s">
        <v>101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/>
      <c r="T263" s="19"/>
    </row>
    <row r="264" spans="1:20">
      <c r="A264" s="19"/>
      <c r="B264" s="19" t="s">
        <v>84</v>
      </c>
      <c r="C264" s="19" t="s">
        <v>96</v>
      </c>
      <c r="D264" s="19" t="s">
        <v>93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 t="s">
        <v>66</v>
      </c>
      <c r="T264" s="19"/>
    </row>
    <row r="265" spans="1:20">
      <c r="A265" s="19"/>
      <c r="B265" s="19" t="s">
        <v>84</v>
      </c>
      <c r="C265" s="19" t="s">
        <v>92</v>
      </c>
      <c r="D265" s="19" t="s">
        <v>97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/>
      <c r="T265" s="19"/>
    </row>
    <row r="266" spans="1:20">
      <c r="A266" s="19"/>
      <c r="B266" s="19" t="s">
        <v>84</v>
      </c>
      <c r="C266" s="19" t="s">
        <v>92</v>
      </c>
      <c r="D266" s="19" t="s">
        <v>97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9">
        <v>0</v>
      </c>
      <c r="R266" s="19">
        <v>0</v>
      </c>
      <c r="S266" s="19" t="s">
        <v>73</v>
      </c>
      <c r="T266" s="19"/>
    </row>
    <row r="267" spans="1:20">
      <c r="A267" s="19" t="s">
        <v>0</v>
      </c>
      <c r="B267" s="19" t="s">
        <v>84</v>
      </c>
      <c r="C267" s="19" t="s">
        <v>88</v>
      </c>
      <c r="D267" s="19" t="s">
        <v>130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0</v>
      </c>
      <c r="K267" s="19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19">
        <v>0</v>
      </c>
      <c r="R267" s="19">
        <v>0</v>
      </c>
      <c r="S267" s="19" t="s">
        <v>51</v>
      </c>
      <c r="T267" s="19"/>
    </row>
    <row r="268" spans="1:20">
      <c r="A268" s="19" t="s">
        <v>0</v>
      </c>
      <c r="B268" s="19" t="s">
        <v>84</v>
      </c>
      <c r="C268" s="19" t="s">
        <v>88</v>
      </c>
      <c r="D268" s="19" t="s">
        <v>103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/>
      <c r="T268" s="19"/>
    </row>
    <row r="269" spans="1:20">
      <c r="A269" s="19"/>
      <c r="B269" s="19" t="s">
        <v>100</v>
      </c>
      <c r="C269" s="19" t="s">
        <v>94</v>
      </c>
      <c r="D269" s="19" t="s">
        <v>101</v>
      </c>
      <c r="E269" s="19">
        <v>1</v>
      </c>
      <c r="F269" s="19">
        <v>0</v>
      </c>
      <c r="G269" s="19">
        <v>1</v>
      </c>
      <c r="H269" s="19">
        <v>1</v>
      </c>
      <c r="I269" s="19">
        <v>1</v>
      </c>
      <c r="J269" s="19">
        <v>1</v>
      </c>
      <c r="K269" s="19">
        <v>1</v>
      </c>
      <c r="L269" s="19">
        <v>1</v>
      </c>
      <c r="M269" s="19">
        <v>3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/>
      <c r="T269" s="19"/>
    </row>
    <row r="270" spans="1:20">
      <c r="A270" s="19"/>
      <c r="B270" s="19" t="s">
        <v>84</v>
      </c>
      <c r="C270" s="19" t="s">
        <v>85</v>
      </c>
      <c r="D270" s="19" t="s">
        <v>109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/>
      <c r="T270" s="19"/>
    </row>
    <row r="271" spans="1:20">
      <c r="A271" s="19"/>
      <c r="B271" s="19" t="s">
        <v>100</v>
      </c>
      <c r="C271" s="19" t="s">
        <v>92</v>
      </c>
      <c r="D271" s="19" t="s">
        <v>101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 t="s">
        <v>73</v>
      </c>
      <c r="T271" s="19"/>
    </row>
    <row r="272" spans="1:20">
      <c r="A272" s="19" t="s">
        <v>0</v>
      </c>
      <c r="B272" s="19" t="s">
        <v>84</v>
      </c>
      <c r="C272" s="19" t="s">
        <v>92</v>
      </c>
      <c r="D272" s="19" t="s">
        <v>93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/>
      <c r="T272" s="19"/>
    </row>
    <row r="273" spans="1:20">
      <c r="A273" s="19"/>
      <c r="B273" s="19" t="s">
        <v>100</v>
      </c>
      <c r="C273" s="19" t="s">
        <v>96</v>
      </c>
      <c r="D273" s="19" t="s">
        <v>101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 t="s">
        <v>75</v>
      </c>
      <c r="T273" s="19"/>
    </row>
    <row r="274" spans="1:20">
      <c r="A274" s="19"/>
      <c r="B274" s="19" t="s">
        <v>84</v>
      </c>
      <c r="C274" s="19" t="s">
        <v>94</v>
      </c>
      <c r="D274" s="19" t="s">
        <v>93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/>
      <c r="T274" s="19"/>
    </row>
    <row r="275" spans="1:20">
      <c r="A275" s="19"/>
      <c r="B275" s="19" t="s">
        <v>84</v>
      </c>
      <c r="C275" s="19" t="s">
        <v>88</v>
      </c>
      <c r="D275" s="19" t="s">
        <v>102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/>
      <c r="T275" s="19"/>
    </row>
    <row r="276" spans="1:20">
      <c r="A276" s="19" t="s">
        <v>0</v>
      </c>
      <c r="B276" s="19" t="s">
        <v>84</v>
      </c>
      <c r="C276" s="19" t="s">
        <v>96</v>
      </c>
      <c r="D276" s="19" t="s">
        <v>157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/>
      <c r="T276" s="19"/>
    </row>
    <row r="277" spans="1:20">
      <c r="A277" s="19"/>
      <c r="B277" s="19" t="s">
        <v>100</v>
      </c>
      <c r="C277" s="19" t="s">
        <v>96</v>
      </c>
      <c r="D277" s="19" t="s">
        <v>101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 t="s">
        <v>40</v>
      </c>
      <c r="T277" s="19"/>
    </row>
    <row r="278" spans="1:20">
      <c r="A278" s="19"/>
      <c r="B278" s="19" t="s">
        <v>84</v>
      </c>
      <c r="C278" s="19" t="s">
        <v>88</v>
      </c>
      <c r="D278" s="19" t="s">
        <v>158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 t="s">
        <v>76</v>
      </c>
      <c r="T278" s="19"/>
    </row>
    <row r="279" spans="1:20">
      <c r="A279" s="19"/>
      <c r="B279" s="19" t="s">
        <v>100</v>
      </c>
      <c r="C279" s="19" t="s">
        <v>96</v>
      </c>
      <c r="D279" s="19" t="s">
        <v>101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/>
      <c r="T279" s="19"/>
    </row>
    <row r="280" spans="1:20">
      <c r="A280" s="19"/>
      <c r="B280" s="19" t="s">
        <v>84</v>
      </c>
      <c r="C280" s="19" t="s">
        <v>85</v>
      </c>
      <c r="D280" s="19" t="s">
        <v>104</v>
      </c>
      <c r="E280" s="19">
        <v>0</v>
      </c>
      <c r="F280" s="19">
        <v>0</v>
      </c>
      <c r="G280" s="19">
        <v>0</v>
      </c>
      <c r="H280" s="19">
        <v>0</v>
      </c>
      <c r="I280" s="19">
        <v>1</v>
      </c>
      <c r="J280" s="19">
        <v>0</v>
      </c>
      <c r="K280" s="19">
        <v>0</v>
      </c>
      <c r="L280" s="19">
        <v>0</v>
      </c>
      <c r="M280" s="19">
        <v>0</v>
      </c>
      <c r="N280" s="19">
        <v>1</v>
      </c>
      <c r="O280" s="19">
        <v>0</v>
      </c>
      <c r="P280" s="19">
        <v>0</v>
      </c>
      <c r="Q280" s="19">
        <v>0</v>
      </c>
      <c r="R280" s="19">
        <v>0</v>
      </c>
      <c r="S280" s="19"/>
      <c r="T280" s="19"/>
    </row>
    <row r="281" spans="1:20">
      <c r="A281" s="19"/>
      <c r="B281" s="19" t="s">
        <v>84</v>
      </c>
      <c r="C281" s="19" t="s">
        <v>96</v>
      </c>
      <c r="D281" s="19" t="s">
        <v>159</v>
      </c>
      <c r="E281" s="19">
        <v>1</v>
      </c>
      <c r="F281" s="19">
        <v>0</v>
      </c>
      <c r="G281" s="19">
        <v>1</v>
      </c>
      <c r="H281" s="19">
        <v>0</v>
      </c>
      <c r="I281" s="19">
        <v>2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/>
      <c r="T281" s="19"/>
    </row>
    <row r="282" spans="1:20">
      <c r="A282" s="19"/>
      <c r="B282" s="19" t="s">
        <v>84</v>
      </c>
      <c r="C282" s="19" t="s">
        <v>88</v>
      </c>
      <c r="D282" s="19" t="s">
        <v>95</v>
      </c>
      <c r="E282" s="19">
        <v>0</v>
      </c>
      <c r="F282" s="19">
        <v>0</v>
      </c>
      <c r="G282" s="19">
        <v>0</v>
      </c>
      <c r="H282" s="19">
        <v>0</v>
      </c>
      <c r="I282" s="19">
        <v>1</v>
      </c>
      <c r="J282" s="19">
        <v>0</v>
      </c>
      <c r="K282" s="19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0</v>
      </c>
      <c r="R282" s="19">
        <v>0</v>
      </c>
      <c r="S282" s="19" t="s">
        <v>78</v>
      </c>
      <c r="T282" s="19"/>
    </row>
    <row r="283" spans="1:20">
      <c r="A283" s="19" t="s">
        <v>0</v>
      </c>
      <c r="B283" s="19" t="s">
        <v>84</v>
      </c>
      <c r="C283" s="19" t="s">
        <v>96</v>
      </c>
      <c r="D283" s="19" t="s">
        <v>93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19">
        <v>0</v>
      </c>
      <c r="L283" s="19">
        <v>0</v>
      </c>
      <c r="M283" s="19">
        <v>0</v>
      </c>
      <c r="N283" s="19">
        <v>0</v>
      </c>
      <c r="O283" s="19">
        <v>0</v>
      </c>
      <c r="P283" s="19">
        <v>0</v>
      </c>
      <c r="Q283" s="19">
        <v>0</v>
      </c>
      <c r="R283" s="19">
        <v>0</v>
      </c>
      <c r="S283" s="19"/>
      <c r="T283" s="19"/>
    </row>
    <row r="284" spans="1:20">
      <c r="A284" s="19"/>
      <c r="B284" s="19" t="s">
        <v>84</v>
      </c>
      <c r="C284" s="19" t="s">
        <v>92</v>
      </c>
      <c r="D284" s="19" t="s">
        <v>93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/>
      <c r="T284" s="19"/>
    </row>
    <row r="285" spans="1:20">
      <c r="A285" s="19"/>
      <c r="B285" s="19" t="s">
        <v>84</v>
      </c>
      <c r="C285" s="19" t="s">
        <v>96</v>
      </c>
      <c r="D285" s="19" t="s">
        <v>157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1</v>
      </c>
      <c r="N285" s="19">
        <v>0</v>
      </c>
      <c r="O285" s="19">
        <v>0</v>
      </c>
      <c r="P285" s="19">
        <v>0</v>
      </c>
      <c r="Q285" s="19">
        <v>1</v>
      </c>
      <c r="R285" s="19">
        <v>0</v>
      </c>
      <c r="S285" s="19" t="s">
        <v>52</v>
      </c>
      <c r="T285" s="19"/>
    </row>
    <row r="286" spans="1:20">
      <c r="A286" s="19"/>
      <c r="B286" s="19" t="s">
        <v>84</v>
      </c>
      <c r="C286" s="19" t="s">
        <v>92</v>
      </c>
      <c r="D286" s="19" t="s">
        <v>87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/>
      <c r="T286" s="19"/>
    </row>
    <row r="287" spans="1:20">
      <c r="A287" s="19" t="s">
        <v>0</v>
      </c>
      <c r="B287" s="19" t="s">
        <v>84</v>
      </c>
      <c r="C287" s="19" t="s">
        <v>88</v>
      </c>
      <c r="D287" s="19" t="s">
        <v>109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/>
      <c r="T287" s="19"/>
    </row>
    <row r="288" spans="1:20">
      <c r="A288" s="19"/>
      <c r="B288" s="19" t="s">
        <v>84</v>
      </c>
      <c r="C288" s="19" t="s">
        <v>85</v>
      </c>
      <c r="D288" s="19" t="s">
        <v>103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 t="s">
        <v>40</v>
      </c>
      <c r="T288" s="19"/>
    </row>
    <row r="289" spans="1:20">
      <c r="A289" s="19"/>
      <c r="B289" s="19" t="s">
        <v>84</v>
      </c>
      <c r="C289" s="19" t="s">
        <v>88</v>
      </c>
      <c r="D289" s="19" t="s">
        <v>140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/>
      <c r="T289" s="19"/>
    </row>
    <row r="290" spans="1:20">
      <c r="A290" s="19"/>
      <c r="B290" s="19" t="s">
        <v>84</v>
      </c>
      <c r="C290" s="19" t="s">
        <v>94</v>
      </c>
      <c r="D290" s="19" t="s">
        <v>104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0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9"/>
      <c r="T290" s="19"/>
    </row>
    <row r="291" spans="1:20">
      <c r="A291" s="19"/>
      <c r="B291" s="19" t="s">
        <v>84</v>
      </c>
      <c r="C291" s="19" t="s">
        <v>96</v>
      </c>
      <c r="D291" s="19" t="s">
        <v>102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/>
      <c r="T291" s="19"/>
    </row>
    <row r="292" spans="1:20">
      <c r="A292" s="19"/>
      <c r="B292" s="19" t="s">
        <v>84</v>
      </c>
      <c r="C292" s="19" t="s">
        <v>96</v>
      </c>
      <c r="D292" s="19" t="s">
        <v>103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 t="s">
        <v>77</v>
      </c>
      <c r="T292" s="19"/>
    </row>
    <row r="293" spans="1:20">
      <c r="A293" s="19"/>
      <c r="B293" s="19" t="s">
        <v>84</v>
      </c>
      <c r="C293" s="19" t="s">
        <v>96</v>
      </c>
      <c r="D293" s="19" t="s">
        <v>109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0</v>
      </c>
      <c r="K293" s="19">
        <v>0</v>
      </c>
      <c r="L293" s="19">
        <v>0</v>
      </c>
      <c r="M293" s="19">
        <v>0</v>
      </c>
      <c r="N293" s="19">
        <v>0</v>
      </c>
      <c r="O293" s="19">
        <v>0</v>
      </c>
      <c r="P293" s="19">
        <v>0</v>
      </c>
      <c r="Q293" s="19">
        <v>0</v>
      </c>
      <c r="R293" s="19">
        <v>0</v>
      </c>
      <c r="S293" s="19"/>
      <c r="T293" s="19"/>
    </row>
    <row r="294" spans="1:20">
      <c r="A294" s="19"/>
      <c r="B294" s="19" t="s">
        <v>84</v>
      </c>
      <c r="C294" s="19" t="s">
        <v>92</v>
      </c>
      <c r="D294" s="19" t="s">
        <v>160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9">
        <v>0</v>
      </c>
      <c r="R294" s="19">
        <v>0</v>
      </c>
      <c r="S294" s="19" t="s">
        <v>42</v>
      </c>
      <c r="T294" s="19"/>
    </row>
    <row r="295" spans="1:20">
      <c r="A295" s="19"/>
      <c r="B295" s="19" t="s">
        <v>84</v>
      </c>
      <c r="C295" s="19" t="s">
        <v>96</v>
      </c>
      <c r="D295" s="19" t="s">
        <v>93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19">
        <v>0</v>
      </c>
      <c r="R295" s="19">
        <v>0</v>
      </c>
      <c r="S295" s="19" t="s">
        <v>74</v>
      </c>
      <c r="T295" s="19"/>
    </row>
    <row r="296" spans="1:20">
      <c r="A296" s="19"/>
      <c r="B296" s="19" t="s">
        <v>84</v>
      </c>
      <c r="C296" s="19" t="s">
        <v>94</v>
      </c>
      <c r="D296" s="19" t="s">
        <v>109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/>
      <c r="T296" s="19"/>
    </row>
    <row r="297" spans="1:20">
      <c r="A297" s="19"/>
      <c r="B297" s="19" t="s">
        <v>84</v>
      </c>
      <c r="C297" s="19" t="s">
        <v>92</v>
      </c>
      <c r="D297" s="19" t="s">
        <v>109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19">
        <v>0</v>
      </c>
      <c r="R297" s="19">
        <v>0</v>
      </c>
      <c r="S297" s="19"/>
      <c r="T297" s="19"/>
    </row>
    <row r="298" spans="1:20">
      <c r="A298" s="19"/>
      <c r="B298" s="19" t="s">
        <v>84</v>
      </c>
      <c r="C298" s="19" t="s">
        <v>96</v>
      </c>
      <c r="D298" s="19" t="s">
        <v>95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 t="s">
        <v>72</v>
      </c>
      <c r="T298" s="19"/>
    </row>
    <row r="299" spans="1:20">
      <c r="A299" s="19"/>
      <c r="B299" s="19" t="s">
        <v>84</v>
      </c>
      <c r="C299" s="19" t="s">
        <v>96</v>
      </c>
      <c r="D299" s="19" t="s">
        <v>93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9">
        <v>0</v>
      </c>
      <c r="R299" s="19">
        <v>0</v>
      </c>
      <c r="S299" s="19" t="s">
        <v>39</v>
      </c>
      <c r="T299" s="19"/>
    </row>
    <row r="300" spans="1:20">
      <c r="A300" s="19"/>
      <c r="B300" s="19" t="s">
        <v>84</v>
      </c>
      <c r="C300" s="19" t="s">
        <v>96</v>
      </c>
      <c r="D300" s="19" t="s">
        <v>104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19">
        <v>0</v>
      </c>
      <c r="L300" s="19">
        <v>0</v>
      </c>
      <c r="M300" s="19">
        <v>0</v>
      </c>
      <c r="N300" s="19">
        <v>0</v>
      </c>
      <c r="O300" s="19">
        <v>0</v>
      </c>
      <c r="P300" s="19">
        <v>0</v>
      </c>
      <c r="Q300" s="19">
        <v>0</v>
      </c>
      <c r="R300" s="19">
        <v>0</v>
      </c>
      <c r="S300" s="19"/>
      <c r="T300" s="19"/>
    </row>
    <row r="301" spans="1:20">
      <c r="A301" s="19"/>
      <c r="B301" s="19" t="s">
        <v>84</v>
      </c>
      <c r="C301" s="19" t="s">
        <v>85</v>
      </c>
      <c r="D301" s="19" t="s">
        <v>93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0</v>
      </c>
      <c r="S301" s="19"/>
      <c r="T301" s="19"/>
    </row>
    <row r="302" spans="1:20">
      <c r="A302" s="19"/>
      <c r="B302" s="19" t="s">
        <v>84</v>
      </c>
      <c r="C302" s="19" t="s">
        <v>96</v>
      </c>
      <c r="D302" s="19" t="s">
        <v>105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19">
        <v>0</v>
      </c>
      <c r="L302" s="19">
        <v>0</v>
      </c>
      <c r="M302" s="19">
        <v>0</v>
      </c>
      <c r="N302" s="19">
        <v>0</v>
      </c>
      <c r="O302" s="19">
        <v>0</v>
      </c>
      <c r="P302" s="19">
        <v>0</v>
      </c>
      <c r="Q302" s="19">
        <v>0</v>
      </c>
      <c r="R302" s="19">
        <v>0</v>
      </c>
      <c r="S302" s="19" t="s">
        <v>41</v>
      </c>
      <c r="T302" s="19"/>
    </row>
    <row r="303" spans="1:20">
      <c r="A303" s="19"/>
      <c r="B303" s="19" t="s">
        <v>84</v>
      </c>
      <c r="C303" s="19" t="s">
        <v>88</v>
      </c>
      <c r="D303" s="19" t="s">
        <v>126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  <c r="Q303" s="19">
        <v>0</v>
      </c>
      <c r="R303" s="19">
        <v>0</v>
      </c>
      <c r="S303" s="19"/>
      <c r="T303" s="19"/>
    </row>
    <row r="304" spans="1:20">
      <c r="A304" s="19"/>
      <c r="B304" s="19" t="s">
        <v>84</v>
      </c>
      <c r="C304" s="19" t="s">
        <v>88</v>
      </c>
      <c r="D304" s="19" t="s">
        <v>147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 t="s">
        <v>41</v>
      </c>
      <c r="T304" s="19"/>
    </row>
    <row r="305" spans="1:20">
      <c r="A305" s="19"/>
      <c r="B305" s="19" t="s">
        <v>84</v>
      </c>
      <c r="C305" s="19" t="s">
        <v>88</v>
      </c>
      <c r="D305" s="19" t="s">
        <v>161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/>
      <c r="T305" s="19"/>
    </row>
    <row r="306" spans="1:20">
      <c r="A306" s="19"/>
      <c r="B306" s="19" t="s">
        <v>84</v>
      </c>
      <c r="C306" s="19" t="s">
        <v>85</v>
      </c>
      <c r="D306" s="19" t="s">
        <v>105</v>
      </c>
      <c r="E306" s="19">
        <v>0</v>
      </c>
      <c r="F306" s="19">
        <v>0</v>
      </c>
      <c r="G306" s="19">
        <v>0</v>
      </c>
      <c r="H306" s="19">
        <v>0</v>
      </c>
      <c r="I306" s="19">
        <v>0</v>
      </c>
      <c r="J306" s="19">
        <v>0</v>
      </c>
      <c r="K306" s="19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  <c r="Q306" s="19">
        <v>0</v>
      </c>
      <c r="R306" s="19">
        <v>0</v>
      </c>
      <c r="S306" s="19"/>
      <c r="T306" s="19"/>
    </row>
    <row r="307" spans="1:20">
      <c r="A307" s="19"/>
      <c r="B307" s="19" t="s">
        <v>100</v>
      </c>
      <c r="C307" s="19" t="s">
        <v>92</v>
      </c>
      <c r="D307" s="19" t="s">
        <v>101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  <c r="J307" s="19">
        <v>0</v>
      </c>
      <c r="K307" s="19">
        <v>0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  <c r="Q307" s="19">
        <v>0</v>
      </c>
      <c r="R307" s="19">
        <v>0</v>
      </c>
      <c r="S307" s="19" t="s">
        <v>73</v>
      </c>
      <c r="T307" s="19"/>
    </row>
    <row r="308" spans="1:20">
      <c r="A308" s="19"/>
      <c r="B308" s="19" t="s">
        <v>84</v>
      </c>
      <c r="C308" s="19" t="s">
        <v>85</v>
      </c>
      <c r="D308" s="19" t="s">
        <v>95</v>
      </c>
      <c r="E308" s="19">
        <v>0</v>
      </c>
      <c r="F308" s="19">
        <v>0</v>
      </c>
      <c r="G308" s="19">
        <v>2</v>
      </c>
      <c r="H308" s="19">
        <v>0</v>
      </c>
      <c r="I308" s="19">
        <v>0</v>
      </c>
      <c r="J308" s="19">
        <v>2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/>
      <c r="T308" s="19"/>
    </row>
    <row r="309" spans="1:20">
      <c r="A309" s="19"/>
      <c r="B309" s="19" t="s">
        <v>84</v>
      </c>
      <c r="C309" s="19" t="s">
        <v>92</v>
      </c>
      <c r="D309" s="19" t="s">
        <v>95</v>
      </c>
      <c r="E309" s="19">
        <v>0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19">
        <v>0</v>
      </c>
      <c r="R309" s="19">
        <v>0</v>
      </c>
      <c r="S309" s="19"/>
      <c r="T309" s="19"/>
    </row>
    <row r="310" spans="1:20">
      <c r="A310" s="19"/>
      <c r="B310" s="19" t="s">
        <v>84</v>
      </c>
      <c r="C310" s="19" t="s">
        <v>94</v>
      </c>
      <c r="D310" s="19" t="s">
        <v>93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 t="s">
        <v>72</v>
      </c>
      <c r="T310" s="19"/>
    </row>
    <row r="311" spans="1:20">
      <c r="A311" s="19" t="s">
        <v>0</v>
      </c>
      <c r="B311" s="19" t="s">
        <v>84</v>
      </c>
      <c r="C311" s="19" t="s">
        <v>96</v>
      </c>
      <c r="D311" s="19" t="s">
        <v>93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 t="s">
        <v>74</v>
      </c>
      <c r="T311" s="19"/>
    </row>
    <row r="312" spans="1:20">
      <c r="A312" s="19"/>
      <c r="B312" s="19" t="s">
        <v>84</v>
      </c>
      <c r="C312" s="19" t="s">
        <v>92</v>
      </c>
      <c r="D312" s="19" t="s">
        <v>93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19">
        <v>0</v>
      </c>
      <c r="R312" s="19">
        <v>0</v>
      </c>
      <c r="S312" s="19"/>
      <c r="T312" s="19"/>
    </row>
    <row r="313" spans="1:20">
      <c r="A313" s="19"/>
      <c r="B313" s="19" t="s">
        <v>84</v>
      </c>
      <c r="C313" s="19" t="s">
        <v>85</v>
      </c>
      <c r="D313" s="19" t="s">
        <v>109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/>
      <c r="T313" s="19"/>
    </row>
    <row r="314" spans="1:20">
      <c r="A314" s="19"/>
      <c r="B314" s="19" t="s">
        <v>100</v>
      </c>
      <c r="C314" s="19" t="s">
        <v>88</v>
      </c>
      <c r="D314" s="19" t="s">
        <v>101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1</v>
      </c>
      <c r="S314" s="19"/>
      <c r="T314" s="19"/>
    </row>
    <row r="315" spans="1:20">
      <c r="A315" s="19"/>
      <c r="B315" s="19" t="s">
        <v>84</v>
      </c>
      <c r="C315" s="19" t="s">
        <v>88</v>
      </c>
      <c r="D315" s="19" t="s">
        <v>97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/>
      <c r="T315" s="19"/>
    </row>
    <row r="316" spans="1:20">
      <c r="A316" s="19"/>
      <c r="B316" s="19" t="s">
        <v>84</v>
      </c>
      <c r="C316" s="19" t="s">
        <v>85</v>
      </c>
      <c r="D316" s="19" t="s">
        <v>162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 t="s">
        <v>73</v>
      </c>
      <c r="T316" s="19"/>
    </row>
    <row r="317" spans="1:20">
      <c r="A317" s="19"/>
      <c r="B317" s="19" t="s">
        <v>84</v>
      </c>
      <c r="C317" s="19" t="s">
        <v>88</v>
      </c>
      <c r="D317" s="19" t="s">
        <v>102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/>
      <c r="T317" s="19"/>
    </row>
    <row r="318" spans="1:20">
      <c r="A318" s="19"/>
      <c r="B318" s="19" t="s">
        <v>84</v>
      </c>
      <c r="C318" s="19" t="s">
        <v>92</v>
      </c>
      <c r="D318" s="19" t="s">
        <v>106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/>
      <c r="T318" s="19"/>
    </row>
    <row r="319" spans="1:20">
      <c r="A319" s="19"/>
      <c r="B319" s="19" t="s">
        <v>84</v>
      </c>
      <c r="C319" s="19" t="s">
        <v>96</v>
      </c>
      <c r="D319" s="19" t="s">
        <v>163</v>
      </c>
      <c r="E319" s="19">
        <v>0</v>
      </c>
      <c r="F319" s="19">
        <v>0</v>
      </c>
      <c r="G319" s="19">
        <v>0</v>
      </c>
      <c r="H319" s="19">
        <v>1</v>
      </c>
      <c r="I319" s="19">
        <v>1</v>
      </c>
      <c r="J319" s="19">
        <v>0</v>
      </c>
      <c r="K319" s="19">
        <v>1</v>
      </c>
      <c r="L319" s="19">
        <v>1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 t="s">
        <v>50</v>
      </c>
      <c r="T319" s="19"/>
    </row>
    <row r="320" spans="1:20">
      <c r="A320" s="19"/>
      <c r="B320" s="19" t="s">
        <v>84</v>
      </c>
      <c r="C320" s="19" t="s">
        <v>88</v>
      </c>
      <c r="D320" s="19" t="s">
        <v>127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 t="s">
        <v>78</v>
      </c>
      <c r="T320" s="19"/>
    </row>
    <row r="321" spans="1:20">
      <c r="A321" s="19"/>
      <c r="B321" s="19" t="s">
        <v>84</v>
      </c>
      <c r="C321" s="19" t="s">
        <v>85</v>
      </c>
      <c r="D321" s="19" t="s">
        <v>164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 t="s">
        <v>73</v>
      </c>
      <c r="T321" s="19"/>
    </row>
    <row r="322" spans="1:20">
      <c r="A322" s="19"/>
      <c r="B322" s="19" t="s">
        <v>84</v>
      </c>
      <c r="C322" s="19" t="s">
        <v>96</v>
      </c>
      <c r="D322" s="19" t="s">
        <v>165</v>
      </c>
      <c r="E322" s="19">
        <v>0</v>
      </c>
      <c r="F322" s="19">
        <v>0</v>
      </c>
      <c r="G322" s="19">
        <v>0</v>
      </c>
      <c r="H322" s="19">
        <v>0</v>
      </c>
      <c r="I322" s="19">
        <v>0</v>
      </c>
      <c r="J322" s="19">
        <v>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/>
      <c r="T322" s="19"/>
    </row>
    <row r="323" spans="1:20">
      <c r="A323" s="19"/>
      <c r="B323" s="19" t="s">
        <v>100</v>
      </c>
      <c r="C323" s="19" t="s">
        <v>92</v>
      </c>
      <c r="D323" s="19" t="s">
        <v>101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/>
      <c r="T323" s="19"/>
    </row>
    <row r="324" spans="1:20">
      <c r="A324" s="19"/>
      <c r="B324" s="19" t="s">
        <v>84</v>
      </c>
      <c r="C324" s="19" t="s">
        <v>96</v>
      </c>
      <c r="D324" s="19" t="s">
        <v>93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 t="s">
        <v>51</v>
      </c>
      <c r="T324" s="19"/>
    </row>
    <row r="325" spans="1:20">
      <c r="A325" s="19"/>
      <c r="B325" s="19" t="s">
        <v>84</v>
      </c>
      <c r="C325" s="19" t="s">
        <v>96</v>
      </c>
      <c r="D325" s="19" t="s">
        <v>93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 t="s">
        <v>40</v>
      </c>
      <c r="T325" s="19"/>
    </row>
    <row r="326" spans="1:20">
      <c r="A326" s="19" t="s">
        <v>0</v>
      </c>
      <c r="B326" s="19" t="s">
        <v>84</v>
      </c>
      <c r="C326" s="19" t="s">
        <v>88</v>
      </c>
      <c r="D326" s="19" t="s">
        <v>93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/>
      <c r="T326" s="19"/>
    </row>
    <row r="327" spans="1:20">
      <c r="A327" s="19" t="s">
        <v>0</v>
      </c>
      <c r="B327" s="19" t="s">
        <v>84</v>
      </c>
      <c r="C327" s="19" t="s">
        <v>96</v>
      </c>
      <c r="D327" s="19" t="s">
        <v>142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/>
      <c r="T327" s="19"/>
    </row>
    <row r="328" spans="1:20">
      <c r="A328" s="19"/>
      <c r="B328" s="19" t="s">
        <v>100</v>
      </c>
      <c r="C328" s="19" t="s">
        <v>85</v>
      </c>
      <c r="D328" s="19" t="s">
        <v>101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19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0</v>
      </c>
      <c r="S328" s="19"/>
      <c r="T328" s="19"/>
    </row>
    <row r="329" spans="1:20">
      <c r="A329" s="19"/>
      <c r="B329" s="19" t="s">
        <v>84</v>
      </c>
      <c r="C329" s="19" t="s">
        <v>88</v>
      </c>
      <c r="D329" s="19" t="s">
        <v>102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 t="s">
        <v>39</v>
      </c>
      <c r="T329" s="19"/>
    </row>
    <row r="330" spans="1:20">
      <c r="A330" s="19"/>
      <c r="B330" s="19" t="s">
        <v>100</v>
      </c>
      <c r="C330" s="19" t="s">
        <v>85</v>
      </c>
      <c r="D330" s="19" t="s">
        <v>101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0</v>
      </c>
      <c r="K330" s="19">
        <v>0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  <c r="Q330" s="19">
        <v>0</v>
      </c>
      <c r="R330" s="19">
        <v>0</v>
      </c>
      <c r="S330" s="19" t="s">
        <v>50</v>
      </c>
      <c r="T330" s="19"/>
    </row>
    <row r="331" spans="1:20">
      <c r="A331" s="19"/>
      <c r="B331" s="19" t="s">
        <v>84</v>
      </c>
      <c r="C331" s="19" t="s">
        <v>96</v>
      </c>
      <c r="D331" s="19" t="s">
        <v>95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 t="s">
        <v>40</v>
      </c>
      <c r="T331" s="19"/>
    </row>
    <row r="332" spans="1:20">
      <c r="A332" s="19"/>
      <c r="B332" s="19" t="s">
        <v>84</v>
      </c>
      <c r="C332" s="19" t="s">
        <v>88</v>
      </c>
      <c r="D332" s="19" t="s">
        <v>105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/>
      <c r="T332" s="19"/>
    </row>
    <row r="333" spans="1:20">
      <c r="A333" s="19" t="s">
        <v>0</v>
      </c>
      <c r="B333" s="19" t="s">
        <v>84</v>
      </c>
      <c r="C333" s="19" t="s">
        <v>96</v>
      </c>
      <c r="D333" s="19" t="s">
        <v>95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19">
        <v>0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Q333" s="19">
        <v>0</v>
      </c>
      <c r="R333" s="19">
        <v>0</v>
      </c>
      <c r="S333" s="19"/>
      <c r="T333" s="19"/>
    </row>
    <row r="334" spans="1:20">
      <c r="A334" s="19"/>
      <c r="B334" s="19" t="s">
        <v>84</v>
      </c>
      <c r="C334" s="19" t="s">
        <v>85</v>
      </c>
      <c r="D334" s="19" t="s">
        <v>102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19">
        <v>0</v>
      </c>
      <c r="R334" s="19">
        <v>0</v>
      </c>
      <c r="S334" s="19"/>
      <c r="T334" s="19"/>
    </row>
    <row r="335" spans="1:20">
      <c r="A335" s="19"/>
      <c r="B335" s="19" t="s">
        <v>84</v>
      </c>
      <c r="C335" s="19" t="s">
        <v>96</v>
      </c>
      <c r="D335" s="19" t="s">
        <v>130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19">
        <v>0</v>
      </c>
      <c r="L335" s="19">
        <v>0</v>
      </c>
      <c r="M335" s="19">
        <v>1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/>
      <c r="T335" s="19"/>
    </row>
    <row r="336" spans="1:20">
      <c r="A336" s="19"/>
      <c r="B336" s="19" t="s">
        <v>84</v>
      </c>
      <c r="C336" s="19" t="s">
        <v>85</v>
      </c>
      <c r="D336" s="19" t="s">
        <v>157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19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0</v>
      </c>
      <c r="R336" s="19">
        <v>0</v>
      </c>
      <c r="S336" s="19"/>
      <c r="T336" s="19"/>
    </row>
    <row r="337" spans="1:20">
      <c r="A337" s="19"/>
      <c r="B337" s="19" t="s">
        <v>100</v>
      </c>
      <c r="C337" s="19" t="s">
        <v>88</v>
      </c>
      <c r="D337" s="19" t="s">
        <v>101</v>
      </c>
      <c r="E337" s="19">
        <v>0</v>
      </c>
      <c r="F337" s="19">
        <v>0</v>
      </c>
      <c r="G337" s="19">
        <v>0</v>
      </c>
      <c r="H337" s="19">
        <v>0</v>
      </c>
      <c r="I337" s="19">
        <v>0</v>
      </c>
      <c r="J337" s="19">
        <v>0</v>
      </c>
      <c r="K337" s="19">
        <v>0</v>
      </c>
      <c r="L337" s="19">
        <v>0</v>
      </c>
      <c r="M337" s="19">
        <v>0</v>
      </c>
      <c r="N337" s="19">
        <v>0</v>
      </c>
      <c r="O337" s="19">
        <v>0</v>
      </c>
      <c r="P337" s="19">
        <v>0</v>
      </c>
      <c r="Q337" s="19">
        <v>0</v>
      </c>
      <c r="R337" s="19">
        <v>0</v>
      </c>
      <c r="S337" s="19" t="s">
        <v>42</v>
      </c>
      <c r="T337" s="19"/>
    </row>
    <row r="338" spans="1:20">
      <c r="A338" s="19"/>
      <c r="B338" s="19" t="s">
        <v>100</v>
      </c>
      <c r="C338" s="19" t="s">
        <v>92</v>
      </c>
      <c r="D338" s="19" t="s">
        <v>101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/>
      <c r="T338" s="19"/>
    </row>
    <row r="339" spans="1:20">
      <c r="A339" s="19"/>
      <c r="B339" s="19" t="s">
        <v>84</v>
      </c>
      <c r="C339" s="19" t="s">
        <v>88</v>
      </c>
      <c r="D339" s="19" t="s">
        <v>140</v>
      </c>
      <c r="E339" s="19">
        <v>0</v>
      </c>
      <c r="F339" s="19">
        <v>0</v>
      </c>
      <c r="G339" s="19">
        <v>0</v>
      </c>
      <c r="H339" s="19">
        <v>0</v>
      </c>
      <c r="I339" s="19">
        <v>0</v>
      </c>
      <c r="J339" s="19">
        <v>0</v>
      </c>
      <c r="K339" s="19">
        <v>0</v>
      </c>
      <c r="L339" s="19">
        <v>2</v>
      </c>
      <c r="M339" s="19">
        <v>0</v>
      </c>
      <c r="N339" s="19">
        <v>0</v>
      </c>
      <c r="O339" s="19">
        <v>0</v>
      </c>
      <c r="P339" s="19">
        <v>0</v>
      </c>
      <c r="Q339" s="19">
        <v>0</v>
      </c>
      <c r="R339" s="19">
        <v>0</v>
      </c>
      <c r="S339" s="19"/>
      <c r="T339" s="19"/>
    </row>
    <row r="340" spans="1:20">
      <c r="A340" s="19"/>
      <c r="B340" s="19" t="s">
        <v>100</v>
      </c>
      <c r="C340" s="19" t="s">
        <v>85</v>
      </c>
      <c r="D340" s="19" t="s">
        <v>101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/>
      <c r="T340" s="19"/>
    </row>
    <row r="341" spans="1:20">
      <c r="A341" s="19"/>
      <c r="B341" s="19" t="s">
        <v>84</v>
      </c>
      <c r="C341" s="19" t="s">
        <v>85</v>
      </c>
      <c r="D341" s="19" t="s">
        <v>98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 t="s">
        <v>73</v>
      </c>
      <c r="T341" s="19"/>
    </row>
    <row r="342" spans="1:20">
      <c r="A342" s="19"/>
      <c r="B342" s="19" t="s">
        <v>84</v>
      </c>
      <c r="C342" s="19" t="s">
        <v>96</v>
      </c>
      <c r="D342" s="19" t="s">
        <v>112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1</v>
      </c>
      <c r="K342" s="19">
        <v>0</v>
      </c>
      <c r="L342" s="19">
        <v>0</v>
      </c>
      <c r="M342" s="19">
        <v>0</v>
      </c>
      <c r="N342" s="19">
        <v>0</v>
      </c>
      <c r="O342" s="19">
        <v>0</v>
      </c>
      <c r="P342" s="19">
        <v>0</v>
      </c>
      <c r="Q342" s="19">
        <v>0</v>
      </c>
      <c r="R342" s="19">
        <v>0</v>
      </c>
      <c r="S342" s="19"/>
      <c r="T342" s="19"/>
    </row>
    <row r="343" spans="1:20">
      <c r="A343" s="19"/>
      <c r="B343" s="19" t="s">
        <v>84</v>
      </c>
      <c r="C343" s="19" t="s">
        <v>88</v>
      </c>
      <c r="D343" s="19" t="s">
        <v>111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19">
        <v>0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19">
        <v>0</v>
      </c>
      <c r="R343" s="19">
        <v>0</v>
      </c>
      <c r="S343" s="19"/>
      <c r="T343" s="19"/>
    </row>
    <row r="344" spans="1:20">
      <c r="A344" s="19"/>
      <c r="B344" s="19" t="s">
        <v>84</v>
      </c>
      <c r="C344" s="19" t="s">
        <v>92</v>
      </c>
      <c r="D344" s="19" t="s">
        <v>110</v>
      </c>
      <c r="E344" s="19">
        <v>0</v>
      </c>
      <c r="F344" s="19">
        <v>0</v>
      </c>
      <c r="G344" s="19">
        <v>0</v>
      </c>
      <c r="H344" s="19">
        <v>0</v>
      </c>
      <c r="I344" s="19">
        <v>1</v>
      </c>
      <c r="J344" s="19">
        <v>0</v>
      </c>
      <c r="K344" s="19">
        <v>0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19">
        <v>0</v>
      </c>
      <c r="R344" s="19">
        <v>0</v>
      </c>
      <c r="S344" s="19"/>
      <c r="T344" s="19"/>
    </row>
    <row r="345" spans="1:20">
      <c r="A345" s="19"/>
      <c r="B345" s="19" t="s">
        <v>84</v>
      </c>
      <c r="C345" s="19" t="s">
        <v>88</v>
      </c>
      <c r="D345" s="19" t="s">
        <v>138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9">
        <v>0</v>
      </c>
      <c r="L345" s="19">
        <v>0</v>
      </c>
      <c r="M345" s="19">
        <v>1</v>
      </c>
      <c r="N345" s="19">
        <v>0</v>
      </c>
      <c r="O345" s="19">
        <v>0</v>
      </c>
      <c r="P345" s="19">
        <v>0</v>
      </c>
      <c r="Q345" s="19">
        <v>0</v>
      </c>
      <c r="R345" s="19">
        <v>0</v>
      </c>
      <c r="S345" s="19"/>
      <c r="T345" s="19"/>
    </row>
    <row r="346" spans="1:20">
      <c r="A346" s="19"/>
      <c r="B346" s="19" t="s">
        <v>100</v>
      </c>
      <c r="C346" s="19" t="s">
        <v>85</v>
      </c>
      <c r="D346" s="19" t="s">
        <v>101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  <c r="Q346" s="19">
        <v>0</v>
      </c>
      <c r="R346" s="19">
        <v>0</v>
      </c>
      <c r="S346" s="19" t="s">
        <v>75</v>
      </c>
      <c r="T346" s="19"/>
    </row>
    <row r="347" spans="1:20">
      <c r="A347" s="19"/>
      <c r="B347" s="19" t="s">
        <v>84</v>
      </c>
      <c r="C347" s="19" t="s">
        <v>96</v>
      </c>
      <c r="D347" s="19" t="s">
        <v>95</v>
      </c>
      <c r="E347" s="19">
        <v>0</v>
      </c>
      <c r="F347" s="19">
        <v>0</v>
      </c>
      <c r="G347" s="19">
        <v>0</v>
      </c>
      <c r="H347" s="19">
        <v>0</v>
      </c>
      <c r="I347" s="19">
        <v>0</v>
      </c>
      <c r="J347" s="19">
        <v>0</v>
      </c>
      <c r="K347" s="19">
        <v>0</v>
      </c>
      <c r="L347" s="19">
        <v>0</v>
      </c>
      <c r="M347" s="19">
        <v>0</v>
      </c>
      <c r="N347" s="19">
        <v>0</v>
      </c>
      <c r="O347" s="19">
        <v>0</v>
      </c>
      <c r="P347" s="19">
        <v>0</v>
      </c>
      <c r="Q347" s="19">
        <v>0</v>
      </c>
      <c r="R347" s="19">
        <v>0</v>
      </c>
      <c r="S347" s="19" t="s">
        <v>43</v>
      </c>
      <c r="T347" s="19"/>
    </row>
    <row r="348" spans="1:20">
      <c r="A348" s="19" t="s">
        <v>0</v>
      </c>
      <c r="B348" s="19" t="s">
        <v>84</v>
      </c>
      <c r="C348" s="19" t="s">
        <v>92</v>
      </c>
      <c r="D348" s="19" t="s">
        <v>95</v>
      </c>
      <c r="E348" s="19">
        <v>0</v>
      </c>
      <c r="F348" s="19">
        <v>0</v>
      </c>
      <c r="G348" s="19">
        <v>0</v>
      </c>
      <c r="H348" s="19">
        <v>1</v>
      </c>
      <c r="I348" s="19">
        <v>0</v>
      </c>
      <c r="J348" s="19">
        <v>0</v>
      </c>
      <c r="K348" s="19">
        <v>0</v>
      </c>
      <c r="L348" s="19">
        <v>1</v>
      </c>
      <c r="M348" s="19">
        <v>0</v>
      </c>
      <c r="N348" s="19">
        <v>1</v>
      </c>
      <c r="O348" s="19">
        <v>0</v>
      </c>
      <c r="P348" s="19">
        <v>0</v>
      </c>
      <c r="Q348" s="19">
        <v>0</v>
      </c>
      <c r="R348" s="19">
        <v>1</v>
      </c>
      <c r="S348" s="19"/>
      <c r="T348" s="19"/>
    </row>
    <row r="349" spans="1:20">
      <c r="A349" s="19"/>
      <c r="B349" s="19" t="s">
        <v>84</v>
      </c>
      <c r="C349" s="19" t="s">
        <v>96</v>
      </c>
      <c r="D349" s="19" t="s">
        <v>95</v>
      </c>
      <c r="E349" s="19">
        <v>0</v>
      </c>
      <c r="F349" s="19">
        <v>0</v>
      </c>
      <c r="G349" s="19">
        <v>0</v>
      </c>
      <c r="H349" s="19">
        <v>0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0</v>
      </c>
      <c r="S349" s="19"/>
      <c r="T349" s="19"/>
    </row>
    <row r="350" spans="1:20">
      <c r="A350" s="19"/>
      <c r="B350" s="19" t="s">
        <v>84</v>
      </c>
      <c r="C350" s="19" t="s">
        <v>96</v>
      </c>
      <c r="D350" s="19" t="s">
        <v>105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0</v>
      </c>
      <c r="S350" s="19"/>
      <c r="T350" s="19"/>
    </row>
    <row r="351" spans="1:20">
      <c r="A351" s="19"/>
      <c r="B351" s="19" t="s">
        <v>84</v>
      </c>
      <c r="C351" s="19" t="s">
        <v>96</v>
      </c>
      <c r="D351" s="19" t="s">
        <v>102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0</v>
      </c>
      <c r="S351" s="19" t="s">
        <v>40</v>
      </c>
      <c r="T351" s="19"/>
    </row>
    <row r="352" spans="1:20">
      <c r="A352" s="19"/>
      <c r="B352" s="19" t="s">
        <v>84</v>
      </c>
      <c r="C352" s="19" t="s">
        <v>96</v>
      </c>
      <c r="D352" s="19" t="s">
        <v>166</v>
      </c>
      <c r="E352" s="19">
        <v>0</v>
      </c>
      <c r="F352" s="19">
        <v>0</v>
      </c>
      <c r="G352" s="19">
        <v>0</v>
      </c>
      <c r="H352" s="19">
        <v>0</v>
      </c>
      <c r="I352" s="19">
        <v>0</v>
      </c>
      <c r="J352" s="19">
        <v>0</v>
      </c>
      <c r="K352" s="19">
        <v>0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19">
        <v>0</v>
      </c>
      <c r="R352" s="19">
        <v>0</v>
      </c>
      <c r="S352" s="19"/>
      <c r="T352" s="19"/>
    </row>
    <row r="353" spans="1:20">
      <c r="A353" s="19"/>
      <c r="B353" s="19" t="s">
        <v>84</v>
      </c>
      <c r="C353" s="19" t="s">
        <v>88</v>
      </c>
      <c r="D353" s="19" t="s">
        <v>93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/>
      <c r="T353" s="19"/>
    </row>
    <row r="354" spans="1:20">
      <c r="A354" s="19"/>
      <c r="B354" s="19" t="s">
        <v>84</v>
      </c>
      <c r="C354" s="19" t="s">
        <v>96</v>
      </c>
      <c r="D354" s="19" t="s">
        <v>104</v>
      </c>
      <c r="E354" s="19">
        <v>1</v>
      </c>
      <c r="F354" s="19">
        <v>0</v>
      </c>
      <c r="G354" s="19">
        <v>0</v>
      </c>
      <c r="H354" s="19">
        <v>0</v>
      </c>
      <c r="I354" s="19">
        <v>1</v>
      </c>
      <c r="J354" s="19">
        <v>0</v>
      </c>
      <c r="K354" s="19">
        <v>1</v>
      </c>
      <c r="L354" s="19">
        <v>0</v>
      </c>
      <c r="M354" s="19">
        <v>1</v>
      </c>
      <c r="N354" s="19">
        <v>0</v>
      </c>
      <c r="O354" s="19">
        <v>0</v>
      </c>
      <c r="P354" s="19">
        <v>0</v>
      </c>
      <c r="Q354" s="19">
        <v>0</v>
      </c>
      <c r="R354" s="19">
        <v>0</v>
      </c>
      <c r="S354" s="19"/>
      <c r="T354" s="19"/>
    </row>
    <row r="355" spans="1:20">
      <c r="A355" s="19"/>
      <c r="B355" s="19" t="s">
        <v>84</v>
      </c>
      <c r="C355" s="19" t="s">
        <v>85</v>
      </c>
      <c r="D355" s="19" t="s">
        <v>103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  <c r="J355" s="19">
        <v>0</v>
      </c>
      <c r="K355" s="19">
        <v>0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19">
        <v>0</v>
      </c>
      <c r="R355" s="19">
        <v>0</v>
      </c>
      <c r="S355" s="19"/>
      <c r="T355" s="19"/>
    </row>
    <row r="356" spans="1:20">
      <c r="A356" s="19" t="s">
        <v>0</v>
      </c>
      <c r="B356" s="19" t="s">
        <v>100</v>
      </c>
      <c r="C356" s="19" t="s">
        <v>88</v>
      </c>
      <c r="D356" s="19" t="s">
        <v>101</v>
      </c>
      <c r="E356" s="19">
        <v>0</v>
      </c>
      <c r="F356" s="19">
        <v>0</v>
      </c>
      <c r="G356" s="19">
        <v>0</v>
      </c>
      <c r="H356" s="19">
        <v>0</v>
      </c>
      <c r="I356" s="19">
        <v>1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/>
      <c r="T356" s="19"/>
    </row>
    <row r="357" spans="1:20">
      <c r="A357" s="19"/>
      <c r="B357" s="19" t="s">
        <v>84</v>
      </c>
      <c r="C357" s="19" t="s">
        <v>96</v>
      </c>
      <c r="D357" s="19" t="s">
        <v>162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/>
      <c r="T357" s="19"/>
    </row>
    <row r="358" spans="1:20">
      <c r="A358" s="19"/>
      <c r="B358" s="19" t="s">
        <v>84</v>
      </c>
      <c r="C358" s="19" t="s">
        <v>96</v>
      </c>
      <c r="D358" s="19" t="s">
        <v>102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/>
      <c r="T358" s="19"/>
    </row>
    <row r="359" spans="1:20">
      <c r="A359" s="19"/>
      <c r="B359" s="19" t="s">
        <v>84</v>
      </c>
      <c r="C359" s="19" t="s">
        <v>96</v>
      </c>
      <c r="D359" s="19" t="s">
        <v>155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 t="s">
        <v>51</v>
      </c>
      <c r="T359" s="19"/>
    </row>
    <row r="360" spans="1:20">
      <c r="A360" s="19"/>
      <c r="B360" s="19" t="s">
        <v>100</v>
      </c>
      <c r="C360" s="19" t="s">
        <v>96</v>
      </c>
      <c r="D360" s="19" t="s">
        <v>101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0</v>
      </c>
      <c r="R360" s="19">
        <v>0</v>
      </c>
      <c r="S360" s="19"/>
      <c r="T360" s="19"/>
    </row>
    <row r="361" spans="1:20">
      <c r="A361" s="19"/>
      <c r="B361" s="19" t="s">
        <v>84</v>
      </c>
      <c r="C361" s="19" t="s">
        <v>96</v>
      </c>
      <c r="D361" s="19" t="s">
        <v>93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/>
      <c r="T361" s="19"/>
    </row>
    <row r="362" spans="1:20">
      <c r="A362" s="19"/>
      <c r="B362" s="19" t="s">
        <v>84</v>
      </c>
      <c r="C362" s="19" t="s">
        <v>96</v>
      </c>
      <c r="D362" s="19" t="s">
        <v>139</v>
      </c>
      <c r="E362" s="19">
        <v>0</v>
      </c>
      <c r="F362" s="19">
        <v>0</v>
      </c>
      <c r="G362" s="19">
        <v>0</v>
      </c>
      <c r="H362" s="19">
        <v>0</v>
      </c>
      <c r="I362" s="19">
        <v>0</v>
      </c>
      <c r="J362" s="19">
        <v>0</v>
      </c>
      <c r="K362" s="19">
        <v>0</v>
      </c>
      <c r="L362" s="19">
        <v>0</v>
      </c>
      <c r="M362" s="19">
        <v>1</v>
      </c>
      <c r="N362" s="19">
        <v>0</v>
      </c>
      <c r="O362" s="19">
        <v>0</v>
      </c>
      <c r="P362" s="19">
        <v>0</v>
      </c>
      <c r="Q362" s="19">
        <v>1</v>
      </c>
      <c r="R362" s="19">
        <v>0</v>
      </c>
      <c r="S362" s="19"/>
      <c r="T362" s="19"/>
    </row>
    <row r="363" spans="1:20">
      <c r="A363" s="19" t="s">
        <v>0</v>
      </c>
      <c r="B363" s="19" t="s">
        <v>84</v>
      </c>
      <c r="C363" s="19" t="s">
        <v>96</v>
      </c>
      <c r="D363" s="19" t="s">
        <v>95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19">
        <v>0</v>
      </c>
      <c r="L363" s="19">
        <v>0</v>
      </c>
      <c r="M363" s="19">
        <v>0</v>
      </c>
      <c r="N363" s="19">
        <v>0</v>
      </c>
      <c r="O363" s="19">
        <v>0</v>
      </c>
      <c r="P363" s="19">
        <v>0</v>
      </c>
      <c r="Q363" s="19">
        <v>0</v>
      </c>
      <c r="R363" s="19">
        <v>0</v>
      </c>
      <c r="S363" s="19"/>
      <c r="T363" s="19"/>
    </row>
    <row r="364" spans="1:20">
      <c r="A364" s="19"/>
      <c r="B364" s="19" t="s">
        <v>84</v>
      </c>
      <c r="C364" s="19" t="s">
        <v>85</v>
      </c>
      <c r="D364" s="19" t="s">
        <v>116</v>
      </c>
      <c r="E364" s="19">
        <v>0</v>
      </c>
      <c r="F364" s="19">
        <v>0</v>
      </c>
      <c r="G364" s="19">
        <v>0</v>
      </c>
      <c r="H364" s="19">
        <v>1</v>
      </c>
      <c r="I364" s="19">
        <v>1</v>
      </c>
      <c r="J364" s="19">
        <v>0</v>
      </c>
      <c r="K364" s="19">
        <v>0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19">
        <v>0</v>
      </c>
      <c r="R364" s="19">
        <v>0</v>
      </c>
      <c r="S364" s="19" t="s">
        <v>66</v>
      </c>
      <c r="T364" s="19"/>
    </row>
    <row r="365" spans="1:20">
      <c r="A365" s="19"/>
      <c r="B365" s="19" t="s">
        <v>84</v>
      </c>
      <c r="C365" s="19" t="s">
        <v>94</v>
      </c>
      <c r="D365" s="19" t="s">
        <v>109</v>
      </c>
      <c r="E365" s="19">
        <v>0</v>
      </c>
      <c r="F365" s="19">
        <v>0</v>
      </c>
      <c r="G365" s="19">
        <v>0</v>
      </c>
      <c r="H365" s="19">
        <v>0</v>
      </c>
      <c r="I365" s="19">
        <v>0</v>
      </c>
      <c r="J365" s="19">
        <v>0</v>
      </c>
      <c r="K365" s="19">
        <v>0</v>
      </c>
      <c r="L365" s="19">
        <v>0</v>
      </c>
      <c r="M365" s="19">
        <v>1</v>
      </c>
      <c r="N365" s="19">
        <v>0</v>
      </c>
      <c r="O365" s="19">
        <v>0</v>
      </c>
      <c r="P365" s="19">
        <v>0</v>
      </c>
      <c r="Q365" s="19">
        <v>0</v>
      </c>
      <c r="R365" s="19">
        <v>0</v>
      </c>
      <c r="S365" s="19"/>
      <c r="T365" s="19"/>
    </row>
    <row r="366" spans="1:20">
      <c r="A366" s="19"/>
      <c r="B366" s="19" t="s">
        <v>90</v>
      </c>
      <c r="C366" s="19" t="s">
        <v>92</v>
      </c>
      <c r="D366" s="19" t="s">
        <v>91</v>
      </c>
      <c r="E366" s="19">
        <v>0</v>
      </c>
      <c r="F366" s="19">
        <v>0</v>
      </c>
      <c r="G366" s="19">
        <v>2</v>
      </c>
      <c r="H366" s="19">
        <v>0</v>
      </c>
      <c r="I366" s="19">
        <v>0</v>
      </c>
      <c r="J366" s="19">
        <v>0</v>
      </c>
      <c r="K366" s="19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19">
        <v>0</v>
      </c>
      <c r="R366" s="19">
        <v>0</v>
      </c>
      <c r="S366" s="19" t="s">
        <v>42</v>
      </c>
      <c r="T366" s="19"/>
    </row>
    <row r="367" spans="1:20">
      <c r="A367" s="19"/>
      <c r="B367" s="19" t="s">
        <v>84</v>
      </c>
      <c r="C367" s="19" t="s">
        <v>92</v>
      </c>
      <c r="D367" s="19" t="s">
        <v>103</v>
      </c>
      <c r="E367" s="19">
        <v>0</v>
      </c>
      <c r="F367" s="19">
        <v>0</v>
      </c>
      <c r="G367" s="19">
        <v>0</v>
      </c>
      <c r="H367" s="19">
        <v>0</v>
      </c>
      <c r="I367" s="19">
        <v>0</v>
      </c>
      <c r="J367" s="19">
        <v>0</v>
      </c>
      <c r="K367" s="19">
        <v>0</v>
      </c>
      <c r="L367" s="19">
        <v>0</v>
      </c>
      <c r="M367" s="19">
        <v>2</v>
      </c>
      <c r="N367" s="19">
        <v>0</v>
      </c>
      <c r="O367" s="19">
        <v>0</v>
      </c>
      <c r="P367" s="19">
        <v>0</v>
      </c>
      <c r="Q367" s="19">
        <v>0</v>
      </c>
      <c r="R367" s="19">
        <v>0</v>
      </c>
      <c r="S367" s="19"/>
      <c r="T367" s="19"/>
    </row>
    <row r="368" spans="1:20">
      <c r="A368" s="19"/>
      <c r="B368" s="19" t="s">
        <v>84</v>
      </c>
      <c r="C368" s="19" t="s">
        <v>88</v>
      </c>
      <c r="D368" s="19" t="s">
        <v>109</v>
      </c>
      <c r="E368" s="19">
        <v>0</v>
      </c>
      <c r="F368" s="19">
        <v>0</v>
      </c>
      <c r="G368" s="19">
        <v>1</v>
      </c>
      <c r="H368" s="19">
        <v>0</v>
      </c>
      <c r="I368" s="19">
        <v>0</v>
      </c>
      <c r="J368" s="19">
        <v>0</v>
      </c>
      <c r="K368" s="19">
        <v>0</v>
      </c>
      <c r="L368" s="19">
        <v>0</v>
      </c>
      <c r="M368" s="19">
        <v>0</v>
      </c>
      <c r="N368" s="19">
        <v>0</v>
      </c>
      <c r="O368" s="19">
        <v>0</v>
      </c>
      <c r="P368" s="19">
        <v>0</v>
      </c>
      <c r="Q368" s="19">
        <v>0</v>
      </c>
      <c r="R368" s="19">
        <v>0</v>
      </c>
      <c r="S368" s="19"/>
      <c r="T368" s="19"/>
    </row>
    <row r="369" spans="1:20">
      <c r="A369" s="19"/>
      <c r="B369" s="19" t="s">
        <v>90</v>
      </c>
      <c r="C369" s="19" t="s">
        <v>94</v>
      </c>
      <c r="D369" s="19" t="s">
        <v>91</v>
      </c>
      <c r="E369" s="19">
        <v>0</v>
      </c>
      <c r="F369" s="19">
        <v>0</v>
      </c>
      <c r="G369" s="19">
        <v>0</v>
      </c>
      <c r="H369" s="19">
        <v>0</v>
      </c>
      <c r="I369" s="19">
        <v>0</v>
      </c>
      <c r="J369" s="19">
        <v>0</v>
      </c>
      <c r="K369" s="19">
        <v>0</v>
      </c>
      <c r="L369" s="19">
        <v>0</v>
      </c>
      <c r="M369" s="19">
        <v>0</v>
      </c>
      <c r="N369" s="19">
        <v>0</v>
      </c>
      <c r="O369" s="19">
        <v>0</v>
      </c>
      <c r="P369" s="19">
        <v>0</v>
      </c>
      <c r="Q369" s="19">
        <v>0</v>
      </c>
      <c r="R369" s="19">
        <v>0</v>
      </c>
      <c r="S369" s="19"/>
      <c r="T369" s="19"/>
    </row>
    <row r="370" spans="1:20">
      <c r="A370" s="19"/>
      <c r="B370" s="19" t="s">
        <v>84</v>
      </c>
      <c r="C370" s="19" t="s">
        <v>96</v>
      </c>
      <c r="D370" s="19" t="s">
        <v>104</v>
      </c>
      <c r="E370" s="19">
        <v>0</v>
      </c>
      <c r="F370" s="19">
        <v>0</v>
      </c>
      <c r="G370" s="19">
        <v>0</v>
      </c>
      <c r="H370" s="19">
        <v>0</v>
      </c>
      <c r="I370" s="19">
        <v>0</v>
      </c>
      <c r="J370" s="19">
        <v>0</v>
      </c>
      <c r="K370" s="19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  <c r="Q370" s="19">
        <v>0</v>
      </c>
      <c r="R370" s="19">
        <v>0</v>
      </c>
      <c r="S370" s="19"/>
      <c r="T370" s="19"/>
    </row>
    <row r="371" spans="1:20">
      <c r="A371" s="19"/>
      <c r="B371" s="19" t="s">
        <v>84</v>
      </c>
      <c r="C371" s="19" t="s">
        <v>96</v>
      </c>
      <c r="D371" s="19" t="s">
        <v>87</v>
      </c>
      <c r="E371" s="19">
        <v>0</v>
      </c>
      <c r="F371" s="19">
        <v>0</v>
      </c>
      <c r="G371" s="19">
        <v>0</v>
      </c>
      <c r="H371" s="19">
        <v>0</v>
      </c>
      <c r="I371" s="19">
        <v>0</v>
      </c>
      <c r="J371" s="19">
        <v>0</v>
      </c>
      <c r="K371" s="19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19">
        <v>0</v>
      </c>
      <c r="R371" s="19">
        <v>0</v>
      </c>
      <c r="S371" s="19"/>
      <c r="T371" s="19"/>
    </row>
    <row r="372" spans="1:20">
      <c r="A372" s="19"/>
      <c r="B372" s="19" t="s">
        <v>84</v>
      </c>
      <c r="C372" s="19" t="s">
        <v>96</v>
      </c>
      <c r="D372" s="19" t="s">
        <v>103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19">
        <v>0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  <c r="Q372" s="19">
        <v>0</v>
      </c>
      <c r="R372" s="19">
        <v>0</v>
      </c>
      <c r="S372" s="19"/>
      <c r="T372" s="19"/>
    </row>
    <row r="373" spans="1:20">
      <c r="A373" s="19"/>
      <c r="B373" s="19" t="s">
        <v>84</v>
      </c>
      <c r="C373" s="19" t="s">
        <v>85</v>
      </c>
      <c r="D373" s="19" t="s">
        <v>167</v>
      </c>
      <c r="E373" s="19">
        <v>0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19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  <c r="Q373" s="19">
        <v>0</v>
      </c>
      <c r="R373" s="19">
        <v>0</v>
      </c>
      <c r="S373" s="19"/>
      <c r="T373" s="19"/>
    </row>
    <row r="374" spans="1:20">
      <c r="A374" s="19"/>
      <c r="B374" s="19" t="s">
        <v>84</v>
      </c>
      <c r="C374" s="19" t="s">
        <v>96</v>
      </c>
      <c r="D374" s="19" t="s">
        <v>95</v>
      </c>
      <c r="E374" s="19">
        <v>0</v>
      </c>
      <c r="F374" s="19">
        <v>0</v>
      </c>
      <c r="G374" s="19">
        <v>0</v>
      </c>
      <c r="H374" s="19">
        <v>0</v>
      </c>
      <c r="I374" s="19">
        <v>0</v>
      </c>
      <c r="J374" s="19">
        <v>0</v>
      </c>
      <c r="K374" s="19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  <c r="Q374" s="19">
        <v>0</v>
      </c>
      <c r="R374" s="19">
        <v>0</v>
      </c>
      <c r="S374" s="19" t="s">
        <v>39</v>
      </c>
      <c r="T374" s="19"/>
    </row>
    <row r="375" spans="1:20">
      <c r="A375" s="19"/>
      <c r="B375" s="19" t="s">
        <v>100</v>
      </c>
      <c r="C375" s="19" t="s">
        <v>96</v>
      </c>
      <c r="D375" s="19" t="s">
        <v>101</v>
      </c>
      <c r="E375" s="19">
        <v>0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19">
        <v>0</v>
      </c>
      <c r="L375" s="19">
        <v>0</v>
      </c>
      <c r="M375" s="19">
        <v>0</v>
      </c>
      <c r="N375" s="19">
        <v>0</v>
      </c>
      <c r="O375" s="19">
        <v>0</v>
      </c>
      <c r="P375" s="19">
        <v>0</v>
      </c>
      <c r="Q375" s="19">
        <v>0</v>
      </c>
      <c r="R375" s="19">
        <v>0</v>
      </c>
      <c r="S375" s="19"/>
      <c r="T375" s="19"/>
    </row>
    <row r="376" spans="1:20">
      <c r="A376" s="19"/>
      <c r="B376" s="19" t="s">
        <v>84</v>
      </c>
      <c r="C376" s="19" t="s">
        <v>88</v>
      </c>
      <c r="D376" s="19" t="s">
        <v>87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 t="s">
        <v>73</v>
      </c>
      <c r="T376" s="19"/>
    </row>
    <row r="377" spans="1:20">
      <c r="A377" s="19" t="s">
        <v>0</v>
      </c>
      <c r="B377" s="19" t="s">
        <v>84</v>
      </c>
      <c r="C377" s="19" t="s">
        <v>92</v>
      </c>
      <c r="D377" s="19" t="s">
        <v>97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/>
      <c r="T377" s="19"/>
    </row>
    <row r="378" spans="1:20">
      <c r="A378" s="19"/>
      <c r="B378" s="19" t="s">
        <v>84</v>
      </c>
      <c r="C378" s="19" t="s">
        <v>96</v>
      </c>
      <c r="D378" s="19" t="s">
        <v>136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19">
        <v>0</v>
      </c>
      <c r="L378" s="19">
        <v>0</v>
      </c>
      <c r="M378" s="19">
        <v>0</v>
      </c>
      <c r="N378" s="19">
        <v>0</v>
      </c>
      <c r="O378" s="19">
        <v>0</v>
      </c>
      <c r="P378" s="19">
        <v>0</v>
      </c>
      <c r="Q378" s="19">
        <v>0</v>
      </c>
      <c r="R378" s="19">
        <v>0</v>
      </c>
      <c r="S378" s="19" t="s">
        <v>40</v>
      </c>
      <c r="T378" s="19"/>
    </row>
    <row r="379" spans="1:20">
      <c r="A379" s="19"/>
      <c r="B379" s="19" t="s">
        <v>84</v>
      </c>
      <c r="C379" s="19" t="s">
        <v>94</v>
      </c>
      <c r="D379" s="19" t="s">
        <v>97</v>
      </c>
      <c r="E379" s="19">
        <v>1</v>
      </c>
      <c r="F379" s="19">
        <v>1</v>
      </c>
      <c r="G379" s="19">
        <v>1</v>
      </c>
      <c r="H379" s="19">
        <v>1</v>
      </c>
      <c r="I379" s="19">
        <v>1</v>
      </c>
      <c r="J379" s="19">
        <v>1</v>
      </c>
      <c r="K379" s="19">
        <v>1</v>
      </c>
      <c r="L379" s="19">
        <v>0</v>
      </c>
      <c r="M379" s="19">
        <v>0</v>
      </c>
      <c r="N379" s="19">
        <v>0</v>
      </c>
      <c r="O379" s="19">
        <v>0</v>
      </c>
      <c r="P379" s="19">
        <v>0</v>
      </c>
      <c r="Q379" s="19">
        <v>0</v>
      </c>
      <c r="R379" s="19">
        <v>0</v>
      </c>
      <c r="S379" s="19"/>
      <c r="T379" s="19"/>
    </row>
    <row r="380" spans="1:20">
      <c r="A380" s="19" t="s">
        <v>0</v>
      </c>
      <c r="B380" s="19" t="s">
        <v>100</v>
      </c>
      <c r="C380" s="19" t="s">
        <v>92</v>
      </c>
      <c r="D380" s="19" t="s">
        <v>101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19">
        <v>0</v>
      </c>
      <c r="L380" s="19">
        <v>0</v>
      </c>
      <c r="M380" s="19">
        <v>0</v>
      </c>
      <c r="N380" s="19">
        <v>0</v>
      </c>
      <c r="O380" s="19">
        <v>0</v>
      </c>
      <c r="P380" s="19">
        <v>0</v>
      </c>
      <c r="Q380" s="19">
        <v>0</v>
      </c>
      <c r="R380" s="19">
        <v>0</v>
      </c>
      <c r="S380" s="19"/>
      <c r="T380" s="19"/>
    </row>
    <row r="381" spans="1:20">
      <c r="A381" s="19"/>
      <c r="B381" s="19" t="s">
        <v>84</v>
      </c>
      <c r="C381" s="19" t="s">
        <v>88</v>
      </c>
      <c r="D381" s="19" t="s">
        <v>142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19">
        <v>0</v>
      </c>
      <c r="L381" s="19">
        <v>0</v>
      </c>
      <c r="M381" s="19">
        <v>0</v>
      </c>
      <c r="N381" s="19">
        <v>0</v>
      </c>
      <c r="O381" s="19">
        <v>0</v>
      </c>
      <c r="P381" s="19">
        <v>0</v>
      </c>
      <c r="Q381" s="19">
        <v>0</v>
      </c>
      <c r="R381" s="19">
        <v>0</v>
      </c>
      <c r="S381" s="19" t="s">
        <v>66</v>
      </c>
      <c r="T381" s="19"/>
    </row>
    <row r="382" spans="1:20">
      <c r="A382" s="19"/>
      <c r="B382" s="19" t="s">
        <v>100</v>
      </c>
      <c r="C382" s="19" t="s">
        <v>92</v>
      </c>
      <c r="D382" s="19" t="s">
        <v>101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0</v>
      </c>
      <c r="K382" s="19">
        <v>0</v>
      </c>
      <c r="L382" s="19">
        <v>0</v>
      </c>
      <c r="M382" s="19">
        <v>0</v>
      </c>
      <c r="N382" s="19">
        <v>0</v>
      </c>
      <c r="O382" s="19">
        <v>0</v>
      </c>
      <c r="P382" s="19">
        <v>0</v>
      </c>
      <c r="Q382" s="19">
        <v>0</v>
      </c>
      <c r="R382" s="19">
        <v>0</v>
      </c>
      <c r="S382" s="19"/>
      <c r="T382" s="19"/>
    </row>
    <row r="383" spans="1:20">
      <c r="A383" s="19"/>
      <c r="B383" s="19" t="s">
        <v>84</v>
      </c>
      <c r="C383" s="19" t="s">
        <v>92</v>
      </c>
      <c r="D383" s="19" t="s">
        <v>103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19">
        <v>0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  <c r="Q383" s="19">
        <v>0</v>
      </c>
      <c r="R383" s="19">
        <v>0</v>
      </c>
      <c r="S383" s="19"/>
      <c r="T383" s="19"/>
    </row>
    <row r="384" spans="1:20">
      <c r="A384" s="19" t="s">
        <v>0</v>
      </c>
      <c r="B384" s="19" t="s">
        <v>84</v>
      </c>
      <c r="C384" s="19" t="s">
        <v>96</v>
      </c>
      <c r="D384" s="19" t="s">
        <v>95</v>
      </c>
      <c r="E384" s="19">
        <v>0</v>
      </c>
      <c r="F384" s="19">
        <v>1</v>
      </c>
      <c r="G384" s="19">
        <v>0</v>
      </c>
      <c r="H384" s="19">
        <v>0</v>
      </c>
      <c r="I384" s="19">
        <v>1</v>
      </c>
      <c r="J384" s="19">
        <v>0</v>
      </c>
      <c r="K384" s="19">
        <v>0</v>
      </c>
      <c r="L384" s="19">
        <v>0</v>
      </c>
      <c r="M384" s="19">
        <v>0</v>
      </c>
      <c r="N384" s="19">
        <v>0</v>
      </c>
      <c r="O384" s="19">
        <v>0</v>
      </c>
      <c r="P384" s="19">
        <v>0</v>
      </c>
      <c r="Q384" s="19">
        <v>0</v>
      </c>
      <c r="R384" s="19">
        <v>0</v>
      </c>
      <c r="S384" s="19"/>
      <c r="T384" s="19"/>
    </row>
    <row r="385" spans="1:20">
      <c r="A385" s="19"/>
      <c r="B385" s="19" t="s">
        <v>84</v>
      </c>
      <c r="C385" s="19" t="s">
        <v>94</v>
      </c>
      <c r="D385" s="19" t="s">
        <v>93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19">
        <v>0</v>
      </c>
      <c r="L385" s="19">
        <v>0</v>
      </c>
      <c r="M385" s="19">
        <v>0</v>
      </c>
      <c r="N385" s="19">
        <v>0</v>
      </c>
      <c r="O385" s="19">
        <v>0</v>
      </c>
      <c r="P385" s="19">
        <v>0</v>
      </c>
      <c r="Q385" s="19">
        <v>0</v>
      </c>
      <c r="R385" s="19">
        <v>0</v>
      </c>
      <c r="S385" s="19"/>
      <c r="T385" s="19"/>
    </row>
    <row r="386" spans="1:20">
      <c r="A386" s="19"/>
      <c r="B386" s="19" t="s">
        <v>84</v>
      </c>
      <c r="C386" s="19" t="s">
        <v>92</v>
      </c>
      <c r="D386" s="19" t="s">
        <v>105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19">
        <v>0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  <c r="Q386" s="19">
        <v>0</v>
      </c>
      <c r="R386" s="19">
        <v>0</v>
      </c>
      <c r="S386" s="19"/>
      <c r="T386" s="19"/>
    </row>
    <row r="387" spans="1:20">
      <c r="A387" s="19"/>
      <c r="B387" s="19" t="s">
        <v>84</v>
      </c>
      <c r="C387" s="19" t="s">
        <v>92</v>
      </c>
      <c r="D387" s="19" t="s">
        <v>93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0</v>
      </c>
      <c r="K387" s="19">
        <v>0</v>
      </c>
      <c r="L387" s="19">
        <v>0</v>
      </c>
      <c r="M387" s="19">
        <v>0</v>
      </c>
      <c r="N387" s="19">
        <v>0</v>
      </c>
      <c r="O387" s="19">
        <v>0</v>
      </c>
      <c r="P387" s="19">
        <v>0</v>
      </c>
      <c r="Q387" s="19">
        <v>0</v>
      </c>
      <c r="R387" s="19">
        <v>0</v>
      </c>
      <c r="S387" s="19"/>
      <c r="T387" s="19"/>
    </row>
    <row r="388" spans="1:20">
      <c r="A388" s="19"/>
      <c r="B388" s="19" t="s">
        <v>84</v>
      </c>
      <c r="C388" s="19" t="s">
        <v>96</v>
      </c>
      <c r="D388" s="19" t="s">
        <v>149</v>
      </c>
      <c r="E388" s="19">
        <v>0</v>
      </c>
      <c r="F388" s="19">
        <v>0</v>
      </c>
      <c r="G388" s="19">
        <v>0</v>
      </c>
      <c r="H388" s="19">
        <v>0</v>
      </c>
      <c r="I388" s="19">
        <v>0</v>
      </c>
      <c r="J388" s="19">
        <v>0</v>
      </c>
      <c r="K388" s="19">
        <v>0</v>
      </c>
      <c r="L388" s="19">
        <v>0</v>
      </c>
      <c r="M388" s="19">
        <v>0</v>
      </c>
      <c r="N388" s="19">
        <v>0</v>
      </c>
      <c r="O388" s="19">
        <v>0</v>
      </c>
      <c r="P388" s="19">
        <v>0</v>
      </c>
      <c r="Q388" s="19">
        <v>0</v>
      </c>
      <c r="R388" s="19">
        <v>0</v>
      </c>
      <c r="S388" s="19" t="s">
        <v>42</v>
      </c>
      <c r="T388" s="19"/>
    </row>
    <row r="389" spans="1:20">
      <c r="A389" s="19"/>
      <c r="B389" s="19" t="s">
        <v>84</v>
      </c>
      <c r="C389" s="19" t="s">
        <v>88</v>
      </c>
      <c r="D389" s="19" t="s">
        <v>104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19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  <c r="Q389" s="19">
        <v>0</v>
      </c>
      <c r="R389" s="19">
        <v>0</v>
      </c>
      <c r="S389" s="19" t="s">
        <v>78</v>
      </c>
      <c r="T389" s="19"/>
    </row>
    <row r="390" spans="1:20">
      <c r="A390" s="19"/>
      <c r="B390" s="19" t="s">
        <v>100</v>
      </c>
      <c r="C390" s="19" t="s">
        <v>96</v>
      </c>
      <c r="D390" s="19" t="s">
        <v>101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0</v>
      </c>
      <c r="K390" s="19">
        <v>0</v>
      </c>
      <c r="L390" s="19">
        <v>0</v>
      </c>
      <c r="M390" s="19">
        <v>0</v>
      </c>
      <c r="N390" s="19">
        <v>0</v>
      </c>
      <c r="O390" s="19">
        <v>0</v>
      </c>
      <c r="P390" s="19">
        <v>0</v>
      </c>
      <c r="Q390" s="19">
        <v>0</v>
      </c>
      <c r="R390" s="19">
        <v>0</v>
      </c>
      <c r="S390" s="19"/>
      <c r="T390" s="19"/>
    </row>
    <row r="391" spans="1:20">
      <c r="A391" s="19"/>
      <c r="B391" s="19" t="s">
        <v>84</v>
      </c>
      <c r="C391" s="19" t="s">
        <v>88</v>
      </c>
      <c r="D391" s="19" t="s">
        <v>142</v>
      </c>
      <c r="E391" s="19">
        <v>0</v>
      </c>
      <c r="F391" s="19">
        <v>0</v>
      </c>
      <c r="G391" s="19">
        <v>0</v>
      </c>
      <c r="H391" s="19">
        <v>0</v>
      </c>
      <c r="I391" s="19">
        <v>2</v>
      </c>
      <c r="J391" s="19">
        <v>0</v>
      </c>
      <c r="K391" s="19">
        <v>0</v>
      </c>
      <c r="L391" s="19">
        <v>0</v>
      </c>
      <c r="M391" s="19">
        <v>0</v>
      </c>
      <c r="N391" s="19">
        <v>0</v>
      </c>
      <c r="O391" s="19">
        <v>0</v>
      </c>
      <c r="P391" s="19">
        <v>0</v>
      </c>
      <c r="Q391" s="19">
        <v>0</v>
      </c>
      <c r="R391" s="19">
        <v>0</v>
      </c>
      <c r="S391" s="19"/>
      <c r="T391" s="19"/>
    </row>
    <row r="392" spans="1:20">
      <c r="A392" s="19"/>
      <c r="B392" s="19" t="s">
        <v>84</v>
      </c>
      <c r="C392" s="19" t="s">
        <v>85</v>
      </c>
      <c r="D392" s="19" t="s">
        <v>109</v>
      </c>
      <c r="E392" s="19">
        <v>0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19">
        <v>0</v>
      </c>
      <c r="L392" s="19">
        <v>0</v>
      </c>
      <c r="M392" s="19">
        <v>0</v>
      </c>
      <c r="N392" s="19">
        <v>0</v>
      </c>
      <c r="O392" s="19">
        <v>0</v>
      </c>
      <c r="P392" s="19">
        <v>0</v>
      </c>
      <c r="Q392" s="19">
        <v>0</v>
      </c>
      <c r="R392" s="19">
        <v>0</v>
      </c>
      <c r="S392" s="19"/>
      <c r="T392" s="19"/>
    </row>
    <row r="393" spans="1:20">
      <c r="A393" s="19"/>
      <c r="B393" s="19" t="s">
        <v>84</v>
      </c>
      <c r="C393" s="19" t="s">
        <v>96</v>
      </c>
      <c r="D393" s="19" t="s">
        <v>102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19">
        <v>0</v>
      </c>
      <c r="L393" s="19">
        <v>0</v>
      </c>
      <c r="M393" s="19">
        <v>0</v>
      </c>
      <c r="N393" s="19">
        <v>0</v>
      </c>
      <c r="O393" s="19">
        <v>0</v>
      </c>
      <c r="P393" s="19">
        <v>0</v>
      </c>
      <c r="Q393" s="19">
        <v>0</v>
      </c>
      <c r="R393" s="19">
        <v>0</v>
      </c>
      <c r="S393" s="19"/>
      <c r="T393" s="19"/>
    </row>
    <row r="394" spans="1:20">
      <c r="A394" s="19"/>
      <c r="B394" s="19" t="s">
        <v>84</v>
      </c>
      <c r="C394" s="19" t="s">
        <v>85</v>
      </c>
      <c r="D394" s="19" t="s">
        <v>151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19">
        <v>0</v>
      </c>
      <c r="L394" s="19">
        <v>0</v>
      </c>
      <c r="M394" s="19">
        <v>0</v>
      </c>
      <c r="N394" s="19">
        <v>0</v>
      </c>
      <c r="O394" s="19">
        <v>0</v>
      </c>
      <c r="P394" s="19">
        <v>0</v>
      </c>
      <c r="Q394" s="19">
        <v>0</v>
      </c>
      <c r="R394" s="19">
        <v>0</v>
      </c>
      <c r="S394" s="19"/>
      <c r="T394" s="19"/>
    </row>
    <row r="395" spans="1:20">
      <c r="A395" s="19"/>
      <c r="B395" s="19" t="s">
        <v>84</v>
      </c>
      <c r="C395" s="19" t="s">
        <v>96</v>
      </c>
      <c r="D395" s="19" t="s">
        <v>140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/>
      <c r="T395" s="19"/>
    </row>
    <row r="396" spans="1:20">
      <c r="A396" s="19"/>
      <c r="B396" s="19" t="s">
        <v>84</v>
      </c>
      <c r="C396" s="19" t="s">
        <v>88</v>
      </c>
      <c r="D396" s="19" t="s">
        <v>104</v>
      </c>
      <c r="E396" s="19">
        <v>0</v>
      </c>
      <c r="F396" s="19">
        <v>0</v>
      </c>
      <c r="G396" s="19">
        <v>0</v>
      </c>
      <c r="H396" s="19">
        <v>0</v>
      </c>
      <c r="I396" s="19">
        <v>0</v>
      </c>
      <c r="J396" s="19">
        <v>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/>
      <c r="T396" s="19"/>
    </row>
    <row r="397" spans="1:20">
      <c r="A397" s="19" t="s">
        <v>0</v>
      </c>
      <c r="B397" s="19" t="s">
        <v>84</v>
      </c>
      <c r="C397" s="19" t="s">
        <v>96</v>
      </c>
      <c r="D397" s="19" t="s">
        <v>105</v>
      </c>
      <c r="E397" s="19">
        <v>0</v>
      </c>
      <c r="F397" s="19">
        <v>0</v>
      </c>
      <c r="G397" s="19">
        <v>0</v>
      </c>
      <c r="H397" s="19">
        <v>2</v>
      </c>
      <c r="I397" s="19">
        <v>0</v>
      </c>
      <c r="J397" s="19">
        <v>0</v>
      </c>
      <c r="K397" s="19">
        <v>0</v>
      </c>
      <c r="L397" s="19">
        <v>0</v>
      </c>
      <c r="M397" s="19">
        <v>0</v>
      </c>
      <c r="N397" s="19">
        <v>0</v>
      </c>
      <c r="O397" s="19">
        <v>0</v>
      </c>
      <c r="P397" s="19">
        <v>0</v>
      </c>
      <c r="Q397" s="19">
        <v>0</v>
      </c>
      <c r="R397" s="19">
        <v>0</v>
      </c>
      <c r="S397" s="19" t="s">
        <v>41</v>
      </c>
      <c r="T397" s="19"/>
    </row>
    <row r="398" spans="1:20">
      <c r="A398" s="19"/>
      <c r="B398" s="19" t="s">
        <v>84</v>
      </c>
      <c r="C398" s="19" t="s">
        <v>96</v>
      </c>
      <c r="D398" s="19" t="s">
        <v>118</v>
      </c>
      <c r="E398" s="19">
        <v>0</v>
      </c>
      <c r="F398" s="19">
        <v>0</v>
      </c>
      <c r="G398" s="19">
        <v>0</v>
      </c>
      <c r="H398" s="19">
        <v>0</v>
      </c>
      <c r="I398" s="19">
        <v>0</v>
      </c>
      <c r="J398" s="19">
        <v>0</v>
      </c>
      <c r="K398" s="19">
        <v>0</v>
      </c>
      <c r="L398" s="19">
        <v>0</v>
      </c>
      <c r="M398" s="19">
        <v>0</v>
      </c>
      <c r="N398" s="19">
        <v>0</v>
      </c>
      <c r="O398" s="19">
        <v>0</v>
      </c>
      <c r="P398" s="19">
        <v>0</v>
      </c>
      <c r="Q398" s="19">
        <v>0</v>
      </c>
      <c r="R398" s="19">
        <v>0</v>
      </c>
      <c r="S398" s="19" t="s">
        <v>51</v>
      </c>
      <c r="T398" s="19"/>
    </row>
    <row r="399" spans="1:20">
      <c r="A399" s="19"/>
      <c r="B399" s="19" t="s">
        <v>84</v>
      </c>
      <c r="C399" s="19" t="s">
        <v>88</v>
      </c>
      <c r="D399" s="19" t="s">
        <v>105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19">
        <v>0</v>
      </c>
      <c r="P399" s="19">
        <v>0</v>
      </c>
      <c r="Q399" s="19">
        <v>0</v>
      </c>
      <c r="R399" s="19">
        <v>0</v>
      </c>
      <c r="S399" s="19"/>
      <c r="T399" s="19"/>
    </row>
    <row r="400" spans="1:20">
      <c r="A400" s="19"/>
      <c r="B400" s="19" t="s">
        <v>84</v>
      </c>
      <c r="C400" s="19" t="s">
        <v>85</v>
      </c>
      <c r="D400" s="19" t="s">
        <v>124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19">
        <v>0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19">
        <v>0</v>
      </c>
      <c r="R400" s="19">
        <v>0</v>
      </c>
      <c r="S400" s="19"/>
      <c r="T400" s="19"/>
    </row>
    <row r="401" spans="1:20">
      <c r="A401" s="19"/>
      <c r="B401" s="19" t="s">
        <v>84</v>
      </c>
      <c r="C401" s="19" t="s">
        <v>88</v>
      </c>
      <c r="D401" s="19" t="s">
        <v>136</v>
      </c>
      <c r="E401" s="19">
        <v>0</v>
      </c>
      <c r="F401" s="19">
        <v>0</v>
      </c>
      <c r="G401" s="19">
        <v>0</v>
      </c>
      <c r="H401" s="19">
        <v>0</v>
      </c>
      <c r="I401" s="19">
        <v>0</v>
      </c>
      <c r="J401" s="19">
        <v>0</v>
      </c>
      <c r="K401" s="19">
        <v>0</v>
      </c>
      <c r="L401" s="19">
        <v>0</v>
      </c>
      <c r="M401" s="19">
        <v>0</v>
      </c>
      <c r="N401" s="19">
        <v>0</v>
      </c>
      <c r="O401" s="19">
        <v>0</v>
      </c>
      <c r="P401" s="19">
        <v>0</v>
      </c>
      <c r="Q401" s="19">
        <v>0</v>
      </c>
      <c r="R401" s="19">
        <v>0</v>
      </c>
      <c r="S401" s="19"/>
      <c r="T401" s="19"/>
    </row>
    <row r="402" spans="1:20">
      <c r="A402" s="19"/>
      <c r="B402" s="19" t="s">
        <v>84</v>
      </c>
      <c r="C402" s="19" t="s">
        <v>88</v>
      </c>
      <c r="D402" s="19" t="s">
        <v>93</v>
      </c>
      <c r="E402" s="19">
        <v>0</v>
      </c>
      <c r="F402" s="19">
        <v>0</v>
      </c>
      <c r="G402" s="19">
        <v>0</v>
      </c>
      <c r="H402" s="19">
        <v>0</v>
      </c>
      <c r="I402" s="19">
        <v>0</v>
      </c>
      <c r="J402" s="19">
        <v>0</v>
      </c>
      <c r="K402" s="19">
        <v>0</v>
      </c>
      <c r="L402" s="19">
        <v>0</v>
      </c>
      <c r="M402" s="19">
        <v>0</v>
      </c>
      <c r="N402" s="19">
        <v>0</v>
      </c>
      <c r="O402" s="19">
        <v>0</v>
      </c>
      <c r="P402" s="19">
        <v>0</v>
      </c>
      <c r="Q402" s="19">
        <v>0</v>
      </c>
      <c r="R402" s="19">
        <v>0</v>
      </c>
      <c r="S402" s="19"/>
      <c r="T402" s="19"/>
    </row>
    <row r="403" spans="1:20">
      <c r="A403" s="19"/>
      <c r="B403" s="19" t="s">
        <v>100</v>
      </c>
      <c r="C403" s="19" t="s">
        <v>92</v>
      </c>
      <c r="D403" s="19" t="s">
        <v>101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0</v>
      </c>
      <c r="K403" s="19">
        <v>0</v>
      </c>
      <c r="L403" s="19">
        <v>0</v>
      </c>
      <c r="M403" s="19">
        <v>0</v>
      </c>
      <c r="N403" s="19">
        <v>0</v>
      </c>
      <c r="O403" s="19">
        <v>0</v>
      </c>
      <c r="P403" s="19">
        <v>0</v>
      </c>
      <c r="Q403" s="19">
        <v>0</v>
      </c>
      <c r="R403" s="19">
        <v>0</v>
      </c>
      <c r="S403" s="19" t="s">
        <v>75</v>
      </c>
      <c r="T403" s="19"/>
    </row>
    <row r="404" spans="1:20">
      <c r="A404" s="19"/>
      <c r="B404" s="19" t="s">
        <v>84</v>
      </c>
      <c r="C404" s="19" t="s">
        <v>88</v>
      </c>
      <c r="D404" s="19" t="s">
        <v>93</v>
      </c>
      <c r="E404" s="19">
        <v>0</v>
      </c>
      <c r="F404" s="19">
        <v>0</v>
      </c>
      <c r="G404" s="19">
        <v>0</v>
      </c>
      <c r="H404" s="19">
        <v>0</v>
      </c>
      <c r="I404" s="19">
        <v>0</v>
      </c>
      <c r="J404" s="19">
        <v>0</v>
      </c>
      <c r="K404" s="19">
        <v>0</v>
      </c>
      <c r="L404" s="19">
        <v>0</v>
      </c>
      <c r="M404" s="19">
        <v>0</v>
      </c>
      <c r="N404" s="19">
        <v>0</v>
      </c>
      <c r="O404" s="19">
        <v>0</v>
      </c>
      <c r="P404" s="19">
        <v>0</v>
      </c>
      <c r="Q404" s="19">
        <v>0</v>
      </c>
      <c r="R404" s="19">
        <v>0</v>
      </c>
      <c r="S404" s="19"/>
      <c r="T404" s="19"/>
    </row>
    <row r="405" spans="1:20">
      <c r="A405" s="19"/>
      <c r="B405" s="19" t="s">
        <v>84</v>
      </c>
      <c r="C405" s="19" t="s">
        <v>85</v>
      </c>
      <c r="D405" s="19" t="s">
        <v>93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  <c r="J405" s="19">
        <v>0</v>
      </c>
      <c r="K405" s="19">
        <v>0</v>
      </c>
      <c r="L405" s="19">
        <v>0</v>
      </c>
      <c r="M405" s="19">
        <v>0</v>
      </c>
      <c r="N405" s="19">
        <v>0</v>
      </c>
      <c r="O405" s="19">
        <v>0</v>
      </c>
      <c r="P405" s="19">
        <v>0</v>
      </c>
      <c r="Q405" s="19">
        <v>0</v>
      </c>
      <c r="R405" s="19">
        <v>0</v>
      </c>
      <c r="S405" s="19"/>
      <c r="T405" s="19"/>
    </row>
    <row r="406" spans="1:20">
      <c r="A406" s="19" t="s">
        <v>0</v>
      </c>
      <c r="B406" s="19" t="s">
        <v>100</v>
      </c>
      <c r="C406" s="19" t="s">
        <v>92</v>
      </c>
      <c r="D406" s="19" t="s">
        <v>101</v>
      </c>
      <c r="E406" s="19">
        <v>0</v>
      </c>
      <c r="F406" s="19">
        <v>0</v>
      </c>
      <c r="G406" s="19">
        <v>0</v>
      </c>
      <c r="H406" s="19">
        <v>0</v>
      </c>
      <c r="I406" s="19">
        <v>0</v>
      </c>
      <c r="J406" s="19">
        <v>0</v>
      </c>
      <c r="K406" s="19">
        <v>0</v>
      </c>
      <c r="L406" s="19">
        <v>0</v>
      </c>
      <c r="M406" s="19">
        <v>0</v>
      </c>
      <c r="N406" s="19">
        <v>0</v>
      </c>
      <c r="O406" s="19">
        <v>0</v>
      </c>
      <c r="P406" s="19">
        <v>0</v>
      </c>
      <c r="Q406" s="19">
        <v>0</v>
      </c>
      <c r="R406" s="19">
        <v>0</v>
      </c>
      <c r="S406" s="19"/>
      <c r="T406" s="19"/>
    </row>
    <row r="407" spans="1:20">
      <c r="A407" s="19"/>
      <c r="B407" s="19" t="s">
        <v>84</v>
      </c>
      <c r="C407" s="19" t="s">
        <v>96</v>
      </c>
      <c r="D407" s="19" t="s">
        <v>140</v>
      </c>
      <c r="E407" s="19">
        <v>0</v>
      </c>
      <c r="F407" s="19">
        <v>0</v>
      </c>
      <c r="G407" s="19">
        <v>0</v>
      </c>
      <c r="H407" s="19">
        <v>0</v>
      </c>
      <c r="I407" s="19">
        <v>0</v>
      </c>
      <c r="J407" s="19">
        <v>0</v>
      </c>
      <c r="K407" s="19">
        <v>0</v>
      </c>
      <c r="L407" s="19">
        <v>0</v>
      </c>
      <c r="M407" s="19">
        <v>0</v>
      </c>
      <c r="N407" s="19">
        <v>0</v>
      </c>
      <c r="O407" s="19">
        <v>0</v>
      </c>
      <c r="P407" s="19">
        <v>0</v>
      </c>
      <c r="Q407" s="19">
        <v>0</v>
      </c>
      <c r="R407" s="19">
        <v>0</v>
      </c>
      <c r="S407" s="19"/>
      <c r="T407" s="19"/>
    </row>
    <row r="408" spans="1:20">
      <c r="A408" s="19"/>
      <c r="B408" s="19" t="s">
        <v>100</v>
      </c>
      <c r="C408" s="19" t="s">
        <v>88</v>
      </c>
      <c r="D408" s="19" t="s">
        <v>101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19">
        <v>0</v>
      </c>
      <c r="L408" s="19">
        <v>0</v>
      </c>
      <c r="M408" s="19">
        <v>0</v>
      </c>
      <c r="N408" s="19">
        <v>0</v>
      </c>
      <c r="O408" s="19">
        <v>0</v>
      </c>
      <c r="P408" s="19">
        <v>0</v>
      </c>
      <c r="Q408" s="19">
        <v>0</v>
      </c>
      <c r="R408" s="19">
        <v>0</v>
      </c>
      <c r="S408" s="19"/>
      <c r="T408" s="19"/>
    </row>
    <row r="409" spans="1:20">
      <c r="A409" s="19"/>
      <c r="B409" s="19" t="s">
        <v>84</v>
      </c>
      <c r="C409" s="19" t="s">
        <v>94</v>
      </c>
      <c r="D409" s="19" t="s">
        <v>93</v>
      </c>
      <c r="E409" s="19">
        <v>0</v>
      </c>
      <c r="F409" s="19">
        <v>0</v>
      </c>
      <c r="G409" s="19">
        <v>0</v>
      </c>
      <c r="H409" s="19">
        <v>0</v>
      </c>
      <c r="I409" s="19">
        <v>0</v>
      </c>
      <c r="J409" s="19">
        <v>0</v>
      </c>
      <c r="K409" s="19">
        <v>0</v>
      </c>
      <c r="L409" s="19">
        <v>0</v>
      </c>
      <c r="M409" s="19">
        <v>0</v>
      </c>
      <c r="N409" s="19">
        <v>0</v>
      </c>
      <c r="O409" s="19">
        <v>0</v>
      </c>
      <c r="P409" s="19">
        <v>0</v>
      </c>
      <c r="Q409" s="19">
        <v>0</v>
      </c>
      <c r="R409" s="19">
        <v>0</v>
      </c>
      <c r="S409" s="19"/>
      <c r="T409" s="19"/>
    </row>
    <row r="410" spans="1:20">
      <c r="A410" s="19" t="s">
        <v>0</v>
      </c>
      <c r="B410" s="19" t="s">
        <v>90</v>
      </c>
      <c r="C410" s="19" t="s">
        <v>96</v>
      </c>
      <c r="D410" s="19" t="s">
        <v>91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0</v>
      </c>
      <c r="K410" s="19">
        <v>0</v>
      </c>
      <c r="L410" s="19">
        <v>0</v>
      </c>
      <c r="M410" s="19">
        <v>0</v>
      </c>
      <c r="N410" s="19">
        <v>0</v>
      </c>
      <c r="O410" s="19">
        <v>0</v>
      </c>
      <c r="P410" s="19">
        <v>0</v>
      </c>
      <c r="Q410" s="19">
        <v>0</v>
      </c>
      <c r="R410" s="19">
        <v>0</v>
      </c>
      <c r="S410" s="19" t="s">
        <v>74</v>
      </c>
      <c r="T410" s="19"/>
    </row>
    <row r="411" spans="1:20">
      <c r="A411" s="19"/>
      <c r="B411" s="19" t="s">
        <v>84</v>
      </c>
      <c r="C411" s="19" t="s">
        <v>85</v>
      </c>
      <c r="D411" s="19" t="s">
        <v>168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0</v>
      </c>
      <c r="K411" s="19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</v>
      </c>
      <c r="Q411" s="19">
        <v>0</v>
      </c>
      <c r="R411" s="19">
        <v>0</v>
      </c>
      <c r="S411" s="19"/>
      <c r="T411" s="19"/>
    </row>
    <row r="412" spans="1:20">
      <c r="A412" s="19"/>
      <c r="B412" s="19" t="s">
        <v>84</v>
      </c>
      <c r="C412" s="19" t="s">
        <v>96</v>
      </c>
      <c r="D412" s="19" t="s">
        <v>87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19">
        <v>0</v>
      </c>
      <c r="L412" s="19">
        <v>0</v>
      </c>
      <c r="M412" s="19">
        <v>0</v>
      </c>
      <c r="N412" s="19">
        <v>0</v>
      </c>
      <c r="O412" s="19">
        <v>0</v>
      </c>
      <c r="P412" s="19">
        <v>0</v>
      </c>
      <c r="Q412" s="19">
        <v>0</v>
      </c>
      <c r="R412" s="19">
        <v>0</v>
      </c>
      <c r="S412" s="19"/>
      <c r="T412" s="19"/>
    </row>
    <row r="413" spans="1:20">
      <c r="A413" s="19"/>
      <c r="B413" s="19" t="s">
        <v>100</v>
      </c>
      <c r="C413" s="19" t="s">
        <v>96</v>
      </c>
      <c r="D413" s="19" t="s">
        <v>101</v>
      </c>
      <c r="E413" s="19">
        <v>0</v>
      </c>
      <c r="F413" s="19">
        <v>0</v>
      </c>
      <c r="G413" s="19">
        <v>0</v>
      </c>
      <c r="H413" s="19">
        <v>0</v>
      </c>
      <c r="I413" s="19">
        <v>0</v>
      </c>
      <c r="J413" s="19">
        <v>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 t="s">
        <v>75</v>
      </c>
      <c r="T413" s="19"/>
    </row>
    <row r="414" spans="1:20">
      <c r="A414" s="19"/>
      <c r="B414" s="19" t="s">
        <v>84</v>
      </c>
      <c r="C414" s="19" t="s">
        <v>96</v>
      </c>
      <c r="D414" s="19" t="s">
        <v>140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/>
      <c r="T414" s="19"/>
    </row>
    <row r="415" spans="1:20">
      <c r="A415" s="19"/>
      <c r="B415" s="19" t="s">
        <v>84</v>
      </c>
      <c r="C415" s="19" t="s">
        <v>96</v>
      </c>
      <c r="D415" s="19" t="s">
        <v>93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19">
        <v>0</v>
      </c>
      <c r="L415" s="19">
        <v>0</v>
      </c>
      <c r="M415" s="19">
        <v>0</v>
      </c>
      <c r="N415" s="19">
        <v>0</v>
      </c>
      <c r="O415" s="19">
        <v>0</v>
      </c>
      <c r="P415" s="19">
        <v>0</v>
      </c>
      <c r="Q415" s="19">
        <v>0</v>
      </c>
      <c r="R415" s="19">
        <v>0</v>
      </c>
      <c r="S415" s="19" t="s">
        <v>52</v>
      </c>
      <c r="T415" s="19"/>
    </row>
    <row r="416" spans="1:20">
      <c r="A416" s="19"/>
      <c r="B416" s="19" t="s">
        <v>100</v>
      </c>
      <c r="C416" s="19" t="s">
        <v>96</v>
      </c>
      <c r="D416" s="19" t="s">
        <v>101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19">
        <v>0</v>
      </c>
      <c r="L416" s="19">
        <v>0</v>
      </c>
      <c r="M416" s="19">
        <v>0</v>
      </c>
      <c r="N416" s="19">
        <v>0</v>
      </c>
      <c r="O416" s="19">
        <v>0</v>
      </c>
      <c r="P416" s="19">
        <v>0</v>
      </c>
      <c r="Q416" s="19">
        <v>0</v>
      </c>
      <c r="R416" s="19">
        <v>0</v>
      </c>
      <c r="S416" s="19" t="s">
        <v>50</v>
      </c>
      <c r="T416" s="19"/>
    </row>
    <row r="417" spans="1:20">
      <c r="A417" s="19"/>
      <c r="B417" s="19" t="s">
        <v>100</v>
      </c>
      <c r="C417" s="19" t="s">
        <v>88</v>
      </c>
      <c r="D417" s="19" t="s">
        <v>101</v>
      </c>
      <c r="E417" s="19">
        <v>0</v>
      </c>
      <c r="F417" s="19">
        <v>0</v>
      </c>
      <c r="G417" s="19">
        <v>0</v>
      </c>
      <c r="H417" s="19">
        <v>0</v>
      </c>
      <c r="I417" s="19">
        <v>0</v>
      </c>
      <c r="J417" s="19">
        <v>0</v>
      </c>
      <c r="K417" s="19">
        <v>0</v>
      </c>
      <c r="L417" s="19">
        <v>0</v>
      </c>
      <c r="M417" s="19">
        <v>0</v>
      </c>
      <c r="N417" s="19">
        <v>0</v>
      </c>
      <c r="O417" s="19">
        <v>0</v>
      </c>
      <c r="P417" s="19">
        <v>0</v>
      </c>
      <c r="Q417" s="19">
        <v>0</v>
      </c>
      <c r="R417" s="19">
        <v>0</v>
      </c>
      <c r="S417" s="19"/>
      <c r="T417" s="19"/>
    </row>
    <row r="418" spans="1:20">
      <c r="A418" s="19"/>
      <c r="B418" s="19" t="s">
        <v>84</v>
      </c>
      <c r="C418" s="19" t="s">
        <v>88</v>
      </c>
      <c r="D418" s="19" t="s">
        <v>105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  <c r="J418" s="19">
        <v>0</v>
      </c>
      <c r="K418" s="19">
        <v>0</v>
      </c>
      <c r="L418" s="19">
        <v>0</v>
      </c>
      <c r="M418" s="19">
        <v>0</v>
      </c>
      <c r="N418" s="19">
        <v>0</v>
      </c>
      <c r="O418" s="19">
        <v>0</v>
      </c>
      <c r="P418" s="19">
        <v>0</v>
      </c>
      <c r="Q418" s="19">
        <v>0</v>
      </c>
      <c r="R418" s="19">
        <v>0</v>
      </c>
      <c r="S418" s="19"/>
      <c r="T418" s="19"/>
    </row>
    <row r="419" spans="1:20">
      <c r="A419" s="19" t="s">
        <v>0</v>
      </c>
      <c r="B419" s="19" t="s">
        <v>84</v>
      </c>
      <c r="C419" s="19" t="s">
        <v>96</v>
      </c>
      <c r="D419" s="19" t="s">
        <v>169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0</v>
      </c>
      <c r="K419" s="19">
        <v>0</v>
      </c>
      <c r="L419" s="19">
        <v>0</v>
      </c>
      <c r="M419" s="19">
        <v>0</v>
      </c>
      <c r="N419" s="19">
        <v>0</v>
      </c>
      <c r="O419" s="19">
        <v>0</v>
      </c>
      <c r="P419" s="19">
        <v>0</v>
      </c>
      <c r="Q419" s="19">
        <v>0</v>
      </c>
      <c r="R419" s="19">
        <v>0</v>
      </c>
      <c r="S419" s="19"/>
      <c r="T419" s="19"/>
    </row>
    <row r="420" spans="1:20">
      <c r="A420" s="19"/>
      <c r="B420" s="19" t="s">
        <v>84</v>
      </c>
      <c r="C420" s="19" t="s">
        <v>85</v>
      </c>
      <c r="D420" s="19" t="s">
        <v>170</v>
      </c>
      <c r="E420" s="19">
        <v>0</v>
      </c>
      <c r="F420" s="19">
        <v>0</v>
      </c>
      <c r="G420" s="19">
        <v>0</v>
      </c>
      <c r="H420" s="19">
        <v>0</v>
      </c>
      <c r="I420" s="19">
        <v>0</v>
      </c>
      <c r="J420" s="19">
        <v>0</v>
      </c>
      <c r="K420" s="19">
        <v>0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  <c r="Q420" s="19">
        <v>0</v>
      </c>
      <c r="R420" s="19">
        <v>0</v>
      </c>
      <c r="S420" s="19"/>
      <c r="T420" s="19"/>
    </row>
    <row r="421" spans="1:20">
      <c r="A421" s="19"/>
      <c r="B421" s="19" t="s">
        <v>84</v>
      </c>
      <c r="C421" s="19" t="s">
        <v>85</v>
      </c>
      <c r="D421" s="19" t="s">
        <v>95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0</v>
      </c>
      <c r="K421" s="19">
        <v>0</v>
      </c>
      <c r="L421" s="19">
        <v>0</v>
      </c>
      <c r="M421" s="19">
        <v>0</v>
      </c>
      <c r="N421" s="19">
        <v>0</v>
      </c>
      <c r="O421" s="19">
        <v>0</v>
      </c>
      <c r="P421" s="19">
        <v>0</v>
      </c>
      <c r="Q421" s="19">
        <v>0</v>
      </c>
      <c r="R421" s="19">
        <v>0</v>
      </c>
      <c r="S421" s="19" t="s">
        <v>75</v>
      </c>
      <c r="T421" s="19"/>
    </row>
    <row r="422" spans="1:20">
      <c r="A422" s="19"/>
      <c r="B422" s="19" t="s">
        <v>84</v>
      </c>
      <c r="C422" s="19" t="s">
        <v>96</v>
      </c>
      <c r="D422" s="19" t="s">
        <v>93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19">
        <v>0</v>
      </c>
      <c r="L422" s="19">
        <v>0</v>
      </c>
      <c r="M422" s="19">
        <v>0</v>
      </c>
      <c r="N422" s="19">
        <v>0</v>
      </c>
      <c r="O422" s="19">
        <v>0</v>
      </c>
      <c r="P422" s="19">
        <v>0</v>
      </c>
      <c r="Q422" s="19">
        <v>0</v>
      </c>
      <c r="R422" s="19">
        <v>0</v>
      </c>
      <c r="S422" s="19"/>
      <c r="T422" s="19"/>
    </row>
    <row r="423" spans="1:20">
      <c r="A423" s="19"/>
      <c r="B423" s="19" t="s">
        <v>84</v>
      </c>
      <c r="C423" s="19" t="s">
        <v>85</v>
      </c>
      <c r="D423" s="19" t="s">
        <v>93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19">
        <v>0</v>
      </c>
      <c r="L423" s="19">
        <v>0</v>
      </c>
      <c r="M423" s="19">
        <v>0</v>
      </c>
      <c r="N423" s="19">
        <v>0</v>
      </c>
      <c r="O423" s="19">
        <v>0</v>
      </c>
      <c r="P423" s="19">
        <v>0</v>
      </c>
      <c r="Q423" s="19">
        <v>0</v>
      </c>
      <c r="R423" s="19">
        <v>0</v>
      </c>
      <c r="S423" s="19"/>
      <c r="T423" s="19"/>
    </row>
    <row r="424" spans="1:20">
      <c r="A424" s="19" t="s">
        <v>0</v>
      </c>
      <c r="B424" s="19" t="s">
        <v>84</v>
      </c>
      <c r="C424" s="19" t="s">
        <v>96</v>
      </c>
      <c r="D424" s="19" t="s">
        <v>109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19">
        <v>0</v>
      </c>
      <c r="L424" s="19">
        <v>0</v>
      </c>
      <c r="M424" s="19">
        <v>0</v>
      </c>
      <c r="N424" s="19">
        <v>0</v>
      </c>
      <c r="O424" s="19">
        <v>0</v>
      </c>
      <c r="P424" s="19">
        <v>0</v>
      </c>
      <c r="Q424" s="19">
        <v>0</v>
      </c>
      <c r="R424" s="19">
        <v>0</v>
      </c>
      <c r="S424" s="19"/>
      <c r="T424" s="19"/>
    </row>
    <row r="425" spans="1:20">
      <c r="A425" s="19"/>
      <c r="B425" s="19" t="s">
        <v>84</v>
      </c>
      <c r="C425" s="19" t="s">
        <v>96</v>
      </c>
      <c r="D425" s="19" t="s">
        <v>171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0</v>
      </c>
      <c r="K425" s="19">
        <v>0</v>
      </c>
      <c r="L425" s="19">
        <v>0</v>
      </c>
      <c r="M425" s="19">
        <v>0</v>
      </c>
      <c r="N425" s="19">
        <v>0</v>
      </c>
      <c r="O425" s="19">
        <v>0</v>
      </c>
      <c r="P425" s="19">
        <v>0</v>
      </c>
      <c r="Q425" s="19">
        <v>0</v>
      </c>
      <c r="R425" s="19">
        <v>0</v>
      </c>
      <c r="S425" s="19" t="s">
        <v>41</v>
      </c>
      <c r="T425" s="19"/>
    </row>
    <row r="426" spans="1:20">
      <c r="A426" s="19"/>
      <c r="B426" s="19" t="s">
        <v>84</v>
      </c>
      <c r="C426" s="19" t="s">
        <v>96</v>
      </c>
      <c r="D426" s="19" t="s">
        <v>87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19">
        <v>0</v>
      </c>
      <c r="L426" s="19">
        <v>0</v>
      </c>
      <c r="M426" s="19">
        <v>0</v>
      </c>
      <c r="N426" s="19">
        <v>0</v>
      </c>
      <c r="O426" s="19">
        <v>0</v>
      </c>
      <c r="P426" s="19">
        <v>0</v>
      </c>
      <c r="Q426" s="19">
        <v>0</v>
      </c>
      <c r="R426" s="19">
        <v>0</v>
      </c>
      <c r="S426" s="19"/>
      <c r="T426" s="19"/>
    </row>
    <row r="427" spans="1:20">
      <c r="A427" s="19" t="s">
        <v>0</v>
      </c>
      <c r="B427" s="19" t="s">
        <v>84</v>
      </c>
      <c r="C427" s="19" t="s">
        <v>88</v>
      </c>
      <c r="D427" s="19" t="s">
        <v>87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0</v>
      </c>
      <c r="K427" s="19">
        <v>0</v>
      </c>
      <c r="L427" s="19">
        <v>0</v>
      </c>
      <c r="M427" s="19">
        <v>0</v>
      </c>
      <c r="N427" s="19">
        <v>0</v>
      </c>
      <c r="O427" s="19">
        <v>0</v>
      </c>
      <c r="P427" s="19">
        <v>0</v>
      </c>
      <c r="Q427" s="19">
        <v>0</v>
      </c>
      <c r="R427" s="19">
        <v>0</v>
      </c>
      <c r="S427" s="19" t="s">
        <v>40</v>
      </c>
      <c r="T427" s="19"/>
    </row>
    <row r="428" spans="1:20">
      <c r="A428" s="19"/>
      <c r="B428" s="19" t="s">
        <v>84</v>
      </c>
      <c r="C428" s="19" t="s">
        <v>88</v>
      </c>
      <c r="D428" s="19" t="s">
        <v>109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19">
        <v>0</v>
      </c>
      <c r="L428" s="19">
        <v>0</v>
      </c>
      <c r="M428" s="19">
        <v>0</v>
      </c>
      <c r="N428" s="19">
        <v>0</v>
      </c>
      <c r="O428" s="19">
        <v>0</v>
      </c>
      <c r="P428" s="19">
        <v>0</v>
      </c>
      <c r="Q428" s="19">
        <v>0</v>
      </c>
      <c r="R428" s="19">
        <v>0</v>
      </c>
      <c r="S428" s="19" t="s">
        <v>39</v>
      </c>
      <c r="T428" s="19"/>
    </row>
    <row r="429" spans="1:20">
      <c r="A429" s="19"/>
      <c r="B429" s="19" t="s">
        <v>90</v>
      </c>
      <c r="C429" s="19" t="s">
        <v>88</v>
      </c>
      <c r="D429" s="19" t="s">
        <v>91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0</v>
      </c>
      <c r="K429" s="19">
        <v>0</v>
      </c>
      <c r="L429" s="19">
        <v>0</v>
      </c>
      <c r="M429" s="19">
        <v>0</v>
      </c>
      <c r="N429" s="19">
        <v>0</v>
      </c>
      <c r="O429" s="19">
        <v>0</v>
      </c>
      <c r="P429" s="19">
        <v>0</v>
      </c>
      <c r="Q429" s="19">
        <v>0</v>
      </c>
      <c r="R429" s="19">
        <v>0</v>
      </c>
      <c r="S429" s="19" t="s">
        <v>52</v>
      </c>
      <c r="T429" s="19"/>
    </row>
    <row r="430" spans="1:20">
      <c r="A430" s="19" t="s">
        <v>0</v>
      </c>
      <c r="B430" s="19" t="s">
        <v>84</v>
      </c>
      <c r="C430" s="19" t="s">
        <v>88</v>
      </c>
      <c r="D430" s="19" t="s">
        <v>87</v>
      </c>
      <c r="E430" s="19">
        <v>1</v>
      </c>
      <c r="F430" s="19">
        <v>0</v>
      </c>
      <c r="G430" s="19">
        <v>1</v>
      </c>
      <c r="H430" s="19">
        <v>1</v>
      </c>
      <c r="I430" s="19">
        <v>1</v>
      </c>
      <c r="J430" s="19">
        <v>0</v>
      </c>
      <c r="K430" s="19">
        <v>0</v>
      </c>
      <c r="L430" s="19">
        <v>0</v>
      </c>
      <c r="M430" s="19">
        <v>0</v>
      </c>
      <c r="N430" s="19">
        <v>0</v>
      </c>
      <c r="O430" s="19">
        <v>0</v>
      </c>
      <c r="P430" s="19">
        <v>0</v>
      </c>
      <c r="Q430" s="19">
        <v>0</v>
      </c>
      <c r="R430" s="19">
        <v>0</v>
      </c>
      <c r="S430" s="19"/>
      <c r="T430" s="19"/>
    </row>
    <row r="431" spans="1:20">
      <c r="A431" s="19"/>
      <c r="B431" s="19" t="s">
        <v>84</v>
      </c>
      <c r="C431" s="19" t="s">
        <v>96</v>
      </c>
      <c r="D431" s="19" t="s">
        <v>153</v>
      </c>
      <c r="E431" s="19">
        <v>0</v>
      </c>
      <c r="F431" s="19">
        <v>0</v>
      </c>
      <c r="G431" s="19">
        <v>0</v>
      </c>
      <c r="H431" s="19">
        <v>0</v>
      </c>
      <c r="I431" s="19">
        <v>0</v>
      </c>
      <c r="J431" s="19">
        <v>1</v>
      </c>
      <c r="K431" s="19">
        <v>0</v>
      </c>
      <c r="L431" s="19">
        <v>1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 t="s">
        <v>42</v>
      </c>
      <c r="T431" s="19"/>
    </row>
    <row r="432" spans="1:20">
      <c r="A432" s="19"/>
      <c r="B432" s="19" t="s">
        <v>84</v>
      </c>
      <c r="C432" s="19" t="s">
        <v>96</v>
      </c>
      <c r="D432" s="19" t="s">
        <v>172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 t="s">
        <v>41</v>
      </c>
      <c r="T432" s="19"/>
    </row>
    <row r="433" spans="1:20">
      <c r="A433" s="19"/>
      <c r="B433" s="19" t="s">
        <v>100</v>
      </c>
      <c r="C433" s="19" t="s">
        <v>96</v>
      </c>
      <c r="D433" s="19" t="s">
        <v>101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19">
        <v>0</v>
      </c>
      <c r="L433" s="19">
        <v>0</v>
      </c>
      <c r="M433" s="19">
        <v>0</v>
      </c>
      <c r="N433" s="19">
        <v>0</v>
      </c>
      <c r="O433" s="19">
        <v>0</v>
      </c>
      <c r="P433" s="19">
        <v>0</v>
      </c>
      <c r="Q433" s="19">
        <v>0</v>
      </c>
      <c r="R433" s="19">
        <v>0</v>
      </c>
      <c r="S433" s="19"/>
      <c r="T433" s="19"/>
    </row>
    <row r="434" spans="1:20">
      <c r="A434" s="19"/>
      <c r="B434" s="19" t="s">
        <v>84</v>
      </c>
      <c r="C434" s="19" t="s">
        <v>92</v>
      </c>
      <c r="D434" s="19" t="s">
        <v>157</v>
      </c>
      <c r="E434" s="19">
        <v>0</v>
      </c>
      <c r="F434" s="19">
        <v>0</v>
      </c>
      <c r="G434" s="19">
        <v>0</v>
      </c>
      <c r="H434" s="19">
        <v>0</v>
      </c>
      <c r="I434" s="19">
        <v>0</v>
      </c>
      <c r="J434" s="19">
        <v>0</v>
      </c>
      <c r="K434" s="19">
        <v>0</v>
      </c>
      <c r="L434" s="19">
        <v>0</v>
      </c>
      <c r="M434" s="19">
        <v>1</v>
      </c>
      <c r="N434" s="19">
        <v>0</v>
      </c>
      <c r="O434" s="19">
        <v>0</v>
      </c>
      <c r="P434" s="19">
        <v>0</v>
      </c>
      <c r="Q434" s="19">
        <v>0</v>
      </c>
      <c r="R434" s="19">
        <v>0</v>
      </c>
      <c r="S434" s="19"/>
      <c r="T434" s="19"/>
    </row>
    <row r="435" spans="1:20">
      <c r="A435" s="19"/>
      <c r="B435" s="19" t="s">
        <v>84</v>
      </c>
      <c r="C435" s="19" t="s">
        <v>96</v>
      </c>
      <c r="D435" s="19" t="s">
        <v>128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19">
        <v>0</v>
      </c>
      <c r="L435" s="19">
        <v>0</v>
      </c>
      <c r="M435" s="19">
        <v>0</v>
      </c>
      <c r="N435" s="19">
        <v>0</v>
      </c>
      <c r="O435" s="19">
        <v>0</v>
      </c>
      <c r="P435" s="19">
        <v>0</v>
      </c>
      <c r="Q435" s="19">
        <v>0</v>
      </c>
      <c r="R435" s="19">
        <v>0</v>
      </c>
      <c r="S435" s="19"/>
      <c r="T435" s="19"/>
    </row>
    <row r="436" spans="1:20">
      <c r="A436" s="19"/>
      <c r="B436" s="19" t="s">
        <v>84</v>
      </c>
      <c r="C436" s="19" t="s">
        <v>88</v>
      </c>
      <c r="D436" s="19" t="s">
        <v>155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19">
        <v>0</v>
      </c>
      <c r="L436" s="19">
        <v>0</v>
      </c>
      <c r="M436" s="19">
        <v>0</v>
      </c>
      <c r="N436" s="19">
        <v>0</v>
      </c>
      <c r="O436" s="19">
        <v>0</v>
      </c>
      <c r="P436" s="19">
        <v>0</v>
      </c>
      <c r="Q436" s="19">
        <v>0</v>
      </c>
      <c r="R436" s="19">
        <v>0</v>
      </c>
      <c r="S436" s="19" t="s">
        <v>50</v>
      </c>
      <c r="T436" s="19"/>
    </row>
    <row r="437" spans="1:20">
      <c r="A437" s="19"/>
      <c r="B437" s="19" t="s">
        <v>84</v>
      </c>
      <c r="C437" s="19" t="s">
        <v>85</v>
      </c>
      <c r="D437" s="19" t="s">
        <v>135</v>
      </c>
      <c r="E437" s="19">
        <v>0</v>
      </c>
      <c r="F437" s="19">
        <v>0</v>
      </c>
      <c r="G437" s="19">
        <v>0</v>
      </c>
      <c r="H437" s="19">
        <v>0</v>
      </c>
      <c r="I437" s="19">
        <v>0</v>
      </c>
      <c r="J437" s="19">
        <v>0</v>
      </c>
      <c r="K437" s="19">
        <v>0</v>
      </c>
      <c r="L437" s="19">
        <v>0</v>
      </c>
      <c r="M437" s="19">
        <v>0</v>
      </c>
      <c r="N437" s="19">
        <v>0</v>
      </c>
      <c r="O437" s="19">
        <v>0</v>
      </c>
      <c r="P437" s="19">
        <v>0</v>
      </c>
      <c r="Q437" s="19">
        <v>0</v>
      </c>
      <c r="R437" s="19">
        <v>0</v>
      </c>
      <c r="S437" s="19"/>
      <c r="T437" s="19"/>
    </row>
    <row r="438" spans="1:20">
      <c r="A438" s="19"/>
      <c r="B438" s="19" t="s">
        <v>84</v>
      </c>
      <c r="C438" s="19" t="s">
        <v>88</v>
      </c>
      <c r="D438" s="19" t="s">
        <v>93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19">
        <v>0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  <c r="Q438" s="19">
        <v>0</v>
      </c>
      <c r="R438" s="19">
        <v>0</v>
      </c>
      <c r="S438" s="19"/>
      <c r="T438" s="19"/>
    </row>
    <row r="439" spans="1:20">
      <c r="A439" s="19" t="s">
        <v>0</v>
      </c>
      <c r="B439" s="19" t="s">
        <v>100</v>
      </c>
      <c r="C439" s="19" t="s">
        <v>96</v>
      </c>
      <c r="D439" s="19" t="s">
        <v>101</v>
      </c>
      <c r="E439" s="19">
        <v>0</v>
      </c>
      <c r="F439" s="19">
        <v>0</v>
      </c>
      <c r="G439" s="19">
        <v>0</v>
      </c>
      <c r="H439" s="19">
        <v>1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0</v>
      </c>
      <c r="P439" s="19">
        <v>1</v>
      </c>
      <c r="Q439" s="19">
        <v>0</v>
      </c>
      <c r="R439" s="19">
        <v>0</v>
      </c>
      <c r="S439" s="19"/>
      <c r="T439" s="19"/>
    </row>
    <row r="440" spans="1:20">
      <c r="A440" s="19"/>
      <c r="B440" s="19" t="s">
        <v>84</v>
      </c>
      <c r="C440" s="19" t="s">
        <v>92</v>
      </c>
      <c r="D440" s="19" t="s">
        <v>93</v>
      </c>
      <c r="E440" s="19">
        <v>0</v>
      </c>
      <c r="F440" s="19">
        <v>0</v>
      </c>
      <c r="G440" s="19">
        <v>1</v>
      </c>
      <c r="H440" s="19">
        <v>0</v>
      </c>
      <c r="I440" s="19">
        <v>0</v>
      </c>
      <c r="J440" s="19">
        <v>1</v>
      </c>
      <c r="K440" s="19">
        <v>0</v>
      </c>
      <c r="L440" s="19">
        <v>0</v>
      </c>
      <c r="M440" s="19">
        <v>0</v>
      </c>
      <c r="N440" s="19">
        <v>0</v>
      </c>
      <c r="O440" s="19">
        <v>0</v>
      </c>
      <c r="P440" s="19">
        <v>0</v>
      </c>
      <c r="Q440" s="19">
        <v>0</v>
      </c>
      <c r="R440" s="19">
        <v>0</v>
      </c>
      <c r="S440" s="19"/>
      <c r="T440" s="19"/>
    </row>
    <row r="441" spans="1:20">
      <c r="A441" s="19"/>
      <c r="B441" s="19" t="s">
        <v>84</v>
      </c>
      <c r="C441" s="19" t="s">
        <v>96</v>
      </c>
      <c r="D441" s="19" t="s">
        <v>95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0</v>
      </c>
      <c r="N441" s="19">
        <v>0</v>
      </c>
      <c r="O441" s="19">
        <v>0</v>
      </c>
      <c r="P441" s="19">
        <v>0</v>
      </c>
      <c r="Q441" s="19">
        <v>0</v>
      </c>
      <c r="R441" s="19">
        <v>0</v>
      </c>
      <c r="S441" s="19"/>
      <c r="T441" s="19"/>
    </row>
    <row r="442" spans="1:20">
      <c r="A442" s="19"/>
      <c r="B442" s="19" t="s">
        <v>84</v>
      </c>
      <c r="C442" s="19" t="s">
        <v>88</v>
      </c>
      <c r="D442" s="19" t="s">
        <v>163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19">
        <v>0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  <c r="Q442" s="19">
        <v>0</v>
      </c>
      <c r="R442" s="19">
        <v>0</v>
      </c>
      <c r="S442" s="19"/>
      <c r="T442" s="19"/>
    </row>
    <row r="443" spans="1:20">
      <c r="A443" s="19"/>
      <c r="B443" s="19" t="s">
        <v>84</v>
      </c>
      <c r="C443" s="19" t="s">
        <v>85</v>
      </c>
      <c r="D443" s="19" t="s">
        <v>152</v>
      </c>
      <c r="E443" s="19">
        <v>1</v>
      </c>
      <c r="F443" s="19">
        <v>0</v>
      </c>
      <c r="G443" s="19">
        <v>1</v>
      </c>
      <c r="H443" s="19">
        <v>0</v>
      </c>
      <c r="I443" s="19">
        <v>0</v>
      </c>
      <c r="J443" s="19">
        <v>0</v>
      </c>
      <c r="K443" s="19">
        <v>0</v>
      </c>
      <c r="L443" s="19">
        <v>1</v>
      </c>
      <c r="M443" s="19">
        <v>0</v>
      </c>
      <c r="N443" s="19">
        <v>0</v>
      </c>
      <c r="O443" s="19">
        <v>0</v>
      </c>
      <c r="P443" s="19">
        <v>0</v>
      </c>
      <c r="Q443" s="19">
        <v>0</v>
      </c>
      <c r="R443" s="19">
        <v>0</v>
      </c>
      <c r="S443" s="19"/>
      <c r="T443" s="19"/>
    </row>
    <row r="444" spans="1:20">
      <c r="A444" s="19"/>
      <c r="B444" s="19" t="s">
        <v>84</v>
      </c>
      <c r="C444" s="19" t="s">
        <v>88</v>
      </c>
      <c r="D444" s="19" t="s">
        <v>173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0</v>
      </c>
      <c r="O444" s="19">
        <v>0</v>
      </c>
      <c r="P444" s="19">
        <v>0</v>
      </c>
      <c r="Q444" s="19">
        <v>0</v>
      </c>
      <c r="R444" s="19">
        <v>0</v>
      </c>
      <c r="S444" s="19" t="s">
        <v>75</v>
      </c>
      <c r="T444" s="19"/>
    </row>
    <row r="445" spans="1:20">
      <c r="A445" s="19"/>
      <c r="B445" s="19" t="s">
        <v>84</v>
      </c>
      <c r="C445" s="19" t="s">
        <v>96</v>
      </c>
      <c r="D445" s="19" t="s">
        <v>126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19">
        <v>0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  <c r="Q445" s="19">
        <v>0</v>
      </c>
      <c r="R445" s="19">
        <v>0</v>
      </c>
      <c r="S445" s="19"/>
      <c r="T445" s="19"/>
    </row>
    <row r="446" spans="1:20">
      <c r="A446" s="19"/>
      <c r="B446" s="19" t="s">
        <v>84</v>
      </c>
      <c r="C446" s="19" t="s">
        <v>92</v>
      </c>
      <c r="D446" s="19" t="s">
        <v>174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19">
        <v>0</v>
      </c>
      <c r="L446" s="19">
        <v>0</v>
      </c>
      <c r="M446" s="19">
        <v>0</v>
      </c>
      <c r="N446" s="19">
        <v>0</v>
      </c>
      <c r="O446" s="19">
        <v>0</v>
      </c>
      <c r="P446" s="19">
        <v>0</v>
      </c>
      <c r="Q446" s="19">
        <v>0</v>
      </c>
      <c r="R446" s="19">
        <v>0</v>
      </c>
      <c r="S446" s="19"/>
      <c r="T446" s="19"/>
    </row>
    <row r="447" spans="1:20">
      <c r="A447" s="19" t="s">
        <v>0</v>
      </c>
      <c r="B447" s="19" t="s">
        <v>84</v>
      </c>
      <c r="C447" s="19" t="s">
        <v>96</v>
      </c>
      <c r="D447" s="19" t="s">
        <v>95</v>
      </c>
      <c r="E447" s="19">
        <v>0</v>
      </c>
      <c r="F447" s="19">
        <v>1</v>
      </c>
      <c r="G447" s="19">
        <v>2</v>
      </c>
      <c r="H447" s="19">
        <v>0</v>
      </c>
      <c r="I447" s="19">
        <v>3</v>
      </c>
      <c r="J447" s="19">
        <v>2</v>
      </c>
      <c r="K447" s="19">
        <v>2</v>
      </c>
      <c r="L447" s="19">
        <v>0</v>
      </c>
      <c r="M447" s="19">
        <v>0</v>
      </c>
      <c r="N447" s="19">
        <v>0</v>
      </c>
      <c r="O447" s="19">
        <v>0</v>
      </c>
      <c r="P447" s="19">
        <v>0</v>
      </c>
      <c r="Q447" s="19">
        <v>0</v>
      </c>
      <c r="R447" s="19">
        <v>0</v>
      </c>
      <c r="S447" s="19"/>
      <c r="T447" s="19"/>
    </row>
    <row r="448" spans="1:20">
      <c r="A448" s="19"/>
      <c r="B448" s="19" t="s">
        <v>84</v>
      </c>
      <c r="C448" s="19" t="s">
        <v>85</v>
      </c>
      <c r="D448" s="19" t="s">
        <v>93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19">
        <v>0</v>
      </c>
      <c r="L448" s="19">
        <v>0</v>
      </c>
      <c r="M448" s="19">
        <v>0</v>
      </c>
      <c r="N448" s="19">
        <v>0</v>
      </c>
      <c r="O448" s="19">
        <v>0</v>
      </c>
      <c r="P448" s="19">
        <v>0</v>
      </c>
      <c r="Q448" s="19">
        <v>0</v>
      </c>
      <c r="R448" s="19">
        <v>0</v>
      </c>
      <c r="S448" s="19" t="s">
        <v>40</v>
      </c>
      <c r="T448" s="19"/>
    </row>
    <row r="449" spans="1:20">
      <c r="A449" s="19"/>
      <c r="B449" s="19" t="s">
        <v>84</v>
      </c>
      <c r="C449" s="19" t="s">
        <v>85</v>
      </c>
      <c r="D449" s="19" t="s">
        <v>93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/>
      <c r="T449" s="19"/>
    </row>
    <row r="450" spans="1:20">
      <c r="A450" s="19"/>
      <c r="B450" s="19" t="s">
        <v>100</v>
      </c>
      <c r="C450" s="19" t="s">
        <v>92</v>
      </c>
      <c r="D450" s="19" t="s">
        <v>101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/>
      <c r="T450" s="19"/>
    </row>
    <row r="451" spans="1:20">
      <c r="A451" s="19"/>
      <c r="B451" s="19" t="s">
        <v>84</v>
      </c>
      <c r="C451" s="19" t="s">
        <v>94</v>
      </c>
      <c r="D451" s="19" t="s">
        <v>87</v>
      </c>
      <c r="E451" s="19">
        <v>0</v>
      </c>
      <c r="F451" s="19">
        <v>0</v>
      </c>
      <c r="G451" s="19">
        <v>1</v>
      </c>
      <c r="H451" s="19">
        <v>0</v>
      </c>
      <c r="I451" s="19">
        <v>2</v>
      </c>
      <c r="J451" s="19">
        <v>0</v>
      </c>
      <c r="K451" s="19">
        <v>1</v>
      </c>
      <c r="L451" s="19">
        <v>0</v>
      </c>
      <c r="M451" s="19">
        <v>0</v>
      </c>
      <c r="N451" s="19">
        <v>0</v>
      </c>
      <c r="O451" s="19">
        <v>0</v>
      </c>
      <c r="P451" s="19">
        <v>0</v>
      </c>
      <c r="Q451" s="19">
        <v>0</v>
      </c>
      <c r="R451" s="19">
        <v>0</v>
      </c>
      <c r="S451" s="19"/>
      <c r="T451" s="19"/>
    </row>
    <row r="452" spans="1:20">
      <c r="A452" s="19"/>
      <c r="B452" s="19" t="s">
        <v>100</v>
      </c>
      <c r="C452" s="19" t="s">
        <v>96</v>
      </c>
      <c r="D452" s="19" t="s">
        <v>101</v>
      </c>
      <c r="E452" s="19">
        <v>0</v>
      </c>
      <c r="F452" s="19">
        <v>0</v>
      </c>
      <c r="G452" s="19">
        <v>0</v>
      </c>
      <c r="H452" s="19">
        <v>0</v>
      </c>
      <c r="I452" s="19">
        <v>0</v>
      </c>
      <c r="J452" s="19">
        <v>0</v>
      </c>
      <c r="K452" s="19">
        <v>0</v>
      </c>
      <c r="L452" s="19">
        <v>0</v>
      </c>
      <c r="M452" s="19">
        <v>0</v>
      </c>
      <c r="N452" s="19">
        <v>0</v>
      </c>
      <c r="O452" s="19">
        <v>0</v>
      </c>
      <c r="P452" s="19">
        <v>0</v>
      </c>
      <c r="Q452" s="19">
        <v>0</v>
      </c>
      <c r="R452" s="19">
        <v>0</v>
      </c>
      <c r="S452" s="19" t="s">
        <v>41</v>
      </c>
      <c r="T452" s="19"/>
    </row>
    <row r="453" spans="1:20">
      <c r="A453" s="19"/>
      <c r="B453" s="19" t="s">
        <v>84</v>
      </c>
      <c r="C453" s="19" t="s">
        <v>94</v>
      </c>
      <c r="D453" s="19" t="s">
        <v>116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19">
        <v>0</v>
      </c>
      <c r="L453" s="19">
        <v>0</v>
      </c>
      <c r="M453" s="19">
        <v>0</v>
      </c>
      <c r="N453" s="19">
        <v>0</v>
      </c>
      <c r="O453" s="19">
        <v>0</v>
      </c>
      <c r="P453" s="19">
        <v>0</v>
      </c>
      <c r="Q453" s="19">
        <v>0</v>
      </c>
      <c r="R453" s="19">
        <v>0</v>
      </c>
      <c r="S453" s="19"/>
      <c r="T453" s="19"/>
    </row>
    <row r="454" spans="1:20">
      <c r="A454" s="19"/>
      <c r="B454" s="19" t="s">
        <v>90</v>
      </c>
      <c r="C454" s="19" t="s">
        <v>85</v>
      </c>
      <c r="D454" s="19" t="s">
        <v>91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19">
        <v>0</v>
      </c>
      <c r="L454" s="19">
        <v>0</v>
      </c>
      <c r="M454" s="19">
        <v>0</v>
      </c>
      <c r="N454" s="19">
        <v>0</v>
      </c>
      <c r="O454" s="19">
        <v>0</v>
      </c>
      <c r="P454" s="19">
        <v>0</v>
      </c>
      <c r="Q454" s="19">
        <v>0</v>
      </c>
      <c r="R454" s="19">
        <v>0</v>
      </c>
      <c r="S454" s="19"/>
      <c r="T454" s="19"/>
    </row>
    <row r="455" spans="1:20">
      <c r="A455" s="19"/>
      <c r="B455" s="19" t="s">
        <v>84</v>
      </c>
      <c r="C455" s="19" t="s">
        <v>88</v>
      </c>
      <c r="D455" s="19" t="s">
        <v>143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19">
        <v>0</v>
      </c>
      <c r="L455" s="19">
        <v>0</v>
      </c>
      <c r="M455" s="19">
        <v>0</v>
      </c>
      <c r="N455" s="19">
        <v>0</v>
      </c>
      <c r="O455" s="19">
        <v>0</v>
      </c>
      <c r="P455" s="19">
        <v>0</v>
      </c>
      <c r="Q455" s="19">
        <v>0</v>
      </c>
      <c r="R455" s="19">
        <v>0</v>
      </c>
      <c r="S455" s="19"/>
      <c r="T455" s="19"/>
    </row>
    <row r="456" spans="1:20">
      <c r="A456" s="19"/>
      <c r="B456" s="19" t="s">
        <v>84</v>
      </c>
      <c r="C456" s="19" t="s">
        <v>96</v>
      </c>
      <c r="D456" s="19" t="s">
        <v>109</v>
      </c>
      <c r="E456" s="19">
        <v>0</v>
      </c>
      <c r="F456" s="19">
        <v>0</v>
      </c>
      <c r="G456" s="19">
        <v>0</v>
      </c>
      <c r="H456" s="19">
        <v>0</v>
      </c>
      <c r="I456" s="19">
        <v>0</v>
      </c>
      <c r="J456" s="19">
        <v>0</v>
      </c>
      <c r="K456" s="19">
        <v>0</v>
      </c>
      <c r="L456" s="19">
        <v>0</v>
      </c>
      <c r="M456" s="19">
        <v>0</v>
      </c>
      <c r="N456" s="19">
        <v>0</v>
      </c>
      <c r="O456" s="19">
        <v>0</v>
      </c>
      <c r="P456" s="19">
        <v>0</v>
      </c>
      <c r="Q456" s="19">
        <v>0</v>
      </c>
      <c r="R456" s="19">
        <v>0</v>
      </c>
      <c r="S456" s="19"/>
      <c r="T456" s="19"/>
    </row>
    <row r="457" spans="1:20">
      <c r="A457" s="19"/>
      <c r="B457" s="19" t="s">
        <v>84</v>
      </c>
      <c r="C457" s="19" t="s">
        <v>85</v>
      </c>
      <c r="D457" s="19" t="s">
        <v>102</v>
      </c>
      <c r="E457" s="19">
        <v>0</v>
      </c>
      <c r="F457" s="19">
        <v>0</v>
      </c>
      <c r="G457" s="19">
        <v>0</v>
      </c>
      <c r="H457" s="19">
        <v>1</v>
      </c>
      <c r="I457" s="19">
        <v>0</v>
      </c>
      <c r="J457" s="19">
        <v>0</v>
      </c>
      <c r="K457" s="19">
        <v>0</v>
      </c>
      <c r="L457" s="19">
        <v>1</v>
      </c>
      <c r="M457" s="19">
        <v>1</v>
      </c>
      <c r="N457" s="19">
        <v>0</v>
      </c>
      <c r="O457" s="19">
        <v>0</v>
      </c>
      <c r="P457" s="19">
        <v>0</v>
      </c>
      <c r="Q457" s="19">
        <v>0</v>
      </c>
      <c r="R457" s="19">
        <v>0</v>
      </c>
      <c r="S457" s="19"/>
      <c r="T457" s="19"/>
    </row>
    <row r="458" spans="1:20">
      <c r="A458" s="19"/>
      <c r="B458" s="19" t="s">
        <v>84</v>
      </c>
      <c r="C458" s="19" t="s">
        <v>96</v>
      </c>
      <c r="D458" s="19" t="s">
        <v>105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  <c r="J458" s="19">
        <v>0</v>
      </c>
      <c r="K458" s="19">
        <v>0</v>
      </c>
      <c r="L458" s="19">
        <v>0</v>
      </c>
      <c r="M458" s="19">
        <v>0</v>
      </c>
      <c r="N458" s="19">
        <v>0</v>
      </c>
      <c r="O458" s="19">
        <v>0</v>
      </c>
      <c r="P458" s="19">
        <v>0</v>
      </c>
      <c r="Q458" s="19">
        <v>0</v>
      </c>
      <c r="R458" s="19">
        <v>0</v>
      </c>
      <c r="S458" s="19"/>
      <c r="T458" s="19"/>
    </row>
    <row r="459" spans="1:20">
      <c r="A459" s="19" t="s">
        <v>0</v>
      </c>
      <c r="B459" s="19" t="s">
        <v>84</v>
      </c>
      <c r="C459" s="19" t="s">
        <v>96</v>
      </c>
      <c r="D459" s="19" t="s">
        <v>163</v>
      </c>
      <c r="E459" s="19">
        <v>0</v>
      </c>
      <c r="F459" s="19">
        <v>0</v>
      </c>
      <c r="G459" s="19">
        <v>0</v>
      </c>
      <c r="H459" s="19">
        <v>0</v>
      </c>
      <c r="I459" s="19">
        <v>0</v>
      </c>
      <c r="J459" s="19">
        <v>0</v>
      </c>
      <c r="K459" s="19">
        <v>0</v>
      </c>
      <c r="L459" s="19">
        <v>0</v>
      </c>
      <c r="M459" s="19">
        <v>0</v>
      </c>
      <c r="N459" s="19">
        <v>0</v>
      </c>
      <c r="O459" s="19">
        <v>0</v>
      </c>
      <c r="P459" s="19">
        <v>0</v>
      </c>
      <c r="Q459" s="19">
        <v>0</v>
      </c>
      <c r="R459" s="19">
        <v>0</v>
      </c>
      <c r="S459" s="19"/>
      <c r="T459" s="19"/>
    </row>
    <row r="460" spans="1:20">
      <c r="A460" s="19"/>
      <c r="B460" s="19" t="s">
        <v>84</v>
      </c>
      <c r="C460" s="19" t="s">
        <v>85</v>
      </c>
      <c r="D460" s="19" t="s">
        <v>136</v>
      </c>
      <c r="E460" s="19">
        <v>0</v>
      </c>
      <c r="F460" s="19">
        <v>0</v>
      </c>
      <c r="G460" s="19">
        <v>0</v>
      </c>
      <c r="H460" s="19">
        <v>0</v>
      </c>
      <c r="I460" s="19">
        <v>0</v>
      </c>
      <c r="J460" s="19">
        <v>0</v>
      </c>
      <c r="K460" s="19">
        <v>0</v>
      </c>
      <c r="L460" s="19">
        <v>0</v>
      </c>
      <c r="M460" s="19">
        <v>0</v>
      </c>
      <c r="N460" s="19">
        <v>0</v>
      </c>
      <c r="O460" s="19">
        <v>0</v>
      </c>
      <c r="P460" s="19">
        <v>0</v>
      </c>
      <c r="Q460" s="19">
        <v>0</v>
      </c>
      <c r="R460" s="19">
        <v>0</v>
      </c>
      <c r="S460" s="19" t="s">
        <v>40</v>
      </c>
      <c r="T460" s="19"/>
    </row>
    <row r="461" spans="1:20">
      <c r="A461" s="19"/>
      <c r="B461" s="19" t="s">
        <v>84</v>
      </c>
      <c r="C461" s="19" t="s">
        <v>96</v>
      </c>
      <c r="D461" s="19" t="s">
        <v>93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19">
        <v>0</v>
      </c>
      <c r="L461" s="19">
        <v>0</v>
      </c>
      <c r="M461" s="19">
        <v>0</v>
      </c>
      <c r="N461" s="19">
        <v>0</v>
      </c>
      <c r="O461" s="19">
        <v>0</v>
      </c>
      <c r="P461" s="19">
        <v>0</v>
      </c>
      <c r="Q461" s="19">
        <v>0</v>
      </c>
      <c r="R461" s="19">
        <v>0</v>
      </c>
      <c r="S461" s="19"/>
      <c r="T461" s="19"/>
    </row>
    <row r="462" spans="1:20">
      <c r="A462" s="19"/>
      <c r="B462" s="19" t="s">
        <v>84</v>
      </c>
      <c r="C462" s="19" t="s">
        <v>96</v>
      </c>
      <c r="D462" s="19" t="s">
        <v>110</v>
      </c>
      <c r="E462" s="19">
        <v>0</v>
      </c>
      <c r="F462" s="19">
        <v>0</v>
      </c>
      <c r="G462" s="19">
        <v>0</v>
      </c>
      <c r="H462" s="19">
        <v>0</v>
      </c>
      <c r="I462" s="19">
        <v>0</v>
      </c>
      <c r="J462" s="19">
        <v>0</v>
      </c>
      <c r="K462" s="19">
        <v>0</v>
      </c>
      <c r="L462" s="19">
        <v>0</v>
      </c>
      <c r="M462" s="19">
        <v>0</v>
      </c>
      <c r="N462" s="19">
        <v>0</v>
      </c>
      <c r="O462" s="19">
        <v>0</v>
      </c>
      <c r="P462" s="19">
        <v>0</v>
      </c>
      <c r="Q462" s="19">
        <v>0</v>
      </c>
      <c r="R462" s="19">
        <v>0</v>
      </c>
      <c r="S462" s="19"/>
      <c r="T462" s="19"/>
    </row>
    <row r="463" spans="1:20">
      <c r="A463" s="19"/>
      <c r="B463" s="19" t="s">
        <v>84</v>
      </c>
      <c r="C463" s="19" t="s">
        <v>85</v>
      </c>
      <c r="D463" s="19" t="s">
        <v>110</v>
      </c>
      <c r="E463" s="19">
        <v>0</v>
      </c>
      <c r="F463" s="19">
        <v>0</v>
      </c>
      <c r="G463" s="19">
        <v>0</v>
      </c>
      <c r="H463" s="19">
        <v>0</v>
      </c>
      <c r="I463" s="19">
        <v>0</v>
      </c>
      <c r="J463" s="19">
        <v>0</v>
      </c>
      <c r="K463" s="19">
        <v>0</v>
      </c>
      <c r="L463" s="19">
        <v>0</v>
      </c>
      <c r="M463" s="19">
        <v>0</v>
      </c>
      <c r="N463" s="19">
        <v>0</v>
      </c>
      <c r="O463" s="19">
        <v>0</v>
      </c>
      <c r="P463" s="19">
        <v>0</v>
      </c>
      <c r="Q463" s="19">
        <v>0</v>
      </c>
      <c r="R463" s="19">
        <v>0</v>
      </c>
      <c r="S463" s="19"/>
      <c r="T463" s="19"/>
    </row>
    <row r="464" spans="1:20">
      <c r="A464" s="19"/>
      <c r="B464" s="19" t="s">
        <v>84</v>
      </c>
      <c r="C464" s="19" t="s">
        <v>88</v>
      </c>
      <c r="D464" s="19" t="s">
        <v>105</v>
      </c>
      <c r="E464" s="19">
        <v>0</v>
      </c>
      <c r="F464" s="19">
        <v>0</v>
      </c>
      <c r="G464" s="19">
        <v>0</v>
      </c>
      <c r="H464" s="19">
        <v>0</v>
      </c>
      <c r="I464" s="19">
        <v>0</v>
      </c>
      <c r="J464" s="19">
        <v>0</v>
      </c>
      <c r="K464" s="19">
        <v>0</v>
      </c>
      <c r="L464" s="19">
        <v>0</v>
      </c>
      <c r="M464" s="19">
        <v>0</v>
      </c>
      <c r="N464" s="19">
        <v>0</v>
      </c>
      <c r="O464" s="19">
        <v>0</v>
      </c>
      <c r="P464" s="19">
        <v>0</v>
      </c>
      <c r="Q464" s="19">
        <v>0</v>
      </c>
      <c r="R464" s="19">
        <v>0</v>
      </c>
      <c r="S464" s="19"/>
      <c r="T464" s="19"/>
    </row>
    <row r="465" spans="1:20">
      <c r="A465" s="19"/>
      <c r="B465" s="19" t="s">
        <v>84</v>
      </c>
      <c r="C465" s="19" t="s">
        <v>88</v>
      </c>
      <c r="D465" s="19" t="s">
        <v>102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0</v>
      </c>
      <c r="K465" s="19">
        <v>0</v>
      </c>
      <c r="L465" s="19">
        <v>0</v>
      </c>
      <c r="M465" s="19">
        <v>0</v>
      </c>
      <c r="N465" s="19">
        <v>0</v>
      </c>
      <c r="O465" s="19">
        <v>0</v>
      </c>
      <c r="P465" s="19">
        <v>0</v>
      </c>
      <c r="Q465" s="19">
        <v>0</v>
      </c>
      <c r="R465" s="19">
        <v>0</v>
      </c>
      <c r="S465" s="19"/>
      <c r="T465" s="19"/>
    </row>
    <row r="466" spans="1:20">
      <c r="A466" s="19"/>
      <c r="B466" s="19" t="s">
        <v>84</v>
      </c>
      <c r="C466" s="19" t="s">
        <v>96</v>
      </c>
      <c r="D466" s="19" t="s">
        <v>112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19">
        <v>0</v>
      </c>
      <c r="L466" s="19">
        <v>0</v>
      </c>
      <c r="M466" s="19">
        <v>0</v>
      </c>
      <c r="N466" s="19">
        <v>0</v>
      </c>
      <c r="O466" s="19">
        <v>0</v>
      </c>
      <c r="P466" s="19">
        <v>0</v>
      </c>
      <c r="Q466" s="19">
        <v>0</v>
      </c>
      <c r="R466" s="19">
        <v>0</v>
      </c>
      <c r="S466" s="19"/>
      <c r="T466" s="19"/>
    </row>
    <row r="467" spans="1:20">
      <c r="A467" s="19"/>
      <c r="B467" s="19" t="s">
        <v>84</v>
      </c>
      <c r="C467" s="19" t="s">
        <v>96</v>
      </c>
      <c r="D467" s="19" t="s">
        <v>106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19">
        <v>0</v>
      </c>
      <c r="L467" s="19">
        <v>0</v>
      </c>
      <c r="M467" s="19">
        <v>0</v>
      </c>
      <c r="N467" s="19">
        <v>1</v>
      </c>
      <c r="O467" s="19">
        <v>0</v>
      </c>
      <c r="P467" s="19">
        <v>0</v>
      </c>
      <c r="Q467" s="19">
        <v>0</v>
      </c>
      <c r="R467" s="19">
        <v>0</v>
      </c>
      <c r="S467" s="19" t="s">
        <v>51</v>
      </c>
      <c r="T467" s="19"/>
    </row>
    <row r="468" spans="1:20">
      <c r="A468" s="19"/>
      <c r="B468" s="19" t="s">
        <v>84</v>
      </c>
      <c r="C468" s="19" t="s">
        <v>94</v>
      </c>
      <c r="D468" s="19" t="s">
        <v>103</v>
      </c>
      <c r="E468" s="19">
        <v>1</v>
      </c>
      <c r="F468" s="19">
        <v>0</v>
      </c>
      <c r="G468" s="19">
        <v>2</v>
      </c>
      <c r="H468" s="19">
        <v>0</v>
      </c>
      <c r="I468" s="19">
        <v>3</v>
      </c>
      <c r="J468" s="19">
        <v>2</v>
      </c>
      <c r="K468" s="19">
        <v>2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 t="s">
        <v>52</v>
      </c>
      <c r="T468" s="19"/>
    </row>
    <row r="469" spans="1:20">
      <c r="A469" s="19"/>
      <c r="B469" s="19" t="s">
        <v>84</v>
      </c>
      <c r="C469" s="19" t="s">
        <v>85</v>
      </c>
      <c r="D469" s="19" t="s">
        <v>102</v>
      </c>
      <c r="E469" s="19">
        <v>0</v>
      </c>
      <c r="F469" s="19">
        <v>0</v>
      </c>
      <c r="G469" s="19">
        <v>0</v>
      </c>
      <c r="H469" s="19">
        <v>0</v>
      </c>
      <c r="I469" s="19">
        <v>0</v>
      </c>
      <c r="J469" s="19">
        <v>0</v>
      </c>
      <c r="K469" s="19">
        <v>0</v>
      </c>
      <c r="L469" s="19">
        <v>0</v>
      </c>
      <c r="M469" s="19">
        <v>0</v>
      </c>
      <c r="N469" s="19">
        <v>0</v>
      </c>
      <c r="O469" s="19">
        <v>0</v>
      </c>
      <c r="P469" s="19">
        <v>0</v>
      </c>
      <c r="Q469" s="19">
        <v>0</v>
      </c>
      <c r="R469" s="19">
        <v>0</v>
      </c>
      <c r="S469" s="19" t="s">
        <v>42</v>
      </c>
      <c r="T469" s="19"/>
    </row>
    <row r="470" spans="1:20">
      <c r="A470" s="19"/>
      <c r="B470" s="19" t="s">
        <v>84</v>
      </c>
      <c r="C470" s="19" t="s">
        <v>94</v>
      </c>
      <c r="D470" s="19" t="s">
        <v>95</v>
      </c>
      <c r="E470" s="19">
        <v>1</v>
      </c>
      <c r="F470" s="19">
        <v>1</v>
      </c>
      <c r="G470" s="19">
        <v>1</v>
      </c>
      <c r="H470" s="19">
        <v>1</v>
      </c>
      <c r="I470" s="19">
        <v>1</v>
      </c>
      <c r="J470" s="19">
        <v>0</v>
      </c>
      <c r="K470" s="19">
        <v>1</v>
      </c>
      <c r="L470" s="19">
        <v>0</v>
      </c>
      <c r="M470" s="19">
        <v>0</v>
      </c>
      <c r="N470" s="19">
        <v>0</v>
      </c>
      <c r="O470" s="19">
        <v>0</v>
      </c>
      <c r="P470" s="19">
        <v>0</v>
      </c>
      <c r="Q470" s="19">
        <v>0</v>
      </c>
      <c r="R470" s="19">
        <v>0</v>
      </c>
      <c r="S470" s="19"/>
      <c r="T470" s="19"/>
    </row>
    <row r="471" spans="1:20">
      <c r="A471" s="19"/>
      <c r="B471" s="19" t="s">
        <v>100</v>
      </c>
      <c r="C471" s="19" t="s">
        <v>85</v>
      </c>
      <c r="D471" s="19" t="s">
        <v>101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19">
        <v>0</v>
      </c>
      <c r="L471" s="19">
        <v>0</v>
      </c>
      <c r="M471" s="19">
        <v>0</v>
      </c>
      <c r="N471" s="19">
        <v>0</v>
      </c>
      <c r="O471" s="19">
        <v>0</v>
      </c>
      <c r="P471" s="19">
        <v>0</v>
      </c>
      <c r="Q471" s="19">
        <v>0</v>
      </c>
      <c r="R471" s="19">
        <v>0</v>
      </c>
      <c r="S471" s="19"/>
      <c r="T471" s="19"/>
    </row>
    <row r="472" spans="1:20">
      <c r="A472" s="19"/>
      <c r="B472" s="19" t="s">
        <v>84</v>
      </c>
      <c r="C472" s="19" t="s">
        <v>85</v>
      </c>
      <c r="D472" s="19" t="s">
        <v>162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  <c r="J472" s="19">
        <v>0</v>
      </c>
      <c r="K472" s="19">
        <v>0</v>
      </c>
      <c r="L472" s="19">
        <v>0</v>
      </c>
      <c r="M472" s="19">
        <v>0</v>
      </c>
      <c r="N472" s="19">
        <v>0</v>
      </c>
      <c r="O472" s="19">
        <v>0</v>
      </c>
      <c r="P472" s="19">
        <v>0</v>
      </c>
      <c r="Q472" s="19">
        <v>0</v>
      </c>
      <c r="R472" s="19">
        <v>0</v>
      </c>
      <c r="S472" s="19"/>
      <c r="T472" s="19"/>
    </row>
    <row r="473" spans="1:20">
      <c r="A473" s="19"/>
      <c r="B473" s="19" t="s">
        <v>100</v>
      </c>
      <c r="C473" s="19" t="s">
        <v>96</v>
      </c>
      <c r="D473" s="19" t="s">
        <v>101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19">
        <v>0</v>
      </c>
      <c r="L473" s="19">
        <v>0</v>
      </c>
      <c r="M473" s="19">
        <v>0</v>
      </c>
      <c r="N473" s="19">
        <v>0</v>
      </c>
      <c r="O473" s="19">
        <v>0</v>
      </c>
      <c r="P473" s="19">
        <v>0</v>
      </c>
      <c r="Q473" s="19">
        <v>0</v>
      </c>
      <c r="R473" s="19">
        <v>0</v>
      </c>
      <c r="S473" s="19"/>
      <c r="T473" s="19"/>
    </row>
    <row r="474" spans="1:20">
      <c r="A474" s="19"/>
      <c r="B474" s="19" t="s">
        <v>84</v>
      </c>
      <c r="C474" s="19" t="s">
        <v>88</v>
      </c>
      <c r="D474" s="19" t="s">
        <v>126</v>
      </c>
      <c r="E474" s="19">
        <v>0</v>
      </c>
      <c r="F474" s="19">
        <v>0</v>
      </c>
      <c r="G474" s="19">
        <v>0</v>
      </c>
      <c r="H474" s="19">
        <v>0</v>
      </c>
      <c r="I474" s="19">
        <v>0</v>
      </c>
      <c r="J474" s="19">
        <v>0</v>
      </c>
      <c r="K474" s="19">
        <v>0</v>
      </c>
      <c r="L474" s="19">
        <v>0</v>
      </c>
      <c r="M474" s="19">
        <v>0</v>
      </c>
      <c r="N474" s="19">
        <v>0</v>
      </c>
      <c r="O474" s="19">
        <v>0</v>
      </c>
      <c r="P474" s="19">
        <v>0</v>
      </c>
      <c r="Q474" s="19">
        <v>0</v>
      </c>
      <c r="R474" s="19">
        <v>0</v>
      </c>
      <c r="S474" s="19" t="s">
        <v>40</v>
      </c>
      <c r="T474" s="19"/>
    </row>
    <row r="475" spans="1:20">
      <c r="A475" s="19"/>
      <c r="B475" s="19" t="s">
        <v>84</v>
      </c>
      <c r="C475" s="19" t="s">
        <v>92</v>
      </c>
      <c r="D475" s="19" t="s">
        <v>175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19">
        <v>0</v>
      </c>
      <c r="L475" s="19">
        <v>0</v>
      </c>
      <c r="M475" s="19">
        <v>0</v>
      </c>
      <c r="N475" s="19">
        <v>0</v>
      </c>
      <c r="O475" s="19">
        <v>0</v>
      </c>
      <c r="P475" s="19">
        <v>0</v>
      </c>
      <c r="Q475" s="19">
        <v>0</v>
      </c>
      <c r="R475" s="19">
        <v>0</v>
      </c>
      <c r="S475" s="19" t="s">
        <v>41</v>
      </c>
      <c r="T475" s="19"/>
    </row>
    <row r="476" spans="1:20">
      <c r="A476" s="19"/>
      <c r="B476" s="19" t="s">
        <v>84</v>
      </c>
      <c r="C476" s="19" t="s">
        <v>96</v>
      </c>
      <c r="D476" s="19" t="s">
        <v>103</v>
      </c>
      <c r="E476" s="19">
        <v>0</v>
      </c>
      <c r="F476" s="19">
        <v>0</v>
      </c>
      <c r="G476" s="19">
        <v>0</v>
      </c>
      <c r="H476" s="19">
        <v>0</v>
      </c>
      <c r="I476" s="19">
        <v>0</v>
      </c>
      <c r="J476" s="19">
        <v>0</v>
      </c>
      <c r="K476" s="19">
        <v>0</v>
      </c>
      <c r="L476" s="19">
        <v>0</v>
      </c>
      <c r="M476" s="19">
        <v>0</v>
      </c>
      <c r="N476" s="19">
        <v>0</v>
      </c>
      <c r="O476" s="19">
        <v>0</v>
      </c>
      <c r="P476" s="19">
        <v>0</v>
      </c>
      <c r="Q476" s="19">
        <v>0</v>
      </c>
      <c r="R476" s="19">
        <v>0</v>
      </c>
      <c r="S476" s="19"/>
      <c r="T476" s="19"/>
    </row>
    <row r="477" spans="1:20">
      <c r="A477" s="19"/>
      <c r="B477" s="19" t="s">
        <v>84</v>
      </c>
      <c r="C477" s="19" t="s">
        <v>94</v>
      </c>
      <c r="D477" s="19" t="s">
        <v>93</v>
      </c>
      <c r="E477" s="19">
        <v>0</v>
      </c>
      <c r="F477" s="19">
        <v>0</v>
      </c>
      <c r="G477" s="19">
        <v>0</v>
      </c>
      <c r="H477" s="19">
        <v>0</v>
      </c>
      <c r="I477" s="19">
        <v>0</v>
      </c>
      <c r="J477" s="19">
        <v>0</v>
      </c>
      <c r="K477" s="19">
        <v>0</v>
      </c>
      <c r="L477" s="19">
        <v>0</v>
      </c>
      <c r="M477" s="19">
        <v>0</v>
      </c>
      <c r="N477" s="19">
        <v>0</v>
      </c>
      <c r="O477" s="19">
        <v>0</v>
      </c>
      <c r="P477" s="19">
        <v>0</v>
      </c>
      <c r="Q477" s="19">
        <v>0</v>
      </c>
      <c r="R477" s="19">
        <v>0</v>
      </c>
      <c r="S477" s="19" t="s">
        <v>75</v>
      </c>
      <c r="T477" s="19"/>
    </row>
    <row r="478" spans="1:20">
      <c r="A478" s="19"/>
      <c r="B478" s="19" t="s">
        <v>84</v>
      </c>
      <c r="C478" s="19" t="s">
        <v>88</v>
      </c>
      <c r="D478" s="19" t="s">
        <v>87</v>
      </c>
      <c r="E478" s="19">
        <v>0</v>
      </c>
      <c r="F478" s="19">
        <v>0</v>
      </c>
      <c r="G478" s="19">
        <v>0</v>
      </c>
      <c r="H478" s="19">
        <v>0</v>
      </c>
      <c r="I478" s="19">
        <v>0</v>
      </c>
      <c r="J478" s="19">
        <v>0</v>
      </c>
      <c r="K478" s="19">
        <v>0</v>
      </c>
      <c r="L478" s="19">
        <v>0</v>
      </c>
      <c r="M478" s="19">
        <v>0</v>
      </c>
      <c r="N478" s="19">
        <v>0</v>
      </c>
      <c r="O478" s="19">
        <v>0</v>
      </c>
      <c r="P478" s="19">
        <v>0</v>
      </c>
      <c r="Q478" s="19">
        <v>0</v>
      </c>
      <c r="R478" s="19">
        <v>0</v>
      </c>
      <c r="S478" s="19"/>
      <c r="T478" s="19"/>
    </row>
    <row r="479" spans="1:20">
      <c r="A479" s="19"/>
      <c r="B479" s="19" t="s">
        <v>84</v>
      </c>
      <c r="C479" s="19" t="s">
        <v>85</v>
      </c>
      <c r="D479" s="19" t="s">
        <v>104</v>
      </c>
      <c r="E479" s="19">
        <v>1</v>
      </c>
      <c r="F479" s="19">
        <v>0</v>
      </c>
      <c r="G479" s="19">
        <v>0</v>
      </c>
      <c r="H479" s="19">
        <v>0</v>
      </c>
      <c r="I479" s="19">
        <v>0</v>
      </c>
      <c r="J479" s="19">
        <v>0</v>
      </c>
      <c r="K479" s="19">
        <v>0</v>
      </c>
      <c r="L479" s="19">
        <v>0</v>
      </c>
      <c r="M479" s="19">
        <v>0</v>
      </c>
      <c r="N479" s="19">
        <v>0</v>
      </c>
      <c r="O479" s="19">
        <v>0</v>
      </c>
      <c r="P479" s="19">
        <v>0</v>
      </c>
      <c r="Q479" s="19">
        <v>0</v>
      </c>
      <c r="R479" s="19">
        <v>0</v>
      </c>
      <c r="S479" s="19" t="s">
        <v>73</v>
      </c>
      <c r="T479" s="19"/>
    </row>
    <row r="480" spans="1:20">
      <c r="A480" s="19"/>
      <c r="B480" s="19" t="s">
        <v>84</v>
      </c>
      <c r="C480" s="19" t="s">
        <v>96</v>
      </c>
      <c r="D480" s="19" t="s">
        <v>148</v>
      </c>
      <c r="E480" s="19">
        <v>0</v>
      </c>
      <c r="F480" s="19">
        <v>0</v>
      </c>
      <c r="G480" s="19">
        <v>0</v>
      </c>
      <c r="H480" s="19">
        <v>0</v>
      </c>
      <c r="I480" s="19">
        <v>0</v>
      </c>
      <c r="J480" s="19">
        <v>0</v>
      </c>
      <c r="K480" s="19">
        <v>0</v>
      </c>
      <c r="L480" s="19">
        <v>0</v>
      </c>
      <c r="M480" s="19">
        <v>0</v>
      </c>
      <c r="N480" s="19">
        <v>0</v>
      </c>
      <c r="O480" s="19">
        <v>0</v>
      </c>
      <c r="P480" s="19">
        <v>0</v>
      </c>
      <c r="Q480" s="19">
        <v>0</v>
      </c>
      <c r="R480" s="19">
        <v>0</v>
      </c>
      <c r="S480" s="19"/>
      <c r="T480" s="19"/>
    </row>
    <row r="481" spans="1:20">
      <c r="A481" s="19"/>
      <c r="B481" s="19" t="s">
        <v>84</v>
      </c>
      <c r="C481" s="19" t="s">
        <v>92</v>
      </c>
      <c r="D481" s="19" t="s">
        <v>87</v>
      </c>
      <c r="E481" s="19">
        <v>0</v>
      </c>
      <c r="F481" s="19">
        <v>0</v>
      </c>
      <c r="G481" s="19">
        <v>0</v>
      </c>
      <c r="H481" s="19">
        <v>0</v>
      </c>
      <c r="I481" s="19">
        <v>0</v>
      </c>
      <c r="J481" s="19">
        <v>0</v>
      </c>
      <c r="K481" s="19">
        <v>0</v>
      </c>
      <c r="L481" s="19">
        <v>0</v>
      </c>
      <c r="M481" s="19">
        <v>0</v>
      </c>
      <c r="N481" s="19">
        <v>0</v>
      </c>
      <c r="O481" s="19">
        <v>0</v>
      </c>
      <c r="P481" s="19">
        <v>0</v>
      </c>
      <c r="Q481" s="19">
        <v>0</v>
      </c>
      <c r="R481" s="19">
        <v>0</v>
      </c>
      <c r="S481" s="19"/>
      <c r="T481" s="19"/>
    </row>
    <row r="482" spans="1:20">
      <c r="A482" s="19"/>
      <c r="B482" s="19" t="s">
        <v>84</v>
      </c>
      <c r="C482" s="19" t="s">
        <v>85</v>
      </c>
      <c r="D482" s="19" t="s">
        <v>140</v>
      </c>
      <c r="E482" s="19">
        <v>0</v>
      </c>
      <c r="F482" s="19">
        <v>0</v>
      </c>
      <c r="G482" s="19">
        <v>0</v>
      </c>
      <c r="H482" s="19">
        <v>0</v>
      </c>
      <c r="I482" s="19">
        <v>8</v>
      </c>
      <c r="J482" s="19">
        <v>0</v>
      </c>
      <c r="K482" s="19">
        <v>0</v>
      </c>
      <c r="L482" s="19">
        <v>0</v>
      </c>
      <c r="M482" s="19">
        <v>0</v>
      </c>
      <c r="N482" s="19">
        <v>0</v>
      </c>
      <c r="O482" s="19">
        <v>0</v>
      </c>
      <c r="P482" s="19">
        <v>0</v>
      </c>
      <c r="Q482" s="19">
        <v>0</v>
      </c>
      <c r="R482" s="19">
        <v>0</v>
      </c>
      <c r="S482" s="19"/>
      <c r="T482" s="19"/>
    </row>
    <row r="483" spans="1:20">
      <c r="A483" s="19"/>
      <c r="B483" s="19" t="s">
        <v>84</v>
      </c>
      <c r="C483" s="19" t="s">
        <v>96</v>
      </c>
      <c r="D483" s="19" t="s">
        <v>97</v>
      </c>
      <c r="E483" s="19">
        <v>0</v>
      </c>
      <c r="F483" s="19">
        <v>0</v>
      </c>
      <c r="G483" s="19">
        <v>0</v>
      </c>
      <c r="H483" s="19">
        <v>0</v>
      </c>
      <c r="I483" s="19">
        <v>0</v>
      </c>
      <c r="J483" s="19">
        <v>0</v>
      </c>
      <c r="K483" s="19">
        <v>0</v>
      </c>
      <c r="L483" s="19">
        <v>0</v>
      </c>
      <c r="M483" s="19">
        <v>0</v>
      </c>
      <c r="N483" s="19">
        <v>0</v>
      </c>
      <c r="O483" s="19">
        <v>0</v>
      </c>
      <c r="P483" s="19">
        <v>0</v>
      </c>
      <c r="Q483" s="19">
        <v>0</v>
      </c>
      <c r="R483" s="19">
        <v>0</v>
      </c>
      <c r="S483" s="19"/>
      <c r="T483" s="19"/>
    </row>
    <row r="484" spans="1:20">
      <c r="A484" s="19"/>
      <c r="B484" s="19" t="s">
        <v>84</v>
      </c>
      <c r="C484" s="19" t="s">
        <v>88</v>
      </c>
      <c r="D484" s="19" t="s">
        <v>87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19">
        <v>0</v>
      </c>
      <c r="L484" s="19">
        <v>0</v>
      </c>
      <c r="M484" s="19">
        <v>0</v>
      </c>
      <c r="N484" s="19">
        <v>0</v>
      </c>
      <c r="O484" s="19">
        <v>0</v>
      </c>
      <c r="P484" s="19">
        <v>0</v>
      </c>
      <c r="Q484" s="19">
        <v>0</v>
      </c>
      <c r="R484" s="19">
        <v>0</v>
      </c>
      <c r="S484" s="19"/>
      <c r="T484" s="19"/>
    </row>
    <row r="485" spans="1:20">
      <c r="A485" s="19"/>
      <c r="B485" s="19" t="s">
        <v>84</v>
      </c>
      <c r="C485" s="19" t="s">
        <v>96</v>
      </c>
      <c r="D485" s="19" t="s">
        <v>176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 t="s">
        <v>76</v>
      </c>
      <c r="T485" s="19"/>
    </row>
    <row r="486" spans="1:20">
      <c r="A486" s="19"/>
      <c r="B486" s="19" t="s">
        <v>84</v>
      </c>
      <c r="C486" s="19" t="s">
        <v>85</v>
      </c>
      <c r="D486" s="19" t="s">
        <v>122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/>
      <c r="T486" s="19"/>
    </row>
    <row r="487" spans="1:20">
      <c r="A487" s="19"/>
      <c r="B487" s="19" t="s">
        <v>84</v>
      </c>
      <c r="C487" s="19" t="s">
        <v>88</v>
      </c>
      <c r="D487" s="19" t="s">
        <v>127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  <c r="J487" s="19">
        <v>0</v>
      </c>
      <c r="K487" s="19">
        <v>0</v>
      </c>
      <c r="L487" s="19">
        <v>0</v>
      </c>
      <c r="M487" s="19">
        <v>0</v>
      </c>
      <c r="N487" s="19">
        <v>0</v>
      </c>
      <c r="O487" s="19">
        <v>0</v>
      </c>
      <c r="P487" s="19">
        <v>0</v>
      </c>
      <c r="Q487" s="19">
        <v>0</v>
      </c>
      <c r="R487" s="19">
        <v>0</v>
      </c>
      <c r="S487" s="19"/>
      <c r="T487" s="19"/>
    </row>
    <row r="488" spans="1:20">
      <c r="A488" s="19"/>
      <c r="B488" s="19" t="s">
        <v>100</v>
      </c>
      <c r="C488" s="19" t="s">
        <v>85</v>
      </c>
      <c r="D488" s="19" t="s">
        <v>101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0</v>
      </c>
      <c r="K488" s="19">
        <v>0</v>
      </c>
      <c r="L488" s="19">
        <v>0</v>
      </c>
      <c r="M488" s="19">
        <v>0</v>
      </c>
      <c r="N488" s="19">
        <v>0</v>
      </c>
      <c r="O488" s="19">
        <v>0</v>
      </c>
      <c r="P488" s="19">
        <v>0</v>
      </c>
      <c r="Q488" s="19">
        <v>0</v>
      </c>
      <c r="R488" s="19">
        <v>0</v>
      </c>
      <c r="S488" s="19"/>
      <c r="T488" s="19"/>
    </row>
    <row r="489" spans="1:20">
      <c r="A489" s="19"/>
      <c r="B489" s="19" t="s">
        <v>84</v>
      </c>
      <c r="C489" s="19" t="s">
        <v>96</v>
      </c>
      <c r="D489" s="19" t="s">
        <v>93</v>
      </c>
      <c r="E489" s="19">
        <v>0</v>
      </c>
      <c r="F489" s="19">
        <v>0</v>
      </c>
      <c r="G489" s="19">
        <v>0</v>
      </c>
      <c r="H489" s="19">
        <v>0</v>
      </c>
      <c r="I489" s="19">
        <v>0</v>
      </c>
      <c r="J489" s="19">
        <v>0</v>
      </c>
      <c r="K489" s="19">
        <v>0</v>
      </c>
      <c r="L489" s="19">
        <v>0</v>
      </c>
      <c r="M489" s="19">
        <v>0</v>
      </c>
      <c r="N489" s="19">
        <v>0</v>
      </c>
      <c r="O489" s="19">
        <v>0</v>
      </c>
      <c r="P489" s="19">
        <v>0</v>
      </c>
      <c r="Q489" s="19">
        <v>0</v>
      </c>
      <c r="R489" s="19">
        <v>0</v>
      </c>
      <c r="S489" s="19"/>
      <c r="T489" s="19"/>
    </row>
    <row r="490" spans="1:20">
      <c r="A490" s="19"/>
      <c r="B490" s="19" t="s">
        <v>84</v>
      </c>
      <c r="C490" s="19" t="s">
        <v>92</v>
      </c>
      <c r="D490" s="19" t="s">
        <v>104</v>
      </c>
      <c r="E490" s="19">
        <v>0</v>
      </c>
      <c r="F490" s="19">
        <v>0</v>
      </c>
      <c r="G490" s="19">
        <v>0</v>
      </c>
      <c r="H490" s="19">
        <v>0</v>
      </c>
      <c r="I490" s="19">
        <v>0</v>
      </c>
      <c r="J490" s="19">
        <v>0</v>
      </c>
      <c r="K490" s="19">
        <v>0</v>
      </c>
      <c r="L490" s="19">
        <v>0</v>
      </c>
      <c r="M490" s="19">
        <v>0</v>
      </c>
      <c r="N490" s="19">
        <v>0</v>
      </c>
      <c r="O490" s="19">
        <v>0</v>
      </c>
      <c r="P490" s="19">
        <v>0</v>
      </c>
      <c r="Q490" s="19">
        <v>0</v>
      </c>
      <c r="R490" s="19">
        <v>0</v>
      </c>
      <c r="S490" s="19"/>
      <c r="T490" s="19"/>
    </row>
    <row r="491" spans="1:20">
      <c r="A491" s="19"/>
      <c r="B491" s="19" t="s">
        <v>100</v>
      </c>
      <c r="C491" s="19" t="s">
        <v>88</v>
      </c>
      <c r="D491" s="19" t="s">
        <v>101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  <c r="J491" s="19">
        <v>0</v>
      </c>
      <c r="K491" s="19">
        <v>0</v>
      </c>
      <c r="L491" s="19">
        <v>0</v>
      </c>
      <c r="M491" s="19">
        <v>0</v>
      </c>
      <c r="N491" s="19">
        <v>0</v>
      </c>
      <c r="O491" s="19">
        <v>0</v>
      </c>
      <c r="P491" s="19">
        <v>0</v>
      </c>
      <c r="Q491" s="19">
        <v>0</v>
      </c>
      <c r="R491" s="19">
        <v>0</v>
      </c>
      <c r="S491" s="19" t="s">
        <v>41</v>
      </c>
      <c r="T491" s="19"/>
    </row>
    <row r="492" spans="1:20">
      <c r="A492" s="19"/>
      <c r="B492" s="19" t="s">
        <v>84</v>
      </c>
      <c r="C492" s="19" t="s">
        <v>96</v>
      </c>
      <c r="D492" s="19" t="s">
        <v>140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19">
        <v>0</v>
      </c>
      <c r="L492" s="19">
        <v>0</v>
      </c>
      <c r="M492" s="19">
        <v>0</v>
      </c>
      <c r="N492" s="19">
        <v>0</v>
      </c>
      <c r="O492" s="19">
        <v>0</v>
      </c>
      <c r="P492" s="19">
        <v>0</v>
      </c>
      <c r="Q492" s="19">
        <v>0</v>
      </c>
      <c r="R492" s="19">
        <v>0</v>
      </c>
      <c r="S492" s="19"/>
      <c r="T492" s="19"/>
    </row>
    <row r="493" spans="1:20">
      <c r="A493" s="19"/>
      <c r="B493" s="19" t="s">
        <v>84</v>
      </c>
      <c r="C493" s="19" t="s">
        <v>88</v>
      </c>
      <c r="D493" s="19" t="s">
        <v>97</v>
      </c>
      <c r="E493" s="19">
        <v>0</v>
      </c>
      <c r="F493" s="19">
        <v>0</v>
      </c>
      <c r="G493" s="19">
        <v>0</v>
      </c>
      <c r="H493" s="19">
        <v>0</v>
      </c>
      <c r="I493" s="19">
        <v>0</v>
      </c>
      <c r="J493" s="19">
        <v>0</v>
      </c>
      <c r="K493" s="19">
        <v>0</v>
      </c>
      <c r="L493" s="19">
        <v>0</v>
      </c>
      <c r="M493" s="19">
        <v>0</v>
      </c>
      <c r="N493" s="19">
        <v>0</v>
      </c>
      <c r="O493" s="19">
        <v>0</v>
      </c>
      <c r="P493" s="19">
        <v>0</v>
      </c>
      <c r="Q493" s="19">
        <v>0</v>
      </c>
      <c r="R493" s="19">
        <v>0</v>
      </c>
      <c r="S493" s="19"/>
      <c r="T493" s="19"/>
    </row>
    <row r="494" spans="1:20">
      <c r="A494" s="19"/>
      <c r="B494" s="19" t="s">
        <v>84</v>
      </c>
      <c r="C494" s="19" t="s">
        <v>96</v>
      </c>
      <c r="D494" s="19" t="s">
        <v>177</v>
      </c>
      <c r="E494" s="19">
        <v>0</v>
      </c>
      <c r="F494" s="19">
        <v>0</v>
      </c>
      <c r="G494" s="19">
        <v>0</v>
      </c>
      <c r="H494" s="19">
        <v>0</v>
      </c>
      <c r="I494" s="19">
        <v>0</v>
      </c>
      <c r="J494" s="19">
        <v>0</v>
      </c>
      <c r="K494" s="19">
        <v>0</v>
      </c>
      <c r="L494" s="19">
        <v>0</v>
      </c>
      <c r="M494" s="19">
        <v>0</v>
      </c>
      <c r="N494" s="19">
        <v>0</v>
      </c>
      <c r="O494" s="19">
        <v>0</v>
      </c>
      <c r="P494" s="19">
        <v>0</v>
      </c>
      <c r="Q494" s="19">
        <v>0</v>
      </c>
      <c r="R494" s="19">
        <v>0</v>
      </c>
      <c r="S494" s="19" t="s">
        <v>77</v>
      </c>
      <c r="T494" s="19"/>
    </row>
    <row r="495" spans="1:20">
      <c r="A495" s="19"/>
      <c r="B495" s="19" t="s">
        <v>84</v>
      </c>
      <c r="C495" s="19" t="s">
        <v>85</v>
      </c>
      <c r="D495" s="19" t="s">
        <v>104</v>
      </c>
      <c r="E495" s="19">
        <v>0</v>
      </c>
      <c r="F495" s="19">
        <v>0</v>
      </c>
      <c r="G495" s="19">
        <v>0</v>
      </c>
      <c r="H495" s="19">
        <v>0</v>
      </c>
      <c r="I495" s="19">
        <v>0</v>
      </c>
      <c r="J495" s="19">
        <v>0</v>
      </c>
      <c r="K495" s="19">
        <v>0</v>
      </c>
      <c r="L495" s="19">
        <v>0</v>
      </c>
      <c r="M495" s="19">
        <v>0</v>
      </c>
      <c r="N495" s="19">
        <v>0</v>
      </c>
      <c r="O495" s="19">
        <v>0</v>
      </c>
      <c r="P495" s="19">
        <v>0</v>
      </c>
      <c r="Q495" s="19">
        <v>0</v>
      </c>
      <c r="R495" s="19">
        <v>0</v>
      </c>
      <c r="S495" s="19"/>
      <c r="T495" s="19"/>
    </row>
    <row r="496" spans="1:20">
      <c r="A496" s="19"/>
      <c r="B496" s="19" t="s">
        <v>84</v>
      </c>
      <c r="C496" s="19" t="s">
        <v>85</v>
      </c>
      <c r="D496" s="19" t="s">
        <v>97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19">
        <v>0</v>
      </c>
      <c r="L496" s="19">
        <v>0</v>
      </c>
      <c r="M496" s="19">
        <v>0</v>
      </c>
      <c r="N496" s="19">
        <v>0</v>
      </c>
      <c r="O496" s="19">
        <v>0</v>
      </c>
      <c r="P496" s="19">
        <v>0</v>
      </c>
      <c r="Q496" s="19">
        <v>0</v>
      </c>
      <c r="R496" s="19">
        <v>0</v>
      </c>
      <c r="S496" s="19"/>
      <c r="T496" s="19"/>
    </row>
    <row r="497" spans="1:20">
      <c r="A497" s="19" t="s">
        <v>0</v>
      </c>
      <c r="B497" s="19" t="s">
        <v>84</v>
      </c>
      <c r="C497" s="19" t="s">
        <v>96</v>
      </c>
      <c r="D497" s="19" t="s">
        <v>109</v>
      </c>
      <c r="E497" s="19">
        <v>0</v>
      </c>
      <c r="F497" s="19">
        <v>0</v>
      </c>
      <c r="G497" s="19">
        <v>0</v>
      </c>
      <c r="H497" s="19">
        <v>0</v>
      </c>
      <c r="I497" s="19">
        <v>0</v>
      </c>
      <c r="J497" s="19">
        <v>0</v>
      </c>
      <c r="K497" s="19">
        <v>0</v>
      </c>
      <c r="L497" s="19">
        <v>0</v>
      </c>
      <c r="M497" s="19">
        <v>0</v>
      </c>
      <c r="N497" s="19">
        <v>0</v>
      </c>
      <c r="O497" s="19">
        <v>0</v>
      </c>
      <c r="P497" s="19">
        <v>0</v>
      </c>
      <c r="Q497" s="19">
        <v>0</v>
      </c>
      <c r="R497" s="19">
        <v>0</v>
      </c>
      <c r="S497" s="19" t="s">
        <v>40</v>
      </c>
      <c r="T497" s="19"/>
    </row>
    <row r="498" spans="1:20">
      <c r="A498" s="19"/>
      <c r="B498" s="19" t="s">
        <v>84</v>
      </c>
      <c r="C498" s="19" t="s">
        <v>92</v>
      </c>
      <c r="D498" s="19" t="s">
        <v>109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19">
        <v>0</v>
      </c>
      <c r="L498" s="19">
        <v>0</v>
      </c>
      <c r="M498" s="19">
        <v>0</v>
      </c>
      <c r="N498" s="19">
        <v>0</v>
      </c>
      <c r="O498" s="19">
        <v>0</v>
      </c>
      <c r="P498" s="19">
        <v>0</v>
      </c>
      <c r="Q498" s="19">
        <v>0</v>
      </c>
      <c r="R498" s="19">
        <v>0</v>
      </c>
      <c r="S498" s="19"/>
      <c r="T498" s="19"/>
    </row>
    <row r="499" spans="1:20">
      <c r="A499" s="19"/>
      <c r="B499" s="19" t="s">
        <v>84</v>
      </c>
      <c r="C499" s="19" t="s">
        <v>96</v>
      </c>
      <c r="D499" s="19" t="s">
        <v>102</v>
      </c>
      <c r="E499" s="19">
        <v>0</v>
      </c>
      <c r="F499" s="19">
        <v>0</v>
      </c>
      <c r="G499" s="19">
        <v>0</v>
      </c>
      <c r="H499" s="19">
        <v>0</v>
      </c>
      <c r="I499" s="19">
        <v>0</v>
      </c>
      <c r="J499" s="19">
        <v>0</v>
      </c>
      <c r="K499" s="19">
        <v>0</v>
      </c>
      <c r="L499" s="19">
        <v>0</v>
      </c>
      <c r="M499" s="19">
        <v>0</v>
      </c>
      <c r="N499" s="19">
        <v>0</v>
      </c>
      <c r="O499" s="19">
        <v>0</v>
      </c>
      <c r="P499" s="19">
        <v>0</v>
      </c>
      <c r="Q499" s="19">
        <v>0</v>
      </c>
      <c r="R499" s="19">
        <v>0</v>
      </c>
      <c r="S499" s="19"/>
      <c r="T499" s="19"/>
    </row>
    <row r="500" spans="1:20">
      <c r="A500" s="19"/>
      <c r="B500" s="19" t="s">
        <v>84</v>
      </c>
      <c r="C500" s="19" t="s">
        <v>96</v>
      </c>
      <c r="D500" s="19" t="s">
        <v>109</v>
      </c>
      <c r="E500" s="19">
        <v>0</v>
      </c>
      <c r="F500" s="19">
        <v>0</v>
      </c>
      <c r="G500" s="19">
        <v>0</v>
      </c>
      <c r="H500" s="19">
        <v>0</v>
      </c>
      <c r="I500" s="19">
        <v>0</v>
      </c>
      <c r="J500" s="19">
        <v>0</v>
      </c>
      <c r="K500" s="19">
        <v>0</v>
      </c>
      <c r="L500" s="19">
        <v>0</v>
      </c>
      <c r="M500" s="19">
        <v>0</v>
      </c>
      <c r="N500" s="19">
        <v>0</v>
      </c>
      <c r="O500" s="19">
        <v>0</v>
      </c>
      <c r="P500" s="19">
        <v>0</v>
      </c>
      <c r="Q500" s="19">
        <v>0</v>
      </c>
      <c r="R500" s="19">
        <v>0</v>
      </c>
      <c r="S500" s="19"/>
      <c r="T500" s="19"/>
    </row>
    <row r="501" spans="1:20">
      <c r="A501" s="19"/>
      <c r="B501" s="19" t="s">
        <v>100</v>
      </c>
      <c r="C501" s="19" t="s">
        <v>88</v>
      </c>
      <c r="D501" s="19" t="s">
        <v>101</v>
      </c>
      <c r="E501" s="19">
        <v>0</v>
      </c>
      <c r="F501" s="19">
        <v>1</v>
      </c>
      <c r="G501" s="19">
        <v>0</v>
      </c>
      <c r="H501" s="19">
        <v>0</v>
      </c>
      <c r="I501" s="19">
        <v>0</v>
      </c>
      <c r="J501" s="19">
        <v>0</v>
      </c>
      <c r="K501" s="19">
        <v>1</v>
      </c>
      <c r="L501" s="19">
        <v>0</v>
      </c>
      <c r="M501" s="19">
        <v>0</v>
      </c>
      <c r="N501" s="19">
        <v>0</v>
      </c>
      <c r="O501" s="19">
        <v>0</v>
      </c>
      <c r="P501" s="19">
        <v>0</v>
      </c>
      <c r="Q501" s="19">
        <v>0</v>
      </c>
      <c r="R501" s="19">
        <v>0</v>
      </c>
      <c r="S501" s="19" t="s">
        <v>73</v>
      </c>
      <c r="T501" s="19"/>
    </row>
    <row r="502" spans="1:20">
      <c r="A502" s="19"/>
      <c r="B502" s="19" t="s">
        <v>84</v>
      </c>
      <c r="C502" s="19" t="s">
        <v>96</v>
      </c>
      <c r="D502" s="19" t="s">
        <v>135</v>
      </c>
      <c r="E502" s="19">
        <v>0</v>
      </c>
      <c r="F502" s="19">
        <v>0</v>
      </c>
      <c r="G502" s="19">
        <v>3</v>
      </c>
      <c r="H502" s="19">
        <v>0</v>
      </c>
      <c r="I502" s="19">
        <v>0</v>
      </c>
      <c r="J502" s="19">
        <v>3</v>
      </c>
      <c r="K502" s="19">
        <v>0</v>
      </c>
      <c r="L502" s="19">
        <v>0</v>
      </c>
      <c r="M502" s="19">
        <v>0</v>
      </c>
      <c r="N502" s="19">
        <v>0</v>
      </c>
      <c r="O502" s="19">
        <v>0</v>
      </c>
      <c r="P502" s="19">
        <v>0</v>
      </c>
      <c r="Q502" s="19">
        <v>0</v>
      </c>
      <c r="R502" s="19">
        <v>0</v>
      </c>
      <c r="S502" s="19"/>
      <c r="T502" s="19"/>
    </row>
    <row r="503" spans="1:20">
      <c r="A503" s="19"/>
      <c r="B503" s="19" t="s">
        <v>84</v>
      </c>
      <c r="C503" s="19" t="s">
        <v>96</v>
      </c>
      <c r="D503" s="19" t="s">
        <v>178</v>
      </c>
      <c r="E503" s="19">
        <v>2</v>
      </c>
      <c r="F503" s="19">
        <v>0</v>
      </c>
      <c r="G503" s="19">
        <v>0</v>
      </c>
      <c r="H503" s="19">
        <v>0</v>
      </c>
      <c r="I503" s="19">
        <v>2</v>
      </c>
      <c r="J503" s="19">
        <v>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 t="s">
        <v>41</v>
      </c>
      <c r="T503" s="19"/>
    </row>
    <row r="504" spans="1:20">
      <c r="A504" s="19"/>
      <c r="B504" s="19" t="s">
        <v>84</v>
      </c>
      <c r="C504" s="19" t="s">
        <v>92</v>
      </c>
      <c r="D504" s="19" t="s">
        <v>110</v>
      </c>
      <c r="E504" s="19">
        <v>0</v>
      </c>
      <c r="F504" s="19">
        <v>0</v>
      </c>
      <c r="G504" s="19">
        <v>0</v>
      </c>
      <c r="H504" s="19">
        <v>0</v>
      </c>
      <c r="I504" s="19">
        <v>0</v>
      </c>
      <c r="J504" s="19">
        <v>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/>
      <c r="T504" s="19"/>
    </row>
    <row r="505" spans="1:20">
      <c r="A505" s="19"/>
      <c r="B505" s="19" t="s">
        <v>84</v>
      </c>
      <c r="C505" s="19" t="s">
        <v>88</v>
      </c>
      <c r="D505" s="19" t="s">
        <v>147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19">
        <v>0</v>
      </c>
      <c r="L505" s="19">
        <v>0</v>
      </c>
      <c r="M505" s="19">
        <v>0</v>
      </c>
      <c r="N505" s="19">
        <v>0</v>
      </c>
      <c r="O505" s="19">
        <v>0</v>
      </c>
      <c r="P505" s="19">
        <v>0</v>
      </c>
      <c r="Q505" s="19">
        <v>0</v>
      </c>
      <c r="R505" s="19">
        <v>0</v>
      </c>
      <c r="S505" s="19"/>
      <c r="T505" s="19"/>
    </row>
    <row r="506" spans="1:20">
      <c r="A506" s="19"/>
      <c r="B506" s="19" t="s">
        <v>84</v>
      </c>
      <c r="C506" s="19" t="s">
        <v>92</v>
      </c>
      <c r="D506" s="19" t="s">
        <v>87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19">
        <v>0</v>
      </c>
      <c r="L506" s="19">
        <v>0</v>
      </c>
      <c r="M506" s="19">
        <v>0</v>
      </c>
      <c r="N506" s="19">
        <v>0</v>
      </c>
      <c r="O506" s="19">
        <v>0</v>
      </c>
      <c r="P506" s="19">
        <v>0</v>
      </c>
      <c r="Q506" s="19">
        <v>0</v>
      </c>
      <c r="R506" s="19">
        <v>0</v>
      </c>
      <c r="S506" s="19" t="s">
        <v>42</v>
      </c>
      <c r="T506" s="19"/>
    </row>
    <row r="507" spans="1:20">
      <c r="A507" s="19"/>
      <c r="B507" s="19" t="s">
        <v>84</v>
      </c>
      <c r="C507" s="19" t="s">
        <v>92</v>
      </c>
      <c r="D507" s="19" t="s">
        <v>178</v>
      </c>
      <c r="E507" s="19">
        <v>0</v>
      </c>
      <c r="F507" s="19">
        <v>0</v>
      </c>
      <c r="G507" s="19">
        <v>0</v>
      </c>
      <c r="H507" s="19">
        <v>0</v>
      </c>
      <c r="I507" s="19">
        <v>0</v>
      </c>
      <c r="J507" s="19">
        <v>0</v>
      </c>
      <c r="K507" s="19">
        <v>0</v>
      </c>
      <c r="L507" s="19">
        <v>0</v>
      </c>
      <c r="M507" s="19">
        <v>0</v>
      </c>
      <c r="N507" s="19">
        <v>0</v>
      </c>
      <c r="O507" s="19">
        <v>0</v>
      </c>
      <c r="P507" s="19">
        <v>0</v>
      </c>
      <c r="Q507" s="19">
        <v>0</v>
      </c>
      <c r="R507" s="19">
        <v>0</v>
      </c>
      <c r="S507" s="19" t="s">
        <v>73</v>
      </c>
      <c r="T507" s="19"/>
    </row>
    <row r="508" spans="1:20">
      <c r="A508" s="19"/>
      <c r="B508" s="19" t="s">
        <v>84</v>
      </c>
      <c r="C508" s="19" t="s">
        <v>85</v>
      </c>
      <c r="D508" s="19" t="s">
        <v>109</v>
      </c>
      <c r="E508" s="19">
        <v>0</v>
      </c>
      <c r="F508" s="19">
        <v>0</v>
      </c>
      <c r="G508" s="19">
        <v>0</v>
      </c>
      <c r="H508" s="19">
        <v>0</v>
      </c>
      <c r="I508" s="19">
        <v>0</v>
      </c>
      <c r="J508" s="19">
        <v>0</v>
      </c>
      <c r="K508" s="19">
        <v>0</v>
      </c>
      <c r="L508" s="19">
        <v>0</v>
      </c>
      <c r="M508" s="19">
        <v>0</v>
      </c>
      <c r="N508" s="19">
        <v>0</v>
      </c>
      <c r="O508" s="19">
        <v>0</v>
      </c>
      <c r="P508" s="19">
        <v>0</v>
      </c>
      <c r="Q508" s="19">
        <v>0</v>
      </c>
      <c r="R508" s="19">
        <v>0</v>
      </c>
      <c r="S508" s="19"/>
      <c r="T508" s="19"/>
    </row>
    <row r="509" spans="1:20">
      <c r="A509" s="19"/>
      <c r="B509" s="19" t="s">
        <v>84</v>
      </c>
      <c r="C509" s="19" t="s">
        <v>92</v>
      </c>
      <c r="D509" s="19" t="s">
        <v>152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19">
        <v>0</v>
      </c>
      <c r="L509" s="19">
        <v>0</v>
      </c>
      <c r="M509" s="19">
        <v>0</v>
      </c>
      <c r="N509" s="19">
        <v>0</v>
      </c>
      <c r="O509" s="19">
        <v>0</v>
      </c>
      <c r="P509" s="19">
        <v>0</v>
      </c>
      <c r="Q509" s="19">
        <v>0</v>
      </c>
      <c r="R509" s="19">
        <v>0</v>
      </c>
      <c r="S509" s="19"/>
      <c r="T509" s="19"/>
    </row>
    <row r="510" spans="1:20">
      <c r="A510" s="19" t="s">
        <v>0</v>
      </c>
      <c r="B510" s="19" t="s">
        <v>100</v>
      </c>
      <c r="C510" s="19" t="s">
        <v>94</v>
      </c>
      <c r="D510" s="19" t="s">
        <v>101</v>
      </c>
      <c r="E510" s="19">
        <v>0</v>
      </c>
      <c r="F510" s="19">
        <v>0</v>
      </c>
      <c r="G510" s="19">
        <v>0</v>
      </c>
      <c r="H510" s="19">
        <v>0</v>
      </c>
      <c r="I510" s="19">
        <v>0</v>
      </c>
      <c r="J510" s="19">
        <v>0</v>
      </c>
      <c r="K510" s="19">
        <v>0</v>
      </c>
      <c r="L510" s="19">
        <v>0</v>
      </c>
      <c r="M510" s="19">
        <v>0</v>
      </c>
      <c r="N510" s="19">
        <v>0</v>
      </c>
      <c r="O510" s="19">
        <v>0</v>
      </c>
      <c r="P510" s="19">
        <v>0</v>
      </c>
      <c r="Q510" s="19">
        <v>0</v>
      </c>
      <c r="R510" s="19">
        <v>0</v>
      </c>
      <c r="S510" s="19"/>
      <c r="T510" s="19"/>
    </row>
    <row r="511" spans="1:20">
      <c r="A511" s="19"/>
      <c r="B511" s="19" t="s">
        <v>84</v>
      </c>
      <c r="C511" s="19" t="s">
        <v>96</v>
      </c>
      <c r="D511" s="19" t="s">
        <v>109</v>
      </c>
      <c r="E511" s="19">
        <v>0</v>
      </c>
      <c r="F511" s="19">
        <v>0</v>
      </c>
      <c r="G511" s="19">
        <v>0</v>
      </c>
      <c r="H511" s="19">
        <v>0</v>
      </c>
      <c r="I511" s="19">
        <v>0</v>
      </c>
      <c r="J511" s="19">
        <v>0</v>
      </c>
      <c r="K511" s="19">
        <v>0</v>
      </c>
      <c r="L511" s="19">
        <v>0</v>
      </c>
      <c r="M511" s="19">
        <v>0</v>
      </c>
      <c r="N511" s="19">
        <v>0</v>
      </c>
      <c r="O511" s="19">
        <v>0</v>
      </c>
      <c r="P511" s="19">
        <v>0</v>
      </c>
      <c r="Q511" s="19">
        <v>0</v>
      </c>
      <c r="R511" s="19">
        <v>0</v>
      </c>
      <c r="S511" s="19"/>
      <c r="T511" s="19"/>
    </row>
    <row r="512" spans="1:20">
      <c r="A512" s="19"/>
      <c r="B512" s="19" t="s">
        <v>84</v>
      </c>
      <c r="C512" s="19" t="s">
        <v>88</v>
      </c>
      <c r="D512" s="19" t="s">
        <v>97</v>
      </c>
      <c r="E512" s="19">
        <v>0</v>
      </c>
      <c r="F512" s="19">
        <v>0</v>
      </c>
      <c r="G512" s="19">
        <v>0</v>
      </c>
      <c r="H512" s="19">
        <v>0</v>
      </c>
      <c r="I512" s="19">
        <v>0</v>
      </c>
      <c r="J512" s="19">
        <v>0</v>
      </c>
      <c r="K512" s="19">
        <v>0</v>
      </c>
      <c r="L512" s="19">
        <v>0</v>
      </c>
      <c r="M512" s="19">
        <v>1</v>
      </c>
      <c r="N512" s="19">
        <v>0</v>
      </c>
      <c r="O512" s="19">
        <v>0</v>
      </c>
      <c r="P512" s="19">
        <v>0</v>
      </c>
      <c r="Q512" s="19">
        <v>0</v>
      </c>
      <c r="R512" s="19">
        <v>0</v>
      </c>
      <c r="S512" s="19" t="s">
        <v>73</v>
      </c>
      <c r="T512" s="19"/>
    </row>
    <row r="513" spans="1:20">
      <c r="A513" s="19"/>
      <c r="B513" s="19" t="s">
        <v>84</v>
      </c>
      <c r="C513" s="19" t="s">
        <v>88</v>
      </c>
      <c r="D513" s="19" t="s">
        <v>103</v>
      </c>
      <c r="E513" s="19">
        <v>0</v>
      </c>
      <c r="F513" s="19">
        <v>0</v>
      </c>
      <c r="G513" s="19">
        <v>0</v>
      </c>
      <c r="H513" s="19">
        <v>0</v>
      </c>
      <c r="I513" s="19">
        <v>0</v>
      </c>
      <c r="J513" s="19">
        <v>0</v>
      </c>
      <c r="K513" s="19">
        <v>0</v>
      </c>
      <c r="L513" s="19">
        <v>0</v>
      </c>
      <c r="M513" s="19">
        <v>0</v>
      </c>
      <c r="N513" s="19">
        <v>0</v>
      </c>
      <c r="O513" s="19">
        <v>0</v>
      </c>
      <c r="P513" s="19">
        <v>0</v>
      </c>
      <c r="Q513" s="19">
        <v>0</v>
      </c>
      <c r="R513" s="19">
        <v>0</v>
      </c>
      <c r="S513" s="19" t="s">
        <v>40</v>
      </c>
      <c r="T513" s="19"/>
    </row>
    <row r="514" spans="1:20">
      <c r="A514" s="19"/>
      <c r="B514" s="19" t="s">
        <v>84</v>
      </c>
      <c r="C514" s="19" t="s">
        <v>88</v>
      </c>
      <c r="D514" s="19" t="s">
        <v>87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19">
        <v>0</v>
      </c>
      <c r="L514" s="19">
        <v>0</v>
      </c>
      <c r="M514" s="19">
        <v>0</v>
      </c>
      <c r="N514" s="19">
        <v>0</v>
      </c>
      <c r="O514" s="19">
        <v>0</v>
      </c>
      <c r="P514" s="19">
        <v>0</v>
      </c>
      <c r="Q514" s="19">
        <v>0</v>
      </c>
      <c r="R514" s="19">
        <v>0</v>
      </c>
      <c r="S514" s="19"/>
      <c r="T514" s="19"/>
    </row>
    <row r="515" spans="1:20">
      <c r="A515" s="19"/>
      <c r="B515" s="19" t="s">
        <v>84</v>
      </c>
      <c r="C515" s="19" t="s">
        <v>96</v>
      </c>
      <c r="D515" s="19" t="s">
        <v>140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0</v>
      </c>
      <c r="K515" s="19">
        <v>0</v>
      </c>
      <c r="L515" s="19">
        <v>0</v>
      </c>
      <c r="M515" s="19">
        <v>0</v>
      </c>
      <c r="N515" s="19">
        <v>0</v>
      </c>
      <c r="O515" s="19">
        <v>0</v>
      </c>
      <c r="P515" s="19">
        <v>0</v>
      </c>
      <c r="Q515" s="19">
        <v>0</v>
      </c>
      <c r="R515" s="19">
        <v>0</v>
      </c>
      <c r="S515" s="19"/>
      <c r="T515" s="19"/>
    </row>
    <row r="516" spans="1:20">
      <c r="A516" s="19"/>
      <c r="B516" s="19" t="s">
        <v>84</v>
      </c>
      <c r="C516" s="19" t="s">
        <v>85</v>
      </c>
      <c r="D516" s="19" t="s">
        <v>93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19">
        <v>0</v>
      </c>
      <c r="L516" s="19">
        <v>0</v>
      </c>
      <c r="M516" s="19">
        <v>0</v>
      </c>
      <c r="N516" s="19">
        <v>0</v>
      </c>
      <c r="O516" s="19">
        <v>0</v>
      </c>
      <c r="P516" s="19">
        <v>0</v>
      </c>
      <c r="Q516" s="19">
        <v>0</v>
      </c>
      <c r="R516" s="19">
        <v>0</v>
      </c>
      <c r="S516" s="19"/>
      <c r="T516" s="19"/>
    </row>
    <row r="517" spans="1:20">
      <c r="A517" s="19"/>
      <c r="B517" s="19" t="s">
        <v>84</v>
      </c>
      <c r="C517" s="19" t="s">
        <v>94</v>
      </c>
      <c r="D517" s="19" t="s">
        <v>104</v>
      </c>
      <c r="E517" s="19">
        <v>0</v>
      </c>
      <c r="F517" s="19">
        <v>0</v>
      </c>
      <c r="G517" s="19">
        <v>0</v>
      </c>
      <c r="H517" s="19">
        <v>0</v>
      </c>
      <c r="I517" s="19">
        <v>0</v>
      </c>
      <c r="J517" s="19">
        <v>0</v>
      </c>
      <c r="K517" s="19">
        <v>0</v>
      </c>
      <c r="L517" s="19">
        <v>0</v>
      </c>
      <c r="M517" s="19">
        <v>0</v>
      </c>
      <c r="N517" s="19">
        <v>1</v>
      </c>
      <c r="O517" s="19">
        <v>0</v>
      </c>
      <c r="P517" s="19">
        <v>1</v>
      </c>
      <c r="Q517" s="19">
        <v>0</v>
      </c>
      <c r="R517" s="19">
        <v>0</v>
      </c>
      <c r="S517" s="19"/>
      <c r="T517" s="19"/>
    </row>
    <row r="518" spans="1:20">
      <c r="A518" s="19"/>
      <c r="B518" s="19" t="s">
        <v>84</v>
      </c>
      <c r="C518" s="19" t="s">
        <v>96</v>
      </c>
      <c r="D518" s="19" t="s">
        <v>102</v>
      </c>
      <c r="E518" s="19">
        <v>0</v>
      </c>
      <c r="F518" s="19">
        <v>0</v>
      </c>
      <c r="G518" s="19">
        <v>0</v>
      </c>
      <c r="H518" s="19">
        <v>0</v>
      </c>
      <c r="I518" s="19">
        <v>0</v>
      </c>
      <c r="J518" s="19">
        <v>0</v>
      </c>
      <c r="K518" s="19">
        <v>0</v>
      </c>
      <c r="L518" s="19">
        <v>0</v>
      </c>
      <c r="M518" s="19">
        <v>0</v>
      </c>
      <c r="N518" s="19">
        <v>0</v>
      </c>
      <c r="O518" s="19">
        <v>0</v>
      </c>
      <c r="P518" s="19">
        <v>0</v>
      </c>
      <c r="Q518" s="19">
        <v>0</v>
      </c>
      <c r="R518" s="19">
        <v>0</v>
      </c>
      <c r="S518" s="19"/>
      <c r="T518" s="19"/>
    </row>
    <row r="519" spans="1:20">
      <c r="A519" s="19" t="s">
        <v>0</v>
      </c>
      <c r="B519" s="19" t="s">
        <v>100</v>
      </c>
      <c r="C519" s="19" t="s">
        <v>96</v>
      </c>
      <c r="D519" s="19" t="s">
        <v>101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19">
        <v>0</v>
      </c>
      <c r="L519" s="19">
        <v>0</v>
      </c>
      <c r="M519" s="19">
        <v>0</v>
      </c>
      <c r="N519" s="19">
        <v>0</v>
      </c>
      <c r="O519" s="19">
        <v>0</v>
      </c>
      <c r="P519" s="19">
        <v>0</v>
      </c>
      <c r="Q519" s="19">
        <v>0</v>
      </c>
      <c r="R519" s="19">
        <v>0</v>
      </c>
      <c r="S519" s="19"/>
      <c r="T519" s="19"/>
    </row>
    <row r="520" spans="1:20">
      <c r="A520" s="19"/>
      <c r="B520" s="19" t="s">
        <v>84</v>
      </c>
      <c r="C520" s="19" t="s">
        <v>88</v>
      </c>
      <c r="D520" s="19" t="s">
        <v>104</v>
      </c>
      <c r="E520" s="19">
        <v>0</v>
      </c>
      <c r="F520" s="19">
        <v>0</v>
      </c>
      <c r="G520" s="19">
        <v>0</v>
      </c>
      <c r="H520" s="19">
        <v>0</v>
      </c>
      <c r="I520" s="19">
        <v>0</v>
      </c>
      <c r="J520" s="19">
        <v>0</v>
      </c>
      <c r="K520" s="19">
        <v>0</v>
      </c>
      <c r="L520" s="19">
        <v>0</v>
      </c>
      <c r="M520" s="19">
        <v>0</v>
      </c>
      <c r="N520" s="19">
        <v>0</v>
      </c>
      <c r="O520" s="19">
        <v>0</v>
      </c>
      <c r="P520" s="19">
        <v>0</v>
      </c>
      <c r="Q520" s="19">
        <v>0</v>
      </c>
      <c r="R520" s="19">
        <v>0</v>
      </c>
      <c r="S520" s="19"/>
      <c r="T520" s="19"/>
    </row>
    <row r="521" spans="1:20">
      <c r="A521" s="19"/>
      <c r="B521" s="19" t="s">
        <v>84</v>
      </c>
      <c r="C521" s="19" t="s">
        <v>96</v>
      </c>
      <c r="D521" s="19" t="s">
        <v>109</v>
      </c>
      <c r="E521" s="19">
        <v>0</v>
      </c>
      <c r="F521" s="19">
        <v>0</v>
      </c>
      <c r="G521" s="19">
        <v>0</v>
      </c>
      <c r="H521" s="19">
        <v>0</v>
      </c>
      <c r="I521" s="19">
        <v>0</v>
      </c>
      <c r="J521" s="19">
        <v>2</v>
      </c>
      <c r="K521" s="19">
        <v>2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/>
      <c r="T521" s="19"/>
    </row>
    <row r="522" spans="1:20">
      <c r="A522" s="19" t="s">
        <v>0</v>
      </c>
      <c r="B522" s="19" t="s">
        <v>100</v>
      </c>
      <c r="C522" s="19" t="s">
        <v>92</v>
      </c>
      <c r="D522" s="19" t="s">
        <v>101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/>
      <c r="T522" s="19"/>
    </row>
    <row r="523" spans="1:20">
      <c r="A523" s="19"/>
      <c r="B523" s="19" t="s">
        <v>84</v>
      </c>
      <c r="C523" s="19" t="s">
        <v>96</v>
      </c>
      <c r="D523" s="19" t="s">
        <v>95</v>
      </c>
      <c r="E523" s="19">
        <v>0</v>
      </c>
      <c r="F523" s="19">
        <v>0</v>
      </c>
      <c r="G523" s="19">
        <v>0</v>
      </c>
      <c r="H523" s="19">
        <v>0</v>
      </c>
      <c r="I523" s="19">
        <v>0</v>
      </c>
      <c r="J523" s="19">
        <v>0</v>
      </c>
      <c r="K523" s="19">
        <v>0</v>
      </c>
      <c r="L523" s="19">
        <v>0</v>
      </c>
      <c r="M523" s="19">
        <v>0</v>
      </c>
      <c r="N523" s="19">
        <v>0</v>
      </c>
      <c r="O523" s="19">
        <v>0</v>
      </c>
      <c r="P523" s="19">
        <v>0</v>
      </c>
      <c r="Q523" s="19">
        <v>0</v>
      </c>
      <c r="R523" s="19">
        <v>0</v>
      </c>
      <c r="S523" s="19"/>
      <c r="T523" s="19"/>
    </row>
    <row r="524" spans="1:20">
      <c r="A524" s="19"/>
      <c r="B524" s="19" t="s">
        <v>84</v>
      </c>
      <c r="C524" s="19" t="s">
        <v>96</v>
      </c>
      <c r="D524" s="19" t="s">
        <v>105</v>
      </c>
      <c r="E524" s="19">
        <v>0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19">
        <v>0</v>
      </c>
      <c r="L524" s="19">
        <v>0</v>
      </c>
      <c r="M524" s="19">
        <v>0</v>
      </c>
      <c r="N524" s="19">
        <v>0</v>
      </c>
      <c r="O524" s="19">
        <v>0</v>
      </c>
      <c r="P524" s="19">
        <v>0</v>
      </c>
      <c r="Q524" s="19">
        <v>0</v>
      </c>
      <c r="R524" s="19">
        <v>0</v>
      </c>
      <c r="S524" s="19"/>
      <c r="T524" s="19"/>
    </row>
    <row r="525" spans="1:20">
      <c r="A525" s="19"/>
      <c r="B525" s="19" t="s">
        <v>84</v>
      </c>
      <c r="C525" s="19" t="s">
        <v>85</v>
      </c>
      <c r="D525" s="19" t="s">
        <v>97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19">
        <v>0</v>
      </c>
      <c r="L525" s="19">
        <v>0</v>
      </c>
      <c r="M525" s="19">
        <v>0</v>
      </c>
      <c r="N525" s="19">
        <v>0</v>
      </c>
      <c r="O525" s="19">
        <v>0</v>
      </c>
      <c r="P525" s="19">
        <v>0</v>
      </c>
      <c r="Q525" s="19">
        <v>0</v>
      </c>
      <c r="R525" s="19">
        <v>0</v>
      </c>
      <c r="S525" s="19"/>
      <c r="T525" s="19"/>
    </row>
    <row r="526" spans="1:20">
      <c r="A526" s="19"/>
      <c r="B526" s="19" t="s">
        <v>84</v>
      </c>
      <c r="C526" s="19" t="s">
        <v>96</v>
      </c>
      <c r="D526" s="19" t="s">
        <v>137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19">
        <v>0</v>
      </c>
      <c r="L526" s="19">
        <v>0</v>
      </c>
      <c r="M526" s="19">
        <v>0</v>
      </c>
      <c r="N526" s="19">
        <v>0</v>
      </c>
      <c r="O526" s="19">
        <v>0</v>
      </c>
      <c r="P526" s="19">
        <v>0</v>
      </c>
      <c r="Q526" s="19">
        <v>0</v>
      </c>
      <c r="R526" s="19">
        <v>0</v>
      </c>
      <c r="S526" s="19"/>
      <c r="T526" s="19"/>
    </row>
    <row r="527" spans="1:20">
      <c r="A527" s="19"/>
      <c r="B527" s="19" t="s">
        <v>100</v>
      </c>
      <c r="C527" s="19" t="s">
        <v>92</v>
      </c>
      <c r="D527" s="19" t="s">
        <v>101</v>
      </c>
      <c r="E527" s="19">
        <v>0</v>
      </c>
      <c r="F527" s="19">
        <v>0</v>
      </c>
      <c r="G527" s="19">
        <v>0</v>
      </c>
      <c r="H527" s="19">
        <v>0</v>
      </c>
      <c r="I527" s="19">
        <v>0</v>
      </c>
      <c r="J527" s="19">
        <v>0</v>
      </c>
      <c r="K527" s="19">
        <v>0</v>
      </c>
      <c r="L527" s="19">
        <v>0</v>
      </c>
      <c r="M527" s="19">
        <v>0</v>
      </c>
      <c r="N527" s="19">
        <v>0</v>
      </c>
      <c r="O527" s="19">
        <v>0</v>
      </c>
      <c r="P527" s="19">
        <v>0</v>
      </c>
      <c r="Q527" s="19">
        <v>0</v>
      </c>
      <c r="R527" s="19">
        <v>0</v>
      </c>
      <c r="S527" s="19"/>
      <c r="T527" s="19"/>
    </row>
    <row r="528" spans="1:20">
      <c r="A528" s="19" t="s">
        <v>0</v>
      </c>
      <c r="B528" s="19" t="s">
        <v>100</v>
      </c>
      <c r="C528" s="19" t="s">
        <v>92</v>
      </c>
      <c r="D528" s="19" t="s">
        <v>101</v>
      </c>
      <c r="E528" s="19">
        <v>0</v>
      </c>
      <c r="F528" s="19">
        <v>0</v>
      </c>
      <c r="G528" s="19">
        <v>0</v>
      </c>
      <c r="H528" s="19">
        <v>0</v>
      </c>
      <c r="I528" s="19">
        <v>0</v>
      </c>
      <c r="J528" s="19">
        <v>0</v>
      </c>
      <c r="K528" s="19">
        <v>0</v>
      </c>
      <c r="L528" s="19">
        <v>0</v>
      </c>
      <c r="M528" s="19">
        <v>0</v>
      </c>
      <c r="N528" s="19">
        <v>2</v>
      </c>
      <c r="O528" s="19">
        <v>0</v>
      </c>
      <c r="P528" s="19">
        <v>0</v>
      </c>
      <c r="Q528" s="19">
        <v>0</v>
      </c>
      <c r="R528" s="19">
        <v>0</v>
      </c>
      <c r="S528" s="19"/>
      <c r="T528" s="19"/>
    </row>
    <row r="529" spans="1:20">
      <c r="A529" s="19" t="s">
        <v>0</v>
      </c>
      <c r="B529" s="19" t="s">
        <v>84</v>
      </c>
      <c r="C529" s="19" t="s">
        <v>96</v>
      </c>
      <c r="D529" s="19" t="s">
        <v>93</v>
      </c>
      <c r="E529" s="19">
        <v>0</v>
      </c>
      <c r="F529" s="19">
        <v>1</v>
      </c>
      <c r="G529" s="19">
        <v>1</v>
      </c>
      <c r="H529" s="19">
        <v>0</v>
      </c>
      <c r="I529" s="19">
        <v>1</v>
      </c>
      <c r="J529" s="19">
        <v>0</v>
      </c>
      <c r="K529" s="19">
        <v>0</v>
      </c>
      <c r="L529" s="19">
        <v>0</v>
      </c>
      <c r="M529" s="19">
        <v>0</v>
      </c>
      <c r="N529" s="19">
        <v>1</v>
      </c>
      <c r="O529" s="19">
        <v>0</v>
      </c>
      <c r="P529" s="19">
        <v>0</v>
      </c>
      <c r="Q529" s="19">
        <v>0</v>
      </c>
      <c r="R529" s="19">
        <v>0</v>
      </c>
      <c r="S529" s="19"/>
      <c r="T529" s="19"/>
    </row>
    <row r="530" spans="1:20">
      <c r="A530" s="19"/>
      <c r="B530" s="19" t="s">
        <v>100</v>
      </c>
      <c r="C530" s="19" t="s">
        <v>88</v>
      </c>
      <c r="D530" s="19" t="s">
        <v>101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  <c r="K530" s="19">
        <v>0</v>
      </c>
      <c r="L530" s="19">
        <v>0</v>
      </c>
      <c r="M530" s="19">
        <v>0</v>
      </c>
      <c r="N530" s="19">
        <v>0</v>
      </c>
      <c r="O530" s="19">
        <v>0</v>
      </c>
      <c r="P530" s="19">
        <v>0</v>
      </c>
      <c r="Q530" s="19">
        <v>0</v>
      </c>
      <c r="R530" s="19">
        <v>0</v>
      </c>
      <c r="S530" s="19"/>
      <c r="T530" s="19"/>
    </row>
    <row r="531" spans="1:20">
      <c r="A531" s="19"/>
      <c r="B531" s="19" t="s">
        <v>84</v>
      </c>
      <c r="C531" s="19" t="s">
        <v>85</v>
      </c>
      <c r="D531" s="19" t="s">
        <v>93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19">
        <v>0</v>
      </c>
      <c r="L531" s="19">
        <v>0</v>
      </c>
      <c r="M531" s="19">
        <v>0</v>
      </c>
      <c r="N531" s="19">
        <v>0</v>
      </c>
      <c r="O531" s="19">
        <v>0</v>
      </c>
      <c r="P531" s="19">
        <v>0</v>
      </c>
      <c r="Q531" s="19">
        <v>0</v>
      </c>
      <c r="R531" s="19">
        <v>0</v>
      </c>
      <c r="S531" s="19"/>
      <c r="T531" s="19"/>
    </row>
    <row r="532" spans="1:20">
      <c r="A532" s="19"/>
      <c r="B532" s="19" t="s">
        <v>100</v>
      </c>
      <c r="C532" s="19" t="s">
        <v>96</v>
      </c>
      <c r="D532" s="19" t="s">
        <v>101</v>
      </c>
      <c r="E532" s="19">
        <v>0</v>
      </c>
      <c r="F532" s="19">
        <v>0</v>
      </c>
      <c r="G532" s="19">
        <v>0</v>
      </c>
      <c r="H532" s="19">
        <v>0</v>
      </c>
      <c r="I532" s="19">
        <v>0</v>
      </c>
      <c r="J532" s="19">
        <v>0</v>
      </c>
      <c r="K532" s="19">
        <v>0</v>
      </c>
      <c r="L532" s="19">
        <v>0</v>
      </c>
      <c r="M532" s="19">
        <v>0</v>
      </c>
      <c r="N532" s="19">
        <v>0</v>
      </c>
      <c r="O532" s="19">
        <v>0</v>
      </c>
      <c r="P532" s="19">
        <v>0</v>
      </c>
      <c r="Q532" s="19">
        <v>0</v>
      </c>
      <c r="R532" s="19">
        <v>0</v>
      </c>
      <c r="S532" s="19" t="s">
        <v>51</v>
      </c>
      <c r="T532" s="19"/>
    </row>
    <row r="533" spans="1:20">
      <c r="A533" s="19"/>
      <c r="B533" s="19" t="s">
        <v>90</v>
      </c>
      <c r="C533" s="19" t="s">
        <v>96</v>
      </c>
      <c r="D533" s="19" t="s">
        <v>91</v>
      </c>
      <c r="E533" s="19">
        <v>0</v>
      </c>
      <c r="F533" s="19">
        <v>0</v>
      </c>
      <c r="G533" s="19">
        <v>0</v>
      </c>
      <c r="H533" s="19">
        <v>0</v>
      </c>
      <c r="I533" s="19">
        <v>0</v>
      </c>
      <c r="J533" s="19">
        <v>0</v>
      </c>
      <c r="K533" s="19">
        <v>0</v>
      </c>
      <c r="L533" s="19">
        <v>0</v>
      </c>
      <c r="M533" s="19">
        <v>0</v>
      </c>
      <c r="N533" s="19">
        <v>0</v>
      </c>
      <c r="O533" s="19">
        <v>0</v>
      </c>
      <c r="P533" s="19">
        <v>0</v>
      </c>
      <c r="Q533" s="19">
        <v>0</v>
      </c>
      <c r="R533" s="19">
        <v>0</v>
      </c>
      <c r="S533" s="19"/>
      <c r="T533" s="19"/>
    </row>
    <row r="534" spans="1:20">
      <c r="A534" s="19" t="s">
        <v>0</v>
      </c>
      <c r="B534" s="19" t="s">
        <v>84</v>
      </c>
      <c r="C534" s="19" t="s">
        <v>85</v>
      </c>
      <c r="D534" s="19" t="s">
        <v>179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19">
        <v>0</v>
      </c>
      <c r="L534" s="19">
        <v>0</v>
      </c>
      <c r="M534" s="19">
        <v>0</v>
      </c>
      <c r="N534" s="19">
        <v>0</v>
      </c>
      <c r="O534" s="19">
        <v>0</v>
      </c>
      <c r="P534" s="19">
        <v>0</v>
      </c>
      <c r="Q534" s="19">
        <v>0</v>
      </c>
      <c r="R534" s="19">
        <v>0</v>
      </c>
      <c r="S534" s="19" t="s">
        <v>78</v>
      </c>
      <c r="T534" s="19"/>
    </row>
    <row r="535" spans="1:20">
      <c r="A535" s="19" t="s">
        <v>0</v>
      </c>
      <c r="B535" s="19" t="s">
        <v>84</v>
      </c>
      <c r="C535" s="19" t="s">
        <v>96</v>
      </c>
      <c r="D535" s="19" t="s">
        <v>97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0</v>
      </c>
      <c r="K535" s="19">
        <v>0</v>
      </c>
      <c r="L535" s="19">
        <v>0</v>
      </c>
      <c r="M535" s="19">
        <v>0</v>
      </c>
      <c r="N535" s="19">
        <v>0</v>
      </c>
      <c r="O535" s="19">
        <v>0</v>
      </c>
      <c r="P535" s="19">
        <v>0</v>
      </c>
      <c r="Q535" s="19">
        <v>0</v>
      </c>
      <c r="R535" s="19">
        <v>0</v>
      </c>
      <c r="S535" s="19"/>
      <c r="T535" s="19"/>
    </row>
    <row r="536" spans="1:20">
      <c r="A536" s="19" t="s">
        <v>0</v>
      </c>
      <c r="B536" s="19" t="s">
        <v>84</v>
      </c>
      <c r="C536" s="19" t="s">
        <v>96</v>
      </c>
      <c r="D536" s="19" t="s">
        <v>104</v>
      </c>
      <c r="E536" s="19">
        <v>0</v>
      </c>
      <c r="F536" s="19">
        <v>0</v>
      </c>
      <c r="G536" s="19">
        <v>0</v>
      </c>
      <c r="H536" s="19">
        <v>0</v>
      </c>
      <c r="I536" s="19">
        <v>0</v>
      </c>
      <c r="J536" s="19">
        <v>0</v>
      </c>
      <c r="K536" s="19">
        <v>0</v>
      </c>
      <c r="L536" s="19">
        <v>0</v>
      </c>
      <c r="M536" s="19">
        <v>0</v>
      </c>
      <c r="N536" s="19">
        <v>0</v>
      </c>
      <c r="O536" s="19">
        <v>0</v>
      </c>
      <c r="P536" s="19">
        <v>0</v>
      </c>
      <c r="Q536" s="19">
        <v>0</v>
      </c>
      <c r="R536" s="19">
        <v>0</v>
      </c>
      <c r="S536" s="19"/>
      <c r="T536" s="19"/>
    </row>
    <row r="537" spans="1:20">
      <c r="A537" s="19"/>
      <c r="B537" s="19" t="s">
        <v>84</v>
      </c>
      <c r="C537" s="19" t="s">
        <v>96</v>
      </c>
      <c r="D537" s="19" t="s">
        <v>93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19">
        <v>0</v>
      </c>
      <c r="L537" s="19">
        <v>0</v>
      </c>
      <c r="M537" s="19">
        <v>0</v>
      </c>
      <c r="N537" s="19">
        <v>0</v>
      </c>
      <c r="O537" s="19">
        <v>0</v>
      </c>
      <c r="P537" s="19">
        <v>0</v>
      </c>
      <c r="Q537" s="19">
        <v>0</v>
      </c>
      <c r="R537" s="19">
        <v>0</v>
      </c>
      <c r="S537" s="19"/>
      <c r="T537" s="19"/>
    </row>
    <row r="538" spans="1:20">
      <c r="A538" s="19"/>
      <c r="B538" s="19" t="s">
        <v>84</v>
      </c>
      <c r="C538" s="19" t="s">
        <v>96</v>
      </c>
      <c r="D538" s="19" t="s">
        <v>126</v>
      </c>
      <c r="E538" s="19">
        <v>0</v>
      </c>
      <c r="F538" s="19">
        <v>0</v>
      </c>
      <c r="G538" s="19">
        <v>0</v>
      </c>
      <c r="H538" s="19">
        <v>0</v>
      </c>
      <c r="I538" s="19">
        <v>0</v>
      </c>
      <c r="J538" s="19">
        <v>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/>
      <c r="T538" s="19"/>
    </row>
    <row r="539" spans="1:20">
      <c r="A539" s="19"/>
      <c r="B539" s="19" t="s">
        <v>84</v>
      </c>
      <c r="C539" s="19" t="s">
        <v>85</v>
      </c>
      <c r="D539" s="19" t="s">
        <v>93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 t="s">
        <v>74</v>
      </c>
      <c r="T539" s="19"/>
    </row>
    <row r="540" spans="1:20">
      <c r="A540" s="19"/>
      <c r="B540" s="19" t="s">
        <v>100</v>
      </c>
      <c r="C540" s="19" t="s">
        <v>92</v>
      </c>
      <c r="D540" s="19" t="s">
        <v>101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19">
        <v>0</v>
      </c>
      <c r="L540" s="19">
        <v>0</v>
      </c>
      <c r="M540" s="19">
        <v>0</v>
      </c>
      <c r="N540" s="19">
        <v>1</v>
      </c>
      <c r="O540" s="19">
        <v>0</v>
      </c>
      <c r="P540" s="19">
        <v>0</v>
      </c>
      <c r="Q540" s="19">
        <v>0</v>
      </c>
      <c r="R540" s="19">
        <v>0</v>
      </c>
      <c r="S540" s="19"/>
      <c r="T540" s="19"/>
    </row>
    <row r="541" spans="1:20">
      <c r="A541" s="19"/>
      <c r="B541" s="19" t="s">
        <v>84</v>
      </c>
      <c r="C541" s="19" t="s">
        <v>94</v>
      </c>
      <c r="D541" s="19" t="s">
        <v>93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19">
        <v>0</v>
      </c>
      <c r="L541" s="19">
        <v>0</v>
      </c>
      <c r="M541" s="19">
        <v>0</v>
      </c>
      <c r="N541" s="19">
        <v>0</v>
      </c>
      <c r="O541" s="19">
        <v>0</v>
      </c>
      <c r="P541" s="19">
        <v>0</v>
      </c>
      <c r="Q541" s="19">
        <v>0</v>
      </c>
      <c r="R541" s="19">
        <v>0</v>
      </c>
      <c r="S541" s="19"/>
      <c r="T541" s="19"/>
    </row>
    <row r="542" spans="1:20">
      <c r="A542" s="19"/>
      <c r="B542" s="19" t="s">
        <v>84</v>
      </c>
      <c r="C542" s="19" t="s">
        <v>92</v>
      </c>
      <c r="D542" s="19" t="s">
        <v>102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  <c r="J542" s="19">
        <v>0</v>
      </c>
      <c r="K542" s="19">
        <v>0</v>
      </c>
      <c r="L542" s="19">
        <v>0</v>
      </c>
      <c r="M542" s="19">
        <v>0</v>
      </c>
      <c r="N542" s="19">
        <v>0</v>
      </c>
      <c r="O542" s="19">
        <v>0</v>
      </c>
      <c r="P542" s="19">
        <v>0</v>
      </c>
      <c r="Q542" s="19">
        <v>0</v>
      </c>
      <c r="R542" s="19">
        <v>0</v>
      </c>
      <c r="S542" s="19"/>
      <c r="T542" s="19"/>
    </row>
    <row r="543" spans="1:20">
      <c r="A543" s="19"/>
      <c r="B543" s="19" t="s">
        <v>84</v>
      </c>
      <c r="C543" s="19" t="s">
        <v>96</v>
      </c>
      <c r="D543" s="19" t="s">
        <v>156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19">
        <v>0</v>
      </c>
      <c r="L543" s="19">
        <v>0</v>
      </c>
      <c r="M543" s="19">
        <v>0</v>
      </c>
      <c r="N543" s="19">
        <v>0</v>
      </c>
      <c r="O543" s="19">
        <v>0</v>
      </c>
      <c r="P543" s="19">
        <v>0</v>
      </c>
      <c r="Q543" s="19">
        <v>0</v>
      </c>
      <c r="R543" s="19">
        <v>0</v>
      </c>
      <c r="S543" s="19" t="s">
        <v>76</v>
      </c>
      <c r="T543" s="19"/>
    </row>
    <row r="544" spans="1:20">
      <c r="A544" s="19"/>
      <c r="B544" s="19" t="s">
        <v>84</v>
      </c>
      <c r="C544" s="19" t="s">
        <v>88</v>
      </c>
      <c r="D544" s="19" t="s">
        <v>102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19">
        <v>0</v>
      </c>
      <c r="L544" s="19">
        <v>0</v>
      </c>
      <c r="M544" s="19">
        <v>0</v>
      </c>
      <c r="N544" s="19">
        <v>0</v>
      </c>
      <c r="O544" s="19">
        <v>0</v>
      </c>
      <c r="P544" s="19">
        <v>0</v>
      </c>
      <c r="Q544" s="19">
        <v>0</v>
      </c>
      <c r="R544" s="19">
        <v>0</v>
      </c>
      <c r="S544" s="19"/>
      <c r="T544" s="19"/>
    </row>
    <row r="545" spans="1:20">
      <c r="A545" s="19"/>
      <c r="B545" s="19" t="s">
        <v>100</v>
      </c>
      <c r="C545" s="19" t="s">
        <v>96</v>
      </c>
      <c r="D545" s="19" t="s">
        <v>101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19">
        <v>0</v>
      </c>
      <c r="L545" s="19">
        <v>0</v>
      </c>
      <c r="M545" s="19">
        <v>0</v>
      </c>
      <c r="N545" s="19">
        <v>0</v>
      </c>
      <c r="O545" s="19">
        <v>0</v>
      </c>
      <c r="P545" s="19">
        <v>0</v>
      </c>
      <c r="Q545" s="19">
        <v>0</v>
      </c>
      <c r="R545" s="19">
        <v>0</v>
      </c>
      <c r="S545" s="19"/>
      <c r="T545" s="19"/>
    </row>
    <row r="546" spans="1:20">
      <c r="A546" s="19"/>
      <c r="B546" s="19" t="s">
        <v>84</v>
      </c>
      <c r="C546" s="19" t="s">
        <v>85</v>
      </c>
      <c r="D546" s="19" t="s">
        <v>109</v>
      </c>
      <c r="E546" s="19">
        <v>0</v>
      </c>
      <c r="F546" s="19">
        <v>0</v>
      </c>
      <c r="G546" s="19">
        <v>0</v>
      </c>
      <c r="H546" s="19">
        <v>0</v>
      </c>
      <c r="I546" s="19">
        <v>0</v>
      </c>
      <c r="J546" s="19">
        <v>0</v>
      </c>
      <c r="K546" s="19">
        <v>0</v>
      </c>
      <c r="L546" s="19">
        <v>0</v>
      </c>
      <c r="M546" s="19">
        <v>0</v>
      </c>
      <c r="N546" s="19">
        <v>0</v>
      </c>
      <c r="O546" s="19">
        <v>0</v>
      </c>
      <c r="P546" s="19">
        <v>0</v>
      </c>
      <c r="Q546" s="19">
        <v>0</v>
      </c>
      <c r="R546" s="19">
        <v>0</v>
      </c>
      <c r="S546" s="19"/>
      <c r="T546" s="19"/>
    </row>
    <row r="547" spans="1:20">
      <c r="A547" s="19"/>
      <c r="B547" s="19" t="s">
        <v>100</v>
      </c>
      <c r="C547" s="19" t="s">
        <v>92</v>
      </c>
      <c r="D547" s="19" t="s">
        <v>101</v>
      </c>
      <c r="E547" s="19">
        <v>0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19">
        <v>0</v>
      </c>
      <c r="L547" s="19">
        <v>0</v>
      </c>
      <c r="M547" s="19">
        <v>0</v>
      </c>
      <c r="N547" s="19">
        <v>0</v>
      </c>
      <c r="O547" s="19">
        <v>0</v>
      </c>
      <c r="P547" s="19">
        <v>0</v>
      </c>
      <c r="Q547" s="19">
        <v>0</v>
      </c>
      <c r="R547" s="19">
        <v>0</v>
      </c>
      <c r="S547" s="19" t="s">
        <v>42</v>
      </c>
      <c r="T547" s="19"/>
    </row>
    <row r="548" spans="1:20">
      <c r="A548" s="19"/>
      <c r="B548" s="19" t="s">
        <v>100</v>
      </c>
      <c r="C548" s="19" t="s">
        <v>88</v>
      </c>
      <c r="D548" s="19" t="s">
        <v>101</v>
      </c>
      <c r="E548" s="19">
        <v>0</v>
      </c>
      <c r="F548" s="19">
        <v>0</v>
      </c>
      <c r="G548" s="19">
        <v>0</v>
      </c>
      <c r="H548" s="19">
        <v>0</v>
      </c>
      <c r="I548" s="19">
        <v>0</v>
      </c>
      <c r="J548" s="19">
        <v>0</v>
      </c>
      <c r="K548" s="19">
        <v>0</v>
      </c>
      <c r="L548" s="19">
        <v>0</v>
      </c>
      <c r="M548" s="19">
        <v>0</v>
      </c>
      <c r="N548" s="19">
        <v>0</v>
      </c>
      <c r="O548" s="19">
        <v>0</v>
      </c>
      <c r="P548" s="19">
        <v>0</v>
      </c>
      <c r="Q548" s="19">
        <v>0</v>
      </c>
      <c r="R548" s="19">
        <v>0</v>
      </c>
      <c r="S548" s="19"/>
      <c r="T548" s="19"/>
    </row>
    <row r="549" spans="1:20">
      <c r="A549" s="19"/>
      <c r="B549" s="19" t="s">
        <v>84</v>
      </c>
      <c r="C549" s="19" t="s">
        <v>92</v>
      </c>
      <c r="D549" s="19" t="s">
        <v>146</v>
      </c>
      <c r="E549" s="19">
        <v>0</v>
      </c>
      <c r="F549" s="19">
        <v>0</v>
      </c>
      <c r="G549" s="19">
        <v>0</v>
      </c>
      <c r="H549" s="19">
        <v>0</v>
      </c>
      <c r="I549" s="19">
        <v>0</v>
      </c>
      <c r="J549" s="19">
        <v>0</v>
      </c>
      <c r="K549" s="19">
        <v>0</v>
      </c>
      <c r="L549" s="19">
        <v>0</v>
      </c>
      <c r="M549" s="19">
        <v>0</v>
      </c>
      <c r="N549" s="19">
        <v>0</v>
      </c>
      <c r="O549" s="19">
        <v>0</v>
      </c>
      <c r="P549" s="19">
        <v>0</v>
      </c>
      <c r="Q549" s="19">
        <v>0</v>
      </c>
      <c r="R549" s="19">
        <v>0</v>
      </c>
      <c r="S549" s="19"/>
      <c r="T549" s="19"/>
    </row>
    <row r="550" spans="1:20">
      <c r="A550" s="19"/>
      <c r="B550" s="19" t="s">
        <v>84</v>
      </c>
      <c r="C550" s="19" t="s">
        <v>88</v>
      </c>
      <c r="D550" s="19" t="s">
        <v>112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19">
        <v>0</v>
      </c>
      <c r="L550" s="19">
        <v>0</v>
      </c>
      <c r="M550" s="19">
        <v>0</v>
      </c>
      <c r="N550" s="19">
        <v>0</v>
      </c>
      <c r="O550" s="19">
        <v>0</v>
      </c>
      <c r="P550" s="19">
        <v>0</v>
      </c>
      <c r="Q550" s="19">
        <v>0</v>
      </c>
      <c r="R550" s="19">
        <v>0</v>
      </c>
      <c r="S550" s="19"/>
      <c r="T550" s="19"/>
    </row>
    <row r="551" spans="1:20">
      <c r="A551" s="19"/>
      <c r="B551" s="19" t="s">
        <v>84</v>
      </c>
      <c r="C551" s="19" t="s">
        <v>85</v>
      </c>
      <c r="D551" s="19" t="s">
        <v>180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19">
        <v>0</v>
      </c>
      <c r="L551" s="19">
        <v>0</v>
      </c>
      <c r="M551" s="19">
        <v>0</v>
      </c>
      <c r="N551" s="19">
        <v>0</v>
      </c>
      <c r="O551" s="19">
        <v>0</v>
      </c>
      <c r="P551" s="19">
        <v>0</v>
      </c>
      <c r="Q551" s="19">
        <v>0</v>
      </c>
      <c r="R551" s="19">
        <v>0</v>
      </c>
      <c r="S551" s="19"/>
      <c r="T551" s="19"/>
    </row>
    <row r="552" spans="1:20">
      <c r="A552" s="19"/>
      <c r="B552" s="19" t="s">
        <v>84</v>
      </c>
      <c r="C552" s="19" t="s">
        <v>92</v>
      </c>
      <c r="D552" s="19" t="s">
        <v>87</v>
      </c>
      <c r="E552" s="19">
        <v>0</v>
      </c>
      <c r="F552" s="19">
        <v>0</v>
      </c>
      <c r="G552" s="19">
        <v>0</v>
      </c>
      <c r="H552" s="19">
        <v>0</v>
      </c>
      <c r="I552" s="19">
        <v>0</v>
      </c>
      <c r="J552" s="19">
        <v>0</v>
      </c>
      <c r="K552" s="19">
        <v>0</v>
      </c>
      <c r="L552" s="19">
        <v>0</v>
      </c>
      <c r="M552" s="19">
        <v>0</v>
      </c>
      <c r="N552" s="19">
        <v>0</v>
      </c>
      <c r="O552" s="19">
        <v>0</v>
      </c>
      <c r="P552" s="19">
        <v>0</v>
      </c>
      <c r="Q552" s="19">
        <v>0</v>
      </c>
      <c r="R552" s="19">
        <v>0</v>
      </c>
      <c r="S552" s="19"/>
      <c r="T552" s="19"/>
    </row>
    <row r="553" spans="1:20">
      <c r="A553" s="19"/>
      <c r="B553" s="19" t="s">
        <v>84</v>
      </c>
      <c r="C553" s="19" t="s">
        <v>92</v>
      </c>
      <c r="D553" s="19" t="s">
        <v>135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19">
        <v>0</v>
      </c>
      <c r="L553" s="19">
        <v>0</v>
      </c>
      <c r="M553" s="19">
        <v>0</v>
      </c>
      <c r="N553" s="19">
        <v>0</v>
      </c>
      <c r="O553" s="19">
        <v>0</v>
      </c>
      <c r="P553" s="19">
        <v>0</v>
      </c>
      <c r="Q553" s="19">
        <v>0</v>
      </c>
      <c r="R553" s="19">
        <v>0</v>
      </c>
      <c r="S553" s="19"/>
      <c r="T553" s="19"/>
    </row>
    <row r="554" spans="1:20">
      <c r="A554" s="19"/>
      <c r="B554" s="19" t="s">
        <v>90</v>
      </c>
      <c r="C554" s="19" t="s">
        <v>96</v>
      </c>
      <c r="D554" s="19" t="s">
        <v>91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19">
        <v>0</v>
      </c>
      <c r="L554" s="19">
        <v>0</v>
      </c>
      <c r="M554" s="19">
        <v>0</v>
      </c>
      <c r="N554" s="19">
        <v>0</v>
      </c>
      <c r="O554" s="19">
        <v>0</v>
      </c>
      <c r="P554" s="19">
        <v>0</v>
      </c>
      <c r="Q554" s="19">
        <v>0</v>
      </c>
      <c r="R554" s="19">
        <v>0</v>
      </c>
      <c r="S554" s="19"/>
      <c r="T554" s="19"/>
    </row>
    <row r="555" spans="1:20">
      <c r="A555" s="19"/>
      <c r="B555" s="19" t="s">
        <v>84</v>
      </c>
      <c r="C555" s="19" t="s">
        <v>85</v>
      </c>
      <c r="D555" s="19" t="s">
        <v>181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  <c r="J555" s="19">
        <v>0</v>
      </c>
      <c r="K555" s="19">
        <v>0</v>
      </c>
      <c r="L555" s="19">
        <v>0</v>
      </c>
      <c r="M555" s="19">
        <v>0</v>
      </c>
      <c r="N555" s="19">
        <v>0</v>
      </c>
      <c r="O555" s="19">
        <v>0</v>
      </c>
      <c r="P555" s="19">
        <v>0</v>
      </c>
      <c r="Q555" s="19">
        <v>0</v>
      </c>
      <c r="R555" s="19">
        <v>0</v>
      </c>
      <c r="S555" s="19"/>
      <c r="T555" s="19"/>
    </row>
    <row r="556" spans="1:20">
      <c r="A556" s="19"/>
      <c r="B556" s="19" t="s">
        <v>100</v>
      </c>
      <c r="C556" s="19" t="s">
        <v>85</v>
      </c>
      <c r="D556" s="19" t="s">
        <v>101</v>
      </c>
      <c r="E556" s="19">
        <v>0</v>
      </c>
      <c r="F556" s="19">
        <v>0</v>
      </c>
      <c r="G556" s="19">
        <v>0</v>
      </c>
      <c r="H556" s="19">
        <v>0</v>
      </c>
      <c r="I556" s="19">
        <v>0</v>
      </c>
      <c r="J556" s="19">
        <v>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/>
      <c r="T556" s="19"/>
    </row>
    <row r="557" spans="1:20">
      <c r="A557" s="19"/>
      <c r="B557" s="19" t="s">
        <v>90</v>
      </c>
      <c r="C557" s="19" t="s">
        <v>85</v>
      </c>
      <c r="D557" s="19" t="s">
        <v>91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  <c r="J557" s="19">
        <v>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 t="s">
        <v>40</v>
      </c>
      <c r="T557" s="19"/>
    </row>
    <row r="558" spans="1:20">
      <c r="A558" s="19"/>
      <c r="B558" s="19" t="s">
        <v>84</v>
      </c>
      <c r="C558" s="19" t="s">
        <v>96</v>
      </c>
      <c r="D558" s="19" t="s">
        <v>103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  <c r="J558" s="19">
        <v>0</v>
      </c>
      <c r="K558" s="19">
        <v>0</v>
      </c>
      <c r="L558" s="19">
        <v>0</v>
      </c>
      <c r="M558" s="19">
        <v>0</v>
      </c>
      <c r="N558" s="19">
        <v>0</v>
      </c>
      <c r="O558" s="19">
        <v>0</v>
      </c>
      <c r="P558" s="19">
        <v>0</v>
      </c>
      <c r="Q558" s="19">
        <v>0</v>
      </c>
      <c r="R558" s="19">
        <v>0</v>
      </c>
      <c r="S558" s="19"/>
      <c r="T558" s="19"/>
    </row>
    <row r="559" spans="1:20">
      <c r="A559" s="19"/>
      <c r="B559" s="19" t="s">
        <v>84</v>
      </c>
      <c r="C559" s="19" t="s">
        <v>88</v>
      </c>
      <c r="D559" s="19" t="s">
        <v>103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19">
        <v>0</v>
      </c>
      <c r="L559" s="19">
        <v>0</v>
      </c>
      <c r="M559" s="19">
        <v>0</v>
      </c>
      <c r="N559" s="19">
        <v>0</v>
      </c>
      <c r="O559" s="19">
        <v>0</v>
      </c>
      <c r="P559" s="19">
        <v>0</v>
      </c>
      <c r="Q559" s="19">
        <v>0</v>
      </c>
      <c r="R559" s="19">
        <v>0</v>
      </c>
      <c r="S559" s="19" t="s">
        <v>41</v>
      </c>
      <c r="T559" s="19"/>
    </row>
    <row r="560" spans="1:20">
      <c r="A560" s="19"/>
      <c r="B560" s="19" t="s">
        <v>84</v>
      </c>
      <c r="C560" s="19" t="s">
        <v>96</v>
      </c>
      <c r="D560" s="19" t="s">
        <v>135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K560" s="19">
        <v>0</v>
      </c>
      <c r="L560" s="19">
        <v>0</v>
      </c>
      <c r="M560" s="19">
        <v>0</v>
      </c>
      <c r="N560" s="19">
        <v>0</v>
      </c>
      <c r="O560" s="19">
        <v>0</v>
      </c>
      <c r="P560" s="19">
        <v>0</v>
      </c>
      <c r="Q560" s="19">
        <v>0</v>
      </c>
      <c r="R560" s="19">
        <v>0</v>
      </c>
      <c r="S560" s="19"/>
      <c r="T560" s="19"/>
    </row>
    <row r="561" spans="1:20">
      <c r="A561" s="19"/>
      <c r="B561" s="19" t="s">
        <v>84</v>
      </c>
      <c r="C561" s="19" t="s">
        <v>96</v>
      </c>
      <c r="D561" s="19" t="s">
        <v>105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19">
        <v>0</v>
      </c>
      <c r="L561" s="19">
        <v>0</v>
      </c>
      <c r="M561" s="19">
        <v>0</v>
      </c>
      <c r="N561" s="19">
        <v>0</v>
      </c>
      <c r="O561" s="19">
        <v>0</v>
      </c>
      <c r="P561" s="19">
        <v>0</v>
      </c>
      <c r="Q561" s="19">
        <v>0</v>
      </c>
      <c r="R561" s="19">
        <v>0</v>
      </c>
      <c r="S561" s="19" t="s">
        <v>52</v>
      </c>
      <c r="T561" s="19"/>
    </row>
    <row r="562" spans="1:20">
      <c r="A562" s="19"/>
      <c r="B562" s="19" t="s">
        <v>84</v>
      </c>
      <c r="C562" s="19" t="s">
        <v>96</v>
      </c>
      <c r="D562" s="19" t="s">
        <v>93</v>
      </c>
      <c r="E562" s="19">
        <v>0</v>
      </c>
      <c r="F562" s="19">
        <v>0</v>
      </c>
      <c r="G562" s="19">
        <v>0</v>
      </c>
      <c r="H562" s="19">
        <v>0</v>
      </c>
      <c r="I562" s="19">
        <v>0</v>
      </c>
      <c r="J562" s="19">
        <v>0</v>
      </c>
      <c r="K562" s="19">
        <v>0</v>
      </c>
      <c r="L562" s="19">
        <v>0</v>
      </c>
      <c r="M562" s="19">
        <v>0</v>
      </c>
      <c r="N562" s="19">
        <v>0</v>
      </c>
      <c r="O562" s="19">
        <v>0</v>
      </c>
      <c r="P562" s="19">
        <v>0</v>
      </c>
      <c r="Q562" s="19">
        <v>0</v>
      </c>
      <c r="R562" s="19">
        <v>0</v>
      </c>
      <c r="S562" s="19"/>
      <c r="T562" s="19"/>
    </row>
    <row r="563" spans="1:20">
      <c r="A563" s="19"/>
      <c r="B563" s="19" t="s">
        <v>84</v>
      </c>
      <c r="C563" s="19" t="s">
        <v>88</v>
      </c>
      <c r="D563" s="19"/>
      <c r="E563" s="19">
        <v>0</v>
      </c>
      <c r="F563" s="19">
        <v>0</v>
      </c>
      <c r="G563" s="19">
        <v>0</v>
      </c>
      <c r="H563" s="19">
        <v>0</v>
      </c>
      <c r="I563" s="19">
        <v>0</v>
      </c>
      <c r="J563" s="19">
        <v>0</v>
      </c>
      <c r="K563" s="19">
        <v>0</v>
      </c>
      <c r="L563" s="19">
        <v>0</v>
      </c>
      <c r="M563" s="19">
        <v>0</v>
      </c>
      <c r="N563" s="19">
        <v>0</v>
      </c>
      <c r="O563" s="19">
        <v>0</v>
      </c>
      <c r="P563" s="19">
        <v>0</v>
      </c>
      <c r="Q563" s="19">
        <v>0</v>
      </c>
      <c r="R563" s="19">
        <v>0</v>
      </c>
      <c r="S563" s="19" t="s">
        <v>52</v>
      </c>
      <c r="T563" s="19"/>
    </row>
    <row r="564" spans="1:20">
      <c r="A564" s="19" t="s">
        <v>0</v>
      </c>
      <c r="B564" s="19" t="s">
        <v>84</v>
      </c>
      <c r="C564" s="19" t="s">
        <v>96</v>
      </c>
      <c r="D564" s="19" t="s">
        <v>95</v>
      </c>
      <c r="E564" s="19">
        <v>0</v>
      </c>
      <c r="F564" s="19">
        <v>0</v>
      </c>
      <c r="G564" s="19">
        <v>0</v>
      </c>
      <c r="H564" s="19">
        <v>0</v>
      </c>
      <c r="I564" s="19">
        <v>0</v>
      </c>
      <c r="J564" s="19">
        <v>0</v>
      </c>
      <c r="K564" s="19">
        <v>0</v>
      </c>
      <c r="L564" s="19">
        <v>0</v>
      </c>
      <c r="M564" s="19">
        <v>0</v>
      </c>
      <c r="N564" s="19">
        <v>0</v>
      </c>
      <c r="O564" s="19">
        <v>0</v>
      </c>
      <c r="P564" s="19">
        <v>0</v>
      </c>
      <c r="Q564" s="19">
        <v>0</v>
      </c>
      <c r="R564" s="19">
        <v>0</v>
      </c>
      <c r="S564" s="19" t="s">
        <v>75</v>
      </c>
      <c r="T564" s="19"/>
    </row>
    <row r="565" spans="1:20">
      <c r="A565" s="19" t="s">
        <v>0</v>
      </c>
      <c r="B565" s="19" t="s">
        <v>84</v>
      </c>
      <c r="C565" s="19" t="s">
        <v>96</v>
      </c>
      <c r="D565" s="19" t="s">
        <v>157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19">
        <v>0</v>
      </c>
      <c r="L565" s="19">
        <v>0</v>
      </c>
      <c r="M565" s="19">
        <v>0</v>
      </c>
      <c r="N565" s="19">
        <v>0</v>
      </c>
      <c r="O565" s="19">
        <v>0</v>
      </c>
      <c r="P565" s="19">
        <v>0</v>
      </c>
      <c r="Q565" s="19">
        <v>0</v>
      </c>
      <c r="R565" s="19">
        <v>0</v>
      </c>
      <c r="S565" s="19" t="s">
        <v>52</v>
      </c>
      <c r="T565" s="19"/>
    </row>
    <row r="566" spans="1:20">
      <c r="A566" s="19"/>
      <c r="B566" s="19" t="s">
        <v>84</v>
      </c>
      <c r="C566" s="19" t="s">
        <v>96</v>
      </c>
      <c r="D566" s="19" t="s">
        <v>135</v>
      </c>
      <c r="E566" s="19">
        <v>0</v>
      </c>
      <c r="F566" s="19">
        <v>0</v>
      </c>
      <c r="G566" s="19">
        <v>0</v>
      </c>
      <c r="H566" s="19">
        <v>0</v>
      </c>
      <c r="I566" s="19">
        <v>0</v>
      </c>
      <c r="J566" s="19">
        <v>0</v>
      </c>
      <c r="K566" s="19">
        <v>0</v>
      </c>
      <c r="L566" s="19">
        <v>0</v>
      </c>
      <c r="M566" s="19">
        <v>0</v>
      </c>
      <c r="N566" s="19">
        <v>0</v>
      </c>
      <c r="O566" s="19">
        <v>0</v>
      </c>
      <c r="P566" s="19">
        <v>0</v>
      </c>
      <c r="Q566" s="19">
        <v>0</v>
      </c>
      <c r="R566" s="19">
        <v>0</v>
      </c>
      <c r="S566" s="19"/>
      <c r="T566" s="19"/>
    </row>
    <row r="567" spans="1:20">
      <c r="A567" s="19"/>
      <c r="B567" s="19" t="s">
        <v>84</v>
      </c>
      <c r="C567" s="19" t="s">
        <v>88</v>
      </c>
      <c r="D567" s="19" t="s">
        <v>173</v>
      </c>
      <c r="E567" s="19">
        <v>0</v>
      </c>
      <c r="F567" s="19">
        <v>0</v>
      </c>
      <c r="G567" s="19">
        <v>0</v>
      </c>
      <c r="H567" s="19">
        <v>0</v>
      </c>
      <c r="I567" s="19">
        <v>0</v>
      </c>
      <c r="J567" s="19">
        <v>0</v>
      </c>
      <c r="K567" s="19">
        <v>0</v>
      </c>
      <c r="L567" s="19">
        <v>0</v>
      </c>
      <c r="M567" s="19">
        <v>0</v>
      </c>
      <c r="N567" s="19">
        <v>0</v>
      </c>
      <c r="O567" s="19">
        <v>0</v>
      </c>
      <c r="P567" s="19">
        <v>0</v>
      </c>
      <c r="Q567" s="19">
        <v>0</v>
      </c>
      <c r="R567" s="19">
        <v>0</v>
      </c>
      <c r="S567" s="19"/>
      <c r="T567" s="19"/>
    </row>
    <row r="568" spans="1:20">
      <c r="A568" s="19" t="s">
        <v>0</v>
      </c>
      <c r="B568" s="19" t="s">
        <v>84</v>
      </c>
      <c r="C568" s="19" t="s">
        <v>96</v>
      </c>
      <c r="D568" s="19" t="s">
        <v>104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0</v>
      </c>
      <c r="K568" s="19">
        <v>0</v>
      </c>
      <c r="L568" s="19">
        <v>0</v>
      </c>
      <c r="M568" s="19">
        <v>0</v>
      </c>
      <c r="N568" s="19">
        <v>0</v>
      </c>
      <c r="O568" s="19">
        <v>0</v>
      </c>
      <c r="P568" s="19">
        <v>0</v>
      </c>
      <c r="Q568" s="19">
        <v>0</v>
      </c>
      <c r="R568" s="19">
        <v>0</v>
      </c>
      <c r="S568" s="19" t="s">
        <v>52</v>
      </c>
      <c r="T568" s="19"/>
    </row>
    <row r="569" spans="1:20">
      <c r="A569" s="19"/>
      <c r="B569" s="19" t="s">
        <v>84</v>
      </c>
      <c r="C569" s="19" t="s">
        <v>92</v>
      </c>
      <c r="D569" s="19" t="s">
        <v>103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0</v>
      </c>
      <c r="K569" s="19">
        <v>0</v>
      </c>
      <c r="L569" s="19">
        <v>0</v>
      </c>
      <c r="M569" s="19">
        <v>0</v>
      </c>
      <c r="N569" s="19">
        <v>0</v>
      </c>
      <c r="O569" s="19">
        <v>0</v>
      </c>
      <c r="P569" s="19">
        <v>0</v>
      </c>
      <c r="Q569" s="19">
        <v>0</v>
      </c>
      <c r="R569" s="19">
        <v>0</v>
      </c>
      <c r="S569" s="19"/>
      <c r="T569" s="19"/>
    </row>
    <row r="570" spans="1:20">
      <c r="A570" s="19"/>
      <c r="B570" s="19" t="s">
        <v>84</v>
      </c>
      <c r="C570" s="19" t="s">
        <v>96</v>
      </c>
      <c r="D570" s="19" t="s">
        <v>135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0</v>
      </c>
      <c r="K570" s="19">
        <v>0</v>
      </c>
      <c r="L570" s="19">
        <v>0</v>
      </c>
      <c r="M570" s="19">
        <v>0</v>
      </c>
      <c r="N570" s="19">
        <v>0</v>
      </c>
      <c r="O570" s="19">
        <v>0</v>
      </c>
      <c r="P570" s="19">
        <v>0</v>
      </c>
      <c r="Q570" s="19">
        <v>0</v>
      </c>
      <c r="R570" s="19">
        <v>0</v>
      </c>
      <c r="S570" s="19" t="s">
        <v>52</v>
      </c>
      <c r="T570" s="19"/>
    </row>
    <row r="571" spans="1:20">
      <c r="A571" s="19"/>
      <c r="B571" s="19" t="s">
        <v>84</v>
      </c>
      <c r="C571" s="19" t="s">
        <v>96</v>
      </c>
      <c r="D571" s="19" t="s">
        <v>182</v>
      </c>
      <c r="E571" s="19">
        <v>0</v>
      </c>
      <c r="F571" s="19">
        <v>0</v>
      </c>
      <c r="G571" s="19">
        <v>0</v>
      </c>
      <c r="H571" s="19">
        <v>0</v>
      </c>
      <c r="I571" s="19">
        <v>0</v>
      </c>
      <c r="J571" s="19">
        <v>0</v>
      </c>
      <c r="K571" s="19">
        <v>0</v>
      </c>
      <c r="L571" s="19">
        <v>0</v>
      </c>
      <c r="M571" s="19">
        <v>0</v>
      </c>
      <c r="N571" s="19">
        <v>0</v>
      </c>
      <c r="O571" s="19">
        <v>0</v>
      </c>
      <c r="P571" s="19">
        <v>0</v>
      </c>
      <c r="Q571" s="19">
        <v>0</v>
      </c>
      <c r="R571" s="19">
        <v>0</v>
      </c>
      <c r="S571" s="19" t="s">
        <v>74</v>
      </c>
      <c r="T571" s="19"/>
    </row>
    <row r="572" spans="1:20">
      <c r="A572" s="19"/>
      <c r="B572" s="19" t="s">
        <v>84</v>
      </c>
      <c r="C572" s="19" t="s">
        <v>96</v>
      </c>
      <c r="D572" s="19" t="s">
        <v>93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19">
        <v>0</v>
      </c>
      <c r="L572" s="19">
        <v>0</v>
      </c>
      <c r="M572" s="19">
        <v>0</v>
      </c>
      <c r="N572" s="19">
        <v>0</v>
      </c>
      <c r="O572" s="19">
        <v>0</v>
      </c>
      <c r="P572" s="19">
        <v>0</v>
      </c>
      <c r="Q572" s="19">
        <v>0</v>
      </c>
      <c r="R572" s="19">
        <v>0</v>
      </c>
      <c r="S572" s="19" t="s">
        <v>42</v>
      </c>
      <c r="T572" s="19"/>
    </row>
    <row r="573" spans="1:20">
      <c r="A573" s="19"/>
      <c r="B573" s="19" t="s">
        <v>84</v>
      </c>
      <c r="C573" s="19" t="s">
        <v>96</v>
      </c>
      <c r="D573" s="19" t="s">
        <v>127</v>
      </c>
      <c r="E573" s="19">
        <v>0</v>
      </c>
      <c r="F573" s="19">
        <v>0</v>
      </c>
      <c r="G573" s="19">
        <v>0</v>
      </c>
      <c r="H573" s="19">
        <v>0</v>
      </c>
      <c r="I573" s="19">
        <v>0</v>
      </c>
      <c r="J573" s="19">
        <v>0</v>
      </c>
      <c r="K573" s="19">
        <v>0</v>
      </c>
      <c r="L573" s="19">
        <v>0</v>
      </c>
      <c r="M573" s="19">
        <v>0</v>
      </c>
      <c r="N573" s="19">
        <v>0</v>
      </c>
      <c r="O573" s="19">
        <v>0</v>
      </c>
      <c r="P573" s="19">
        <v>0</v>
      </c>
      <c r="Q573" s="19">
        <v>0</v>
      </c>
      <c r="R573" s="19">
        <v>0</v>
      </c>
      <c r="S573" s="19"/>
      <c r="T573" s="19"/>
    </row>
    <row r="574" spans="1:20">
      <c r="A574" s="19"/>
      <c r="B574" s="19" t="s">
        <v>84</v>
      </c>
      <c r="C574" s="19" t="s">
        <v>96</v>
      </c>
      <c r="D574" s="19" t="s">
        <v>109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/>
      <c r="T574" s="19"/>
    </row>
    <row r="575" spans="1:20">
      <c r="A575" s="19"/>
      <c r="B575" s="19" t="s">
        <v>84</v>
      </c>
      <c r="C575" s="19" t="s">
        <v>85</v>
      </c>
      <c r="D575" s="19" t="s">
        <v>183</v>
      </c>
      <c r="E575" s="19">
        <v>0</v>
      </c>
      <c r="F575" s="19">
        <v>0</v>
      </c>
      <c r="G575" s="19">
        <v>0</v>
      </c>
      <c r="H575" s="19">
        <v>0</v>
      </c>
      <c r="I575" s="19">
        <v>0</v>
      </c>
      <c r="J575" s="19">
        <v>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 t="s">
        <v>39</v>
      </c>
      <c r="T575" s="19"/>
    </row>
    <row r="576" spans="1:20">
      <c r="A576" s="19"/>
      <c r="B576" s="19" t="s">
        <v>84</v>
      </c>
      <c r="C576" s="19" t="s">
        <v>94</v>
      </c>
      <c r="D576" s="19" t="s">
        <v>102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19">
        <v>0</v>
      </c>
      <c r="L576" s="19">
        <v>0</v>
      </c>
      <c r="M576" s="19">
        <v>0</v>
      </c>
      <c r="N576" s="19">
        <v>0</v>
      </c>
      <c r="O576" s="19">
        <v>0</v>
      </c>
      <c r="P576" s="19">
        <v>0</v>
      </c>
      <c r="Q576" s="19">
        <v>0</v>
      </c>
      <c r="R576" s="19">
        <v>0</v>
      </c>
      <c r="S576" s="19"/>
      <c r="T576" s="19"/>
    </row>
    <row r="577" spans="1:20">
      <c r="A577" s="19"/>
      <c r="B577" s="19" t="s">
        <v>84</v>
      </c>
      <c r="C577" s="19" t="s">
        <v>88</v>
      </c>
      <c r="D577" s="19" t="s">
        <v>103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0</v>
      </c>
      <c r="K577" s="19">
        <v>0</v>
      </c>
      <c r="L577" s="19">
        <v>0</v>
      </c>
      <c r="M577" s="19">
        <v>0</v>
      </c>
      <c r="N577" s="19">
        <v>0</v>
      </c>
      <c r="O577" s="19">
        <v>0</v>
      </c>
      <c r="P577" s="19">
        <v>0</v>
      </c>
      <c r="Q577" s="19">
        <v>0</v>
      </c>
      <c r="R577" s="19">
        <v>0</v>
      </c>
      <c r="S577" s="19"/>
      <c r="T577" s="19"/>
    </row>
    <row r="578" spans="1:20">
      <c r="A578" s="19"/>
      <c r="B578" s="19" t="s">
        <v>84</v>
      </c>
      <c r="C578" s="19" t="s">
        <v>96</v>
      </c>
      <c r="D578" s="19" t="s">
        <v>178</v>
      </c>
      <c r="E578" s="19">
        <v>0</v>
      </c>
      <c r="F578" s="19">
        <v>0</v>
      </c>
      <c r="G578" s="19">
        <v>0</v>
      </c>
      <c r="H578" s="19">
        <v>0</v>
      </c>
      <c r="I578" s="19">
        <v>0</v>
      </c>
      <c r="J578" s="19">
        <v>0</v>
      </c>
      <c r="K578" s="19">
        <v>0</v>
      </c>
      <c r="L578" s="19">
        <v>0</v>
      </c>
      <c r="M578" s="19">
        <v>0</v>
      </c>
      <c r="N578" s="19">
        <v>0</v>
      </c>
      <c r="O578" s="19">
        <v>0</v>
      </c>
      <c r="P578" s="19">
        <v>0</v>
      </c>
      <c r="Q578" s="19">
        <v>0</v>
      </c>
      <c r="R578" s="19">
        <v>0</v>
      </c>
      <c r="S578" s="19"/>
      <c r="T578" s="19"/>
    </row>
    <row r="579" spans="1:20">
      <c r="A579" s="19"/>
      <c r="B579" s="19" t="s">
        <v>84</v>
      </c>
      <c r="C579" s="19" t="s">
        <v>96</v>
      </c>
      <c r="D579" s="19" t="s">
        <v>131</v>
      </c>
      <c r="E579" s="19">
        <v>0</v>
      </c>
      <c r="F579" s="19">
        <v>1</v>
      </c>
      <c r="G579" s="19">
        <v>1</v>
      </c>
      <c r="H579" s="19">
        <v>0</v>
      </c>
      <c r="I579" s="19">
        <v>1</v>
      </c>
      <c r="J579" s="19">
        <v>0</v>
      </c>
      <c r="K579" s="19">
        <v>1</v>
      </c>
      <c r="L579" s="19">
        <v>0</v>
      </c>
      <c r="M579" s="19">
        <v>0</v>
      </c>
      <c r="N579" s="19">
        <v>0</v>
      </c>
      <c r="O579" s="19">
        <v>0</v>
      </c>
      <c r="P579" s="19">
        <v>0</v>
      </c>
      <c r="Q579" s="19">
        <v>0</v>
      </c>
      <c r="R579" s="19">
        <v>0</v>
      </c>
      <c r="S579" s="19" t="s">
        <v>43</v>
      </c>
      <c r="T579" s="19"/>
    </row>
    <row r="580" spans="1:20">
      <c r="A580" s="19" t="s">
        <v>0</v>
      </c>
      <c r="B580" s="19" t="s">
        <v>84</v>
      </c>
      <c r="C580" s="19" t="s">
        <v>88</v>
      </c>
      <c r="D580" s="19" t="s">
        <v>95</v>
      </c>
      <c r="E580" s="19">
        <v>0</v>
      </c>
      <c r="F580" s="19">
        <v>0</v>
      </c>
      <c r="G580" s="19">
        <v>0</v>
      </c>
      <c r="H580" s="19">
        <v>0</v>
      </c>
      <c r="I580" s="19">
        <v>0</v>
      </c>
      <c r="J580" s="19">
        <v>0</v>
      </c>
      <c r="K580" s="19">
        <v>0</v>
      </c>
      <c r="L580" s="19">
        <v>0</v>
      </c>
      <c r="M580" s="19">
        <v>0</v>
      </c>
      <c r="N580" s="19">
        <v>0</v>
      </c>
      <c r="O580" s="19">
        <v>0</v>
      </c>
      <c r="P580" s="19">
        <v>0</v>
      </c>
      <c r="Q580" s="19">
        <v>0</v>
      </c>
      <c r="R580" s="19">
        <v>0</v>
      </c>
      <c r="S580" s="19" t="s">
        <v>52</v>
      </c>
      <c r="T580" s="19"/>
    </row>
    <row r="581" spans="1:20">
      <c r="A581" s="19"/>
      <c r="B581" s="19" t="s">
        <v>84</v>
      </c>
      <c r="C581" s="19" t="s">
        <v>88</v>
      </c>
      <c r="D581" s="19" t="s">
        <v>97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19">
        <v>0</v>
      </c>
      <c r="L581" s="19">
        <v>0</v>
      </c>
      <c r="M581" s="19">
        <v>0</v>
      </c>
      <c r="N581" s="19">
        <v>0</v>
      </c>
      <c r="O581" s="19">
        <v>0</v>
      </c>
      <c r="P581" s="19">
        <v>0</v>
      </c>
      <c r="Q581" s="19">
        <v>0</v>
      </c>
      <c r="R581" s="19">
        <v>0</v>
      </c>
      <c r="S581" s="19" t="s">
        <v>43</v>
      </c>
      <c r="T581" s="19"/>
    </row>
    <row r="582" spans="1:20">
      <c r="A582" s="19"/>
      <c r="B582" s="19" t="s">
        <v>84</v>
      </c>
      <c r="C582" s="19" t="s">
        <v>96</v>
      </c>
      <c r="D582" s="19" t="s">
        <v>93</v>
      </c>
      <c r="E582" s="19">
        <v>0</v>
      </c>
      <c r="F582" s="19">
        <v>0</v>
      </c>
      <c r="G582" s="19">
        <v>0</v>
      </c>
      <c r="H582" s="19">
        <v>0</v>
      </c>
      <c r="I582" s="19">
        <v>0</v>
      </c>
      <c r="J582" s="19">
        <v>0</v>
      </c>
      <c r="K582" s="19">
        <v>0</v>
      </c>
      <c r="L582" s="19">
        <v>0</v>
      </c>
      <c r="M582" s="19">
        <v>0</v>
      </c>
      <c r="N582" s="19">
        <v>0</v>
      </c>
      <c r="O582" s="19">
        <v>0</v>
      </c>
      <c r="P582" s="19">
        <v>0</v>
      </c>
      <c r="Q582" s="19">
        <v>0</v>
      </c>
      <c r="R582" s="19">
        <v>0</v>
      </c>
      <c r="S582" s="19" t="s">
        <v>40</v>
      </c>
      <c r="T582" s="19"/>
    </row>
    <row r="583" spans="1:20">
      <c r="A583" s="19"/>
      <c r="B583" s="19" t="s">
        <v>84</v>
      </c>
      <c r="C583" s="19" t="s">
        <v>88</v>
      </c>
      <c r="D583" s="19" t="s">
        <v>155</v>
      </c>
      <c r="E583" s="19">
        <v>0</v>
      </c>
      <c r="F583" s="19">
        <v>0</v>
      </c>
      <c r="G583" s="19">
        <v>0</v>
      </c>
      <c r="H583" s="19">
        <v>0</v>
      </c>
      <c r="I583" s="19">
        <v>0</v>
      </c>
      <c r="J583" s="19">
        <v>0</v>
      </c>
      <c r="K583" s="19">
        <v>0</v>
      </c>
      <c r="L583" s="19">
        <v>0</v>
      </c>
      <c r="M583" s="19">
        <v>0</v>
      </c>
      <c r="N583" s="19">
        <v>0</v>
      </c>
      <c r="O583" s="19">
        <v>0</v>
      </c>
      <c r="P583" s="19">
        <v>0</v>
      </c>
      <c r="Q583" s="19">
        <v>0</v>
      </c>
      <c r="R583" s="19">
        <v>0</v>
      </c>
      <c r="S583" s="19" t="s">
        <v>52</v>
      </c>
      <c r="T583" s="19"/>
    </row>
    <row r="584" spans="1:20">
      <c r="A584" s="19" t="s">
        <v>0</v>
      </c>
      <c r="B584" s="19" t="s">
        <v>100</v>
      </c>
      <c r="C584" s="19" t="s">
        <v>92</v>
      </c>
      <c r="D584" s="19" t="s">
        <v>101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19">
        <v>0</v>
      </c>
      <c r="L584" s="19">
        <v>0</v>
      </c>
      <c r="M584" s="19">
        <v>0</v>
      </c>
      <c r="N584" s="19">
        <v>0</v>
      </c>
      <c r="O584" s="19">
        <v>0</v>
      </c>
      <c r="P584" s="19">
        <v>0</v>
      </c>
      <c r="Q584" s="19">
        <v>0</v>
      </c>
      <c r="R584" s="19">
        <v>0</v>
      </c>
      <c r="S584" s="19" t="s">
        <v>39</v>
      </c>
      <c r="T584" s="19"/>
    </row>
    <row r="585" spans="1:20">
      <c r="A585" s="19"/>
      <c r="B585" s="19" t="s">
        <v>84</v>
      </c>
      <c r="C585" s="19" t="s">
        <v>88</v>
      </c>
      <c r="D585" s="19" t="s">
        <v>102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19">
        <v>0</v>
      </c>
      <c r="L585" s="19">
        <v>0</v>
      </c>
      <c r="M585" s="19">
        <v>0</v>
      </c>
      <c r="N585" s="19">
        <v>0</v>
      </c>
      <c r="O585" s="19">
        <v>0</v>
      </c>
      <c r="P585" s="19">
        <v>0</v>
      </c>
      <c r="Q585" s="19">
        <v>0</v>
      </c>
      <c r="R585" s="19">
        <v>0</v>
      </c>
      <c r="S585" s="19"/>
      <c r="T585" s="19"/>
    </row>
    <row r="586" spans="1:20">
      <c r="A586" s="19"/>
      <c r="B586" s="19" t="s">
        <v>84</v>
      </c>
      <c r="C586" s="19" t="s">
        <v>85</v>
      </c>
      <c r="D586" s="19" t="s">
        <v>97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19">
        <v>0</v>
      </c>
      <c r="L586" s="19">
        <v>0</v>
      </c>
      <c r="M586" s="19">
        <v>0</v>
      </c>
      <c r="N586" s="19">
        <v>0</v>
      </c>
      <c r="O586" s="19">
        <v>0</v>
      </c>
      <c r="P586" s="19">
        <v>0</v>
      </c>
      <c r="Q586" s="19">
        <v>0</v>
      </c>
      <c r="R586" s="19">
        <v>0</v>
      </c>
      <c r="S586" s="19" t="s">
        <v>41</v>
      </c>
      <c r="T586" s="19"/>
    </row>
    <row r="587" spans="1:20">
      <c r="A587" s="19"/>
      <c r="B587" s="19" t="s">
        <v>84</v>
      </c>
      <c r="C587" s="19" t="s">
        <v>96</v>
      </c>
      <c r="D587" s="19" t="s">
        <v>112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19">
        <v>0</v>
      </c>
      <c r="L587" s="19">
        <v>0</v>
      </c>
      <c r="M587" s="19">
        <v>0</v>
      </c>
      <c r="N587" s="19">
        <v>0</v>
      </c>
      <c r="O587" s="19">
        <v>0</v>
      </c>
      <c r="P587" s="19">
        <v>0</v>
      </c>
      <c r="Q587" s="19">
        <v>0</v>
      </c>
      <c r="R587" s="19">
        <v>0</v>
      </c>
      <c r="S587" s="19"/>
      <c r="T587" s="19"/>
    </row>
    <row r="588" spans="1:20">
      <c r="A588" s="19"/>
      <c r="B588" s="19" t="s">
        <v>84</v>
      </c>
      <c r="C588" s="19" t="s">
        <v>96</v>
      </c>
      <c r="D588" s="19" t="s">
        <v>105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19">
        <v>0</v>
      </c>
      <c r="L588" s="19">
        <v>0</v>
      </c>
      <c r="M588" s="19">
        <v>0</v>
      </c>
      <c r="N588" s="19">
        <v>0</v>
      </c>
      <c r="O588" s="19">
        <v>0</v>
      </c>
      <c r="P588" s="19">
        <v>0</v>
      </c>
      <c r="Q588" s="19">
        <v>0</v>
      </c>
      <c r="R588" s="19">
        <v>0</v>
      </c>
      <c r="S588" s="19"/>
      <c r="T588" s="19"/>
    </row>
    <row r="589" spans="1:20">
      <c r="A589" s="19"/>
      <c r="B589" s="19" t="s">
        <v>100</v>
      </c>
      <c r="C589" s="19" t="s">
        <v>96</v>
      </c>
      <c r="D589" s="19" t="s">
        <v>101</v>
      </c>
      <c r="E589" s="19">
        <v>0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19">
        <v>0</v>
      </c>
      <c r="L589" s="19">
        <v>0</v>
      </c>
      <c r="M589" s="19">
        <v>0</v>
      </c>
      <c r="N589" s="19">
        <v>0</v>
      </c>
      <c r="O589" s="19">
        <v>0</v>
      </c>
      <c r="P589" s="19">
        <v>0</v>
      </c>
      <c r="Q589" s="19">
        <v>0</v>
      </c>
      <c r="R589" s="19">
        <v>0</v>
      </c>
      <c r="S589" s="19" t="s">
        <v>52</v>
      </c>
      <c r="T589" s="19"/>
    </row>
    <row r="590" spans="1:20">
      <c r="A590" s="19" t="s">
        <v>0</v>
      </c>
      <c r="B590" s="19" t="s">
        <v>84</v>
      </c>
      <c r="C590" s="19" t="s">
        <v>85</v>
      </c>
      <c r="D590" s="19" t="s">
        <v>102</v>
      </c>
      <c r="E590" s="19">
        <v>0</v>
      </c>
      <c r="F590" s="19">
        <v>0</v>
      </c>
      <c r="G590" s="19">
        <v>0</v>
      </c>
      <c r="H590" s="19">
        <v>0</v>
      </c>
      <c r="I590" s="19">
        <v>1</v>
      </c>
      <c r="J590" s="19">
        <v>0</v>
      </c>
      <c r="K590" s="19">
        <v>0</v>
      </c>
      <c r="L590" s="19">
        <v>0</v>
      </c>
      <c r="M590" s="19">
        <v>0</v>
      </c>
      <c r="N590" s="19">
        <v>0</v>
      </c>
      <c r="O590" s="19">
        <v>0</v>
      </c>
      <c r="P590" s="19">
        <v>0</v>
      </c>
      <c r="Q590" s="19">
        <v>0</v>
      </c>
      <c r="R590" s="19">
        <v>0</v>
      </c>
      <c r="S590" s="19"/>
      <c r="T590" s="19"/>
    </row>
    <row r="591" spans="1:20">
      <c r="A591" s="19"/>
      <c r="B591" s="19" t="s">
        <v>84</v>
      </c>
      <c r="C591" s="19" t="s">
        <v>85</v>
      </c>
      <c r="D591" s="19" t="s">
        <v>129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19">
        <v>0</v>
      </c>
      <c r="L591" s="19">
        <v>0</v>
      </c>
      <c r="M591" s="19">
        <v>0</v>
      </c>
      <c r="N591" s="19">
        <v>0</v>
      </c>
      <c r="O591" s="19">
        <v>0</v>
      </c>
      <c r="P591" s="19">
        <v>0</v>
      </c>
      <c r="Q591" s="19">
        <v>0</v>
      </c>
      <c r="R591" s="19">
        <v>0</v>
      </c>
      <c r="S591" s="19"/>
      <c r="T591" s="19"/>
    </row>
    <row r="592" spans="1:20">
      <c r="A592" s="19"/>
      <c r="B592" s="19" t="s">
        <v>84</v>
      </c>
      <c r="C592" s="19" t="s">
        <v>92</v>
      </c>
      <c r="D592" s="19" t="s">
        <v>122</v>
      </c>
      <c r="E592" s="19">
        <v>0</v>
      </c>
      <c r="F592" s="19">
        <v>0</v>
      </c>
      <c r="G592" s="19">
        <v>0</v>
      </c>
      <c r="H592" s="19">
        <v>0</v>
      </c>
      <c r="I592" s="19">
        <v>0</v>
      </c>
      <c r="J592" s="19">
        <v>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 t="s">
        <v>40</v>
      </c>
      <c r="T592" s="19"/>
    </row>
    <row r="593" spans="1:20">
      <c r="A593" s="19" t="s">
        <v>0</v>
      </c>
      <c r="B593" s="19" t="s">
        <v>84</v>
      </c>
      <c r="C593" s="19" t="s">
        <v>94</v>
      </c>
      <c r="D593" s="19" t="s">
        <v>87</v>
      </c>
      <c r="E593" s="19">
        <v>0</v>
      </c>
      <c r="F593" s="19">
        <v>0</v>
      </c>
      <c r="G593" s="19">
        <v>1</v>
      </c>
      <c r="H593" s="19">
        <v>0</v>
      </c>
      <c r="I593" s="19">
        <v>1</v>
      </c>
      <c r="J593" s="19">
        <v>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/>
      <c r="T593" s="19"/>
    </row>
    <row r="594" spans="1:20">
      <c r="A594" s="19"/>
      <c r="B594" s="19" t="s">
        <v>84</v>
      </c>
      <c r="C594" s="19" t="s">
        <v>92</v>
      </c>
      <c r="D594" s="19" t="s">
        <v>102</v>
      </c>
      <c r="E594" s="19">
        <v>0</v>
      </c>
      <c r="F594" s="19">
        <v>0</v>
      </c>
      <c r="G594" s="19">
        <v>0</v>
      </c>
      <c r="H594" s="19">
        <v>0</v>
      </c>
      <c r="I594" s="19">
        <v>0</v>
      </c>
      <c r="J594" s="19">
        <v>0</v>
      </c>
      <c r="K594" s="19">
        <v>0</v>
      </c>
      <c r="L594" s="19">
        <v>0</v>
      </c>
      <c r="M594" s="19">
        <v>0</v>
      </c>
      <c r="N594" s="19">
        <v>0</v>
      </c>
      <c r="O594" s="19">
        <v>0</v>
      </c>
      <c r="P594" s="19">
        <v>0</v>
      </c>
      <c r="Q594" s="19">
        <v>0</v>
      </c>
      <c r="R594" s="19">
        <v>0</v>
      </c>
      <c r="S594" s="19"/>
      <c r="T594" s="19"/>
    </row>
    <row r="595" spans="1:20">
      <c r="A595" s="19"/>
      <c r="B595" s="19" t="s">
        <v>84</v>
      </c>
      <c r="C595" s="19" t="s">
        <v>85</v>
      </c>
      <c r="D595" s="19" t="s">
        <v>112</v>
      </c>
      <c r="E595" s="19">
        <v>0</v>
      </c>
      <c r="F595" s="19">
        <v>0</v>
      </c>
      <c r="G595" s="19">
        <v>0</v>
      </c>
      <c r="H595" s="19">
        <v>0</v>
      </c>
      <c r="I595" s="19">
        <v>0</v>
      </c>
      <c r="J595" s="19">
        <v>0</v>
      </c>
      <c r="K595" s="19">
        <v>0</v>
      </c>
      <c r="L595" s="19">
        <v>0</v>
      </c>
      <c r="M595" s="19">
        <v>0</v>
      </c>
      <c r="N595" s="19">
        <v>0</v>
      </c>
      <c r="O595" s="19">
        <v>0</v>
      </c>
      <c r="P595" s="19">
        <v>0</v>
      </c>
      <c r="Q595" s="19">
        <v>0</v>
      </c>
      <c r="R595" s="19">
        <v>0</v>
      </c>
      <c r="S595" s="19"/>
      <c r="T595" s="19"/>
    </row>
    <row r="596" spans="1:20">
      <c r="A596" s="19"/>
      <c r="B596" s="19" t="s">
        <v>84</v>
      </c>
      <c r="C596" s="19" t="s">
        <v>88</v>
      </c>
      <c r="D596" s="19" t="s">
        <v>184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19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  <c r="Q596" s="19">
        <v>0</v>
      </c>
      <c r="R596" s="19">
        <v>0</v>
      </c>
      <c r="S596" s="19"/>
      <c r="T596" s="19"/>
    </row>
    <row r="597" spans="1:20">
      <c r="A597" s="19"/>
      <c r="B597" s="19" t="s">
        <v>84</v>
      </c>
      <c r="C597" s="19" t="s">
        <v>88</v>
      </c>
      <c r="D597" s="19" t="s">
        <v>95</v>
      </c>
      <c r="E597" s="19">
        <v>0</v>
      </c>
      <c r="F597" s="19">
        <v>0</v>
      </c>
      <c r="G597" s="19">
        <v>0</v>
      </c>
      <c r="H597" s="19">
        <v>0</v>
      </c>
      <c r="I597" s="19">
        <v>0</v>
      </c>
      <c r="J597" s="19">
        <v>0</v>
      </c>
      <c r="K597" s="19">
        <v>0</v>
      </c>
      <c r="L597" s="19">
        <v>0</v>
      </c>
      <c r="M597" s="19">
        <v>0</v>
      </c>
      <c r="N597" s="19">
        <v>0</v>
      </c>
      <c r="O597" s="19">
        <v>0</v>
      </c>
      <c r="P597" s="19">
        <v>0</v>
      </c>
      <c r="Q597" s="19">
        <v>0</v>
      </c>
      <c r="R597" s="19">
        <v>0</v>
      </c>
      <c r="S597" s="19" t="s">
        <v>75</v>
      </c>
      <c r="T597" s="19"/>
    </row>
    <row r="598" spans="1:20">
      <c r="A598" s="19"/>
      <c r="B598" s="19" t="s">
        <v>84</v>
      </c>
      <c r="C598" s="19" t="s">
        <v>88</v>
      </c>
      <c r="D598" s="19" t="s">
        <v>185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19">
        <v>0</v>
      </c>
      <c r="L598" s="19">
        <v>0</v>
      </c>
      <c r="M598" s="19">
        <v>0</v>
      </c>
      <c r="N598" s="19">
        <v>0</v>
      </c>
      <c r="O598" s="19">
        <v>0</v>
      </c>
      <c r="P598" s="19">
        <v>0</v>
      </c>
      <c r="Q598" s="19">
        <v>0</v>
      </c>
      <c r="R598" s="19">
        <v>0</v>
      </c>
      <c r="S598" s="19"/>
      <c r="T598" s="19"/>
    </row>
    <row r="599" spans="1:20">
      <c r="A599" s="19"/>
      <c r="B599" s="19" t="s">
        <v>84</v>
      </c>
      <c r="C599" s="19" t="s">
        <v>85</v>
      </c>
      <c r="D599" s="19" t="s">
        <v>87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0</v>
      </c>
      <c r="K599" s="19">
        <v>0</v>
      </c>
      <c r="L599" s="19">
        <v>0</v>
      </c>
      <c r="M599" s="19">
        <v>0</v>
      </c>
      <c r="N599" s="19">
        <v>0</v>
      </c>
      <c r="O599" s="19">
        <v>0</v>
      </c>
      <c r="P599" s="19">
        <v>0</v>
      </c>
      <c r="Q599" s="19">
        <v>0</v>
      </c>
      <c r="R599" s="19">
        <v>0</v>
      </c>
      <c r="S599" s="19" t="s">
        <v>50</v>
      </c>
      <c r="T599" s="19"/>
    </row>
    <row r="600" spans="1:20">
      <c r="A600" s="19"/>
      <c r="B600" s="19" t="s">
        <v>84</v>
      </c>
      <c r="C600" s="19" t="s">
        <v>96</v>
      </c>
      <c r="D600" s="19" t="s">
        <v>106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19">
        <v>0</v>
      </c>
      <c r="L600" s="19">
        <v>0</v>
      </c>
      <c r="M600" s="19">
        <v>0</v>
      </c>
      <c r="N600" s="19">
        <v>0</v>
      </c>
      <c r="O600" s="19">
        <v>0</v>
      </c>
      <c r="P600" s="19">
        <v>0</v>
      </c>
      <c r="Q600" s="19">
        <v>0</v>
      </c>
      <c r="R600" s="19">
        <v>0</v>
      </c>
      <c r="S600" s="19"/>
      <c r="T600" s="19"/>
    </row>
    <row r="601" spans="1:20">
      <c r="A601" s="19"/>
      <c r="B601" s="19" t="s">
        <v>84</v>
      </c>
      <c r="C601" s="19" t="s">
        <v>85</v>
      </c>
      <c r="D601" s="19" t="s">
        <v>165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19">
        <v>0</v>
      </c>
      <c r="L601" s="19">
        <v>0</v>
      </c>
      <c r="M601" s="19">
        <v>1</v>
      </c>
      <c r="N601" s="19">
        <v>0</v>
      </c>
      <c r="O601" s="19">
        <v>0</v>
      </c>
      <c r="P601" s="19">
        <v>0</v>
      </c>
      <c r="Q601" s="19">
        <v>0</v>
      </c>
      <c r="R601" s="19">
        <v>0</v>
      </c>
      <c r="S601" s="19" t="s">
        <v>52</v>
      </c>
      <c r="T601" s="19"/>
    </row>
    <row r="602" spans="1:20">
      <c r="A602" s="19" t="s">
        <v>0</v>
      </c>
      <c r="B602" s="19" t="s">
        <v>84</v>
      </c>
      <c r="C602" s="19" t="s">
        <v>92</v>
      </c>
      <c r="D602" s="19" t="s">
        <v>140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19">
        <v>0</v>
      </c>
      <c r="L602" s="19">
        <v>0</v>
      </c>
      <c r="M602" s="19">
        <v>0</v>
      </c>
      <c r="N602" s="19">
        <v>0</v>
      </c>
      <c r="O602" s="19">
        <v>0</v>
      </c>
      <c r="P602" s="19">
        <v>0</v>
      </c>
      <c r="Q602" s="19">
        <v>0</v>
      </c>
      <c r="R602" s="19">
        <v>0</v>
      </c>
      <c r="S602" s="19"/>
      <c r="T602" s="19"/>
    </row>
    <row r="603" spans="1:20">
      <c r="A603" s="19"/>
      <c r="B603" s="19" t="s">
        <v>100</v>
      </c>
      <c r="C603" s="19" t="s">
        <v>92</v>
      </c>
      <c r="D603" s="19" t="s">
        <v>101</v>
      </c>
      <c r="E603" s="19">
        <v>3</v>
      </c>
      <c r="F603" s="19">
        <v>0</v>
      </c>
      <c r="G603" s="19">
        <v>3</v>
      </c>
      <c r="H603" s="19">
        <v>3</v>
      </c>
      <c r="I603" s="19">
        <v>0</v>
      </c>
      <c r="J603" s="19">
        <v>0</v>
      </c>
      <c r="K603" s="19">
        <v>0</v>
      </c>
      <c r="L603" s="19">
        <v>0</v>
      </c>
      <c r="M603" s="19">
        <v>0</v>
      </c>
      <c r="N603" s="19">
        <v>0</v>
      </c>
      <c r="O603" s="19">
        <v>0</v>
      </c>
      <c r="P603" s="19">
        <v>0</v>
      </c>
      <c r="Q603" s="19">
        <v>0</v>
      </c>
      <c r="R603" s="19">
        <v>0</v>
      </c>
      <c r="S603" s="19"/>
      <c r="T603" s="19"/>
    </row>
    <row r="604" spans="1:20">
      <c r="A604" s="19"/>
      <c r="B604" s="19" t="s">
        <v>84</v>
      </c>
      <c r="C604" s="19" t="s">
        <v>92</v>
      </c>
      <c r="D604" s="19" t="s">
        <v>126</v>
      </c>
      <c r="E604" s="19">
        <v>0</v>
      </c>
      <c r="F604" s="19">
        <v>0</v>
      </c>
      <c r="G604" s="19">
        <v>0</v>
      </c>
      <c r="H604" s="19">
        <v>0</v>
      </c>
      <c r="I604" s="19">
        <v>0</v>
      </c>
      <c r="J604" s="19">
        <v>0</v>
      </c>
      <c r="K604" s="19">
        <v>0</v>
      </c>
      <c r="L604" s="19">
        <v>0</v>
      </c>
      <c r="M604" s="19">
        <v>0</v>
      </c>
      <c r="N604" s="19">
        <v>0</v>
      </c>
      <c r="O604" s="19">
        <v>0</v>
      </c>
      <c r="P604" s="19">
        <v>0</v>
      </c>
      <c r="Q604" s="19">
        <v>0</v>
      </c>
      <c r="R604" s="19">
        <v>0</v>
      </c>
      <c r="S604" s="19"/>
      <c r="T604" s="19"/>
    </row>
    <row r="605" spans="1:20">
      <c r="A605" s="19"/>
      <c r="B605" s="19" t="s">
        <v>84</v>
      </c>
      <c r="C605" s="19" t="s">
        <v>85</v>
      </c>
      <c r="D605" s="19" t="s">
        <v>165</v>
      </c>
      <c r="E605" s="19">
        <v>0</v>
      </c>
      <c r="F605" s="19">
        <v>0</v>
      </c>
      <c r="G605" s="19">
        <v>0</v>
      </c>
      <c r="H605" s="19">
        <v>0</v>
      </c>
      <c r="I605" s="19">
        <v>0</v>
      </c>
      <c r="J605" s="19">
        <v>0</v>
      </c>
      <c r="K605" s="19">
        <v>0</v>
      </c>
      <c r="L605" s="19">
        <v>0</v>
      </c>
      <c r="M605" s="19">
        <v>0</v>
      </c>
      <c r="N605" s="19">
        <v>0</v>
      </c>
      <c r="O605" s="19">
        <v>0</v>
      </c>
      <c r="P605" s="19">
        <v>0</v>
      </c>
      <c r="Q605" s="19">
        <v>0</v>
      </c>
      <c r="R605" s="19">
        <v>0</v>
      </c>
      <c r="S605" s="19" t="s">
        <v>43</v>
      </c>
      <c r="T605" s="19"/>
    </row>
    <row r="606" spans="1:20">
      <c r="A606" s="19"/>
      <c r="B606" s="19" t="s">
        <v>84</v>
      </c>
      <c r="C606" s="19" t="s">
        <v>92</v>
      </c>
      <c r="D606" s="19" t="s">
        <v>104</v>
      </c>
      <c r="E606" s="19">
        <v>0</v>
      </c>
      <c r="F606" s="19">
        <v>0</v>
      </c>
      <c r="G606" s="19">
        <v>0</v>
      </c>
      <c r="H606" s="19">
        <v>0</v>
      </c>
      <c r="I606" s="19">
        <v>0</v>
      </c>
      <c r="J606" s="19">
        <v>0</v>
      </c>
      <c r="K606" s="19">
        <v>0</v>
      </c>
      <c r="L606" s="19">
        <v>0</v>
      </c>
      <c r="M606" s="19">
        <v>0</v>
      </c>
      <c r="N606" s="19">
        <v>0</v>
      </c>
      <c r="O606" s="19">
        <v>0</v>
      </c>
      <c r="P606" s="19">
        <v>0</v>
      </c>
      <c r="Q606" s="19">
        <v>0</v>
      </c>
      <c r="R606" s="19">
        <v>0</v>
      </c>
      <c r="S606" s="19"/>
      <c r="T606" s="19"/>
    </row>
    <row r="607" spans="1:20">
      <c r="A607" s="19"/>
      <c r="B607" s="19" t="s">
        <v>100</v>
      </c>
      <c r="C607" s="19" t="s">
        <v>94</v>
      </c>
      <c r="D607" s="19" t="s">
        <v>101</v>
      </c>
      <c r="E607" s="19">
        <v>0</v>
      </c>
      <c r="F607" s="19">
        <v>0</v>
      </c>
      <c r="G607" s="19">
        <v>1</v>
      </c>
      <c r="H607" s="19">
        <v>0</v>
      </c>
      <c r="I607" s="19">
        <v>0</v>
      </c>
      <c r="J607" s="19">
        <v>0</v>
      </c>
      <c r="K607" s="19">
        <v>0</v>
      </c>
      <c r="L607" s="19">
        <v>0</v>
      </c>
      <c r="M607" s="19">
        <v>0</v>
      </c>
      <c r="N607" s="19">
        <v>0</v>
      </c>
      <c r="O607" s="19">
        <v>0</v>
      </c>
      <c r="P607" s="19">
        <v>0</v>
      </c>
      <c r="Q607" s="19">
        <v>0</v>
      </c>
      <c r="R607" s="19">
        <v>0</v>
      </c>
      <c r="S607" s="19" t="s">
        <v>52</v>
      </c>
      <c r="T607" s="19"/>
    </row>
    <row r="608" spans="1:20">
      <c r="A608" s="19"/>
      <c r="B608" s="19" t="s">
        <v>84</v>
      </c>
      <c r="C608" s="19" t="s">
        <v>92</v>
      </c>
      <c r="D608" s="19" t="s">
        <v>166</v>
      </c>
      <c r="E608" s="19">
        <v>0</v>
      </c>
      <c r="F608" s="19">
        <v>0</v>
      </c>
      <c r="G608" s="19">
        <v>0</v>
      </c>
      <c r="H608" s="19">
        <v>0</v>
      </c>
      <c r="I608" s="19">
        <v>0</v>
      </c>
      <c r="J608" s="19">
        <v>0</v>
      </c>
      <c r="K608" s="19">
        <v>0</v>
      </c>
      <c r="L608" s="19">
        <v>0</v>
      </c>
      <c r="M608" s="19">
        <v>0</v>
      </c>
      <c r="N608" s="19">
        <v>0</v>
      </c>
      <c r="O608" s="19">
        <v>0</v>
      </c>
      <c r="P608" s="19">
        <v>0</v>
      </c>
      <c r="Q608" s="19">
        <v>0</v>
      </c>
      <c r="R608" s="19">
        <v>0</v>
      </c>
      <c r="S608" s="19"/>
      <c r="T608" s="19"/>
    </row>
    <row r="609" spans="1:20">
      <c r="A609" s="19"/>
      <c r="B609" s="19" t="s">
        <v>84</v>
      </c>
      <c r="C609" s="19" t="s">
        <v>88</v>
      </c>
      <c r="D609" s="19" t="s">
        <v>103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19">
        <v>0</v>
      </c>
      <c r="L609" s="19">
        <v>0</v>
      </c>
      <c r="M609" s="19">
        <v>0</v>
      </c>
      <c r="N609" s="19">
        <v>0</v>
      </c>
      <c r="O609" s="19">
        <v>0</v>
      </c>
      <c r="P609" s="19">
        <v>0</v>
      </c>
      <c r="Q609" s="19">
        <v>0</v>
      </c>
      <c r="R609" s="19">
        <v>0</v>
      </c>
      <c r="S609" s="19"/>
      <c r="T609" s="19"/>
    </row>
    <row r="610" spans="1:20">
      <c r="A610" s="19"/>
      <c r="B610" s="19" t="s">
        <v>84</v>
      </c>
      <c r="C610" s="19" t="s">
        <v>85</v>
      </c>
      <c r="D610" s="19" t="s">
        <v>106</v>
      </c>
      <c r="E610" s="19">
        <v>0</v>
      </c>
      <c r="F610" s="19">
        <v>0</v>
      </c>
      <c r="G610" s="19">
        <v>0</v>
      </c>
      <c r="H610" s="19">
        <v>0</v>
      </c>
      <c r="I610" s="19">
        <v>0</v>
      </c>
      <c r="J610" s="19">
        <v>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/>
      <c r="T610" s="19"/>
    </row>
    <row r="611" spans="1:20">
      <c r="A611" s="19"/>
      <c r="B611" s="19" t="s">
        <v>84</v>
      </c>
      <c r="C611" s="19" t="s">
        <v>96</v>
      </c>
      <c r="D611" s="19" t="s">
        <v>93</v>
      </c>
      <c r="E611" s="19">
        <v>0</v>
      </c>
      <c r="F611" s="19">
        <v>0</v>
      </c>
      <c r="G611" s="19">
        <v>0</v>
      </c>
      <c r="H611" s="19">
        <v>0</v>
      </c>
      <c r="I611" s="19">
        <v>0</v>
      </c>
      <c r="J611" s="19">
        <v>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/>
      <c r="T611" s="19"/>
    </row>
    <row r="612" spans="1:20">
      <c r="A612" s="19"/>
      <c r="B612" s="19" t="s">
        <v>84</v>
      </c>
      <c r="C612" s="19" t="s">
        <v>88</v>
      </c>
      <c r="D612" s="19" t="s">
        <v>186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19">
        <v>0</v>
      </c>
      <c r="L612" s="19">
        <v>0</v>
      </c>
      <c r="M612" s="19">
        <v>0</v>
      </c>
      <c r="N612" s="19">
        <v>0</v>
      </c>
      <c r="O612" s="19">
        <v>0</v>
      </c>
      <c r="P612" s="19">
        <v>0</v>
      </c>
      <c r="Q612" s="19">
        <v>0</v>
      </c>
      <c r="R612" s="19">
        <v>0</v>
      </c>
      <c r="S612" s="19"/>
      <c r="T612" s="19"/>
    </row>
    <row r="613" spans="1:20">
      <c r="A613" s="19"/>
      <c r="B613" s="19" t="s">
        <v>84</v>
      </c>
      <c r="C613" s="19" t="s">
        <v>92</v>
      </c>
      <c r="D613" s="19" t="s">
        <v>105</v>
      </c>
      <c r="E613" s="19">
        <v>0</v>
      </c>
      <c r="F613" s="19">
        <v>0</v>
      </c>
      <c r="G613" s="19">
        <v>0</v>
      </c>
      <c r="H613" s="19">
        <v>0</v>
      </c>
      <c r="I613" s="19">
        <v>0</v>
      </c>
      <c r="J613" s="19">
        <v>0</v>
      </c>
      <c r="K613" s="19">
        <v>0</v>
      </c>
      <c r="L613" s="19">
        <v>0</v>
      </c>
      <c r="M613" s="19">
        <v>0</v>
      </c>
      <c r="N613" s="19">
        <v>0</v>
      </c>
      <c r="O613" s="19">
        <v>0</v>
      </c>
      <c r="P613" s="19">
        <v>0</v>
      </c>
      <c r="Q613" s="19">
        <v>0</v>
      </c>
      <c r="R613" s="19">
        <v>0</v>
      </c>
      <c r="S613" s="19"/>
      <c r="T613" s="19"/>
    </row>
    <row r="614" spans="1:20">
      <c r="A614" s="19"/>
      <c r="B614" s="19" t="s">
        <v>84</v>
      </c>
      <c r="C614" s="19" t="s">
        <v>85</v>
      </c>
      <c r="D614" s="19" t="s">
        <v>87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19">
        <v>0</v>
      </c>
      <c r="L614" s="19">
        <v>0</v>
      </c>
      <c r="M614" s="19">
        <v>0</v>
      </c>
      <c r="N614" s="19">
        <v>0</v>
      </c>
      <c r="O614" s="19">
        <v>0</v>
      </c>
      <c r="P614" s="19">
        <v>0</v>
      </c>
      <c r="Q614" s="19">
        <v>0</v>
      </c>
      <c r="R614" s="19">
        <v>0</v>
      </c>
      <c r="S614" s="19"/>
      <c r="T614" s="19"/>
    </row>
    <row r="615" spans="1:20">
      <c r="A615" s="19"/>
      <c r="B615" s="19" t="s">
        <v>90</v>
      </c>
      <c r="C615" s="19" t="s">
        <v>85</v>
      </c>
      <c r="D615" s="19" t="s">
        <v>91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19">
        <v>0</v>
      </c>
      <c r="L615" s="19">
        <v>0</v>
      </c>
      <c r="M615" s="19">
        <v>0</v>
      </c>
      <c r="N615" s="19">
        <v>0</v>
      </c>
      <c r="O615" s="19">
        <v>0</v>
      </c>
      <c r="P615" s="19">
        <v>0</v>
      </c>
      <c r="Q615" s="19">
        <v>0</v>
      </c>
      <c r="R615" s="19">
        <v>0</v>
      </c>
      <c r="S615" s="19"/>
      <c r="T615" s="19"/>
    </row>
    <row r="616" spans="1:20">
      <c r="A616" s="19"/>
      <c r="B616" s="19" t="s">
        <v>100</v>
      </c>
      <c r="C616" s="19" t="s">
        <v>94</v>
      </c>
      <c r="D616" s="19" t="s">
        <v>101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19">
        <v>0</v>
      </c>
      <c r="L616" s="19">
        <v>0</v>
      </c>
      <c r="M616" s="19">
        <v>0</v>
      </c>
      <c r="N616" s="19">
        <v>0</v>
      </c>
      <c r="O616" s="19">
        <v>0</v>
      </c>
      <c r="P616" s="19">
        <v>0</v>
      </c>
      <c r="Q616" s="19">
        <v>0</v>
      </c>
      <c r="R616" s="19">
        <v>0</v>
      </c>
      <c r="S616" s="19"/>
      <c r="T616" s="19"/>
    </row>
    <row r="617" spans="1:20">
      <c r="A617" s="19" t="s">
        <v>0</v>
      </c>
      <c r="B617" s="19" t="s">
        <v>84</v>
      </c>
      <c r="C617" s="19" t="s">
        <v>88</v>
      </c>
      <c r="D617" s="19" t="s">
        <v>171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19">
        <v>0</v>
      </c>
      <c r="L617" s="19">
        <v>0</v>
      </c>
      <c r="M617" s="19">
        <v>0</v>
      </c>
      <c r="N617" s="19">
        <v>0</v>
      </c>
      <c r="O617" s="19">
        <v>0</v>
      </c>
      <c r="P617" s="19">
        <v>0</v>
      </c>
      <c r="Q617" s="19">
        <v>0</v>
      </c>
      <c r="R617" s="19">
        <v>0</v>
      </c>
      <c r="S617" s="19"/>
      <c r="T617" s="19"/>
    </row>
    <row r="618" spans="1:20">
      <c r="A618" s="19" t="s">
        <v>0</v>
      </c>
      <c r="B618" s="19" t="s">
        <v>84</v>
      </c>
      <c r="C618" s="19" t="s">
        <v>88</v>
      </c>
      <c r="D618" s="19" t="s">
        <v>102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19">
        <v>0</v>
      </c>
      <c r="L618" s="19">
        <v>0</v>
      </c>
      <c r="M618" s="19">
        <v>0</v>
      </c>
      <c r="N618" s="19">
        <v>0</v>
      </c>
      <c r="O618" s="19">
        <v>0</v>
      </c>
      <c r="P618" s="19">
        <v>0</v>
      </c>
      <c r="Q618" s="19">
        <v>0</v>
      </c>
      <c r="R618" s="19">
        <v>0</v>
      </c>
      <c r="S618" s="19"/>
      <c r="T618" s="19"/>
    </row>
    <row r="619" spans="1:20">
      <c r="A619" s="19"/>
      <c r="B619" s="19" t="s">
        <v>90</v>
      </c>
      <c r="C619" s="19" t="s">
        <v>96</v>
      </c>
      <c r="D619" s="19" t="s">
        <v>91</v>
      </c>
      <c r="E619" s="19">
        <v>0</v>
      </c>
      <c r="F619" s="19">
        <v>0</v>
      </c>
      <c r="G619" s="19">
        <v>0</v>
      </c>
      <c r="H619" s="19">
        <v>1</v>
      </c>
      <c r="I619" s="19">
        <v>0</v>
      </c>
      <c r="J619" s="19">
        <v>0</v>
      </c>
      <c r="K619" s="19">
        <v>1</v>
      </c>
      <c r="L619" s="19">
        <v>0</v>
      </c>
      <c r="M619" s="19">
        <v>0</v>
      </c>
      <c r="N619" s="19">
        <v>0</v>
      </c>
      <c r="O619" s="19">
        <v>0</v>
      </c>
      <c r="P619" s="19">
        <v>0</v>
      </c>
      <c r="Q619" s="19">
        <v>0</v>
      </c>
      <c r="R619" s="19">
        <v>0</v>
      </c>
      <c r="S619" s="19" t="s">
        <v>78</v>
      </c>
      <c r="T619" s="19"/>
    </row>
    <row r="620" spans="1:20">
      <c r="A620" s="19"/>
      <c r="B620" s="19" t="s">
        <v>84</v>
      </c>
      <c r="C620" s="19" t="s">
        <v>96</v>
      </c>
      <c r="D620" s="19" t="s">
        <v>142</v>
      </c>
      <c r="E620" s="19">
        <v>0</v>
      </c>
      <c r="F620" s="19">
        <v>0</v>
      </c>
      <c r="G620" s="19">
        <v>0</v>
      </c>
      <c r="H620" s="19">
        <v>0</v>
      </c>
      <c r="I620" s="19">
        <v>0</v>
      </c>
      <c r="J620" s="19">
        <v>0</v>
      </c>
      <c r="K620" s="19">
        <v>0</v>
      </c>
      <c r="L620" s="19">
        <v>0</v>
      </c>
      <c r="M620" s="19">
        <v>0</v>
      </c>
      <c r="N620" s="19">
        <v>0</v>
      </c>
      <c r="O620" s="19">
        <v>0</v>
      </c>
      <c r="P620" s="19">
        <v>0</v>
      </c>
      <c r="Q620" s="19">
        <v>0</v>
      </c>
      <c r="R620" s="19">
        <v>0</v>
      </c>
      <c r="S620" s="19" t="s">
        <v>75</v>
      </c>
      <c r="T620" s="19"/>
    </row>
    <row r="621" spans="1:20">
      <c r="A621" s="19"/>
      <c r="B621" s="19" t="s">
        <v>84</v>
      </c>
      <c r="C621" s="19" t="s">
        <v>96</v>
      </c>
      <c r="D621" s="19" t="s">
        <v>177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  <c r="J621" s="19">
        <v>0</v>
      </c>
      <c r="K621" s="19">
        <v>0</v>
      </c>
      <c r="L621" s="19">
        <v>0</v>
      </c>
      <c r="M621" s="19">
        <v>0</v>
      </c>
      <c r="N621" s="19">
        <v>0</v>
      </c>
      <c r="O621" s="19">
        <v>0</v>
      </c>
      <c r="P621" s="19">
        <v>0</v>
      </c>
      <c r="Q621" s="19">
        <v>0</v>
      </c>
      <c r="R621" s="19">
        <v>0</v>
      </c>
      <c r="S621" s="19" t="s">
        <v>74</v>
      </c>
      <c r="T621" s="19"/>
    </row>
    <row r="622" spans="1:20">
      <c r="A622" s="19"/>
      <c r="B622" s="19" t="s">
        <v>84</v>
      </c>
      <c r="C622" s="19" t="s">
        <v>85</v>
      </c>
      <c r="D622" s="19" t="s">
        <v>172</v>
      </c>
      <c r="E622" s="19">
        <v>0</v>
      </c>
      <c r="F622" s="19">
        <v>0</v>
      </c>
      <c r="G622" s="19">
        <v>0</v>
      </c>
      <c r="H622" s="19">
        <v>0</v>
      </c>
      <c r="I622" s="19">
        <v>0</v>
      </c>
      <c r="J622" s="19">
        <v>0</v>
      </c>
      <c r="K622" s="19">
        <v>0</v>
      </c>
      <c r="L622" s="19">
        <v>0</v>
      </c>
      <c r="M622" s="19">
        <v>0</v>
      </c>
      <c r="N622" s="19">
        <v>0</v>
      </c>
      <c r="O622" s="19">
        <v>0</v>
      </c>
      <c r="P622" s="19">
        <v>0</v>
      </c>
      <c r="Q622" s="19">
        <v>0</v>
      </c>
      <c r="R622" s="19">
        <v>0</v>
      </c>
      <c r="S622" s="19" t="s">
        <v>52</v>
      </c>
      <c r="T622" s="19"/>
    </row>
    <row r="623" spans="1:20">
      <c r="A623" s="19"/>
      <c r="B623" s="19" t="s">
        <v>84</v>
      </c>
      <c r="C623" s="19" t="s">
        <v>92</v>
      </c>
      <c r="D623" s="19" t="s">
        <v>104</v>
      </c>
      <c r="E623" s="19">
        <v>0</v>
      </c>
      <c r="F623" s="19">
        <v>0</v>
      </c>
      <c r="G623" s="19">
        <v>0</v>
      </c>
      <c r="H623" s="19">
        <v>0</v>
      </c>
      <c r="I623" s="19">
        <v>0</v>
      </c>
      <c r="J623" s="19">
        <v>1</v>
      </c>
      <c r="K623" s="19">
        <v>0</v>
      </c>
      <c r="L623" s="19">
        <v>0</v>
      </c>
      <c r="M623" s="19">
        <v>1</v>
      </c>
      <c r="N623" s="19">
        <v>0</v>
      </c>
      <c r="O623" s="19">
        <v>0</v>
      </c>
      <c r="P623" s="19">
        <v>0</v>
      </c>
      <c r="Q623" s="19">
        <v>0</v>
      </c>
      <c r="R623" s="19">
        <v>0</v>
      </c>
      <c r="S623" s="19"/>
      <c r="T623" s="19"/>
    </row>
    <row r="624" spans="1:20">
      <c r="A624" s="19"/>
      <c r="B624" s="19" t="s">
        <v>100</v>
      </c>
      <c r="C624" s="19" t="s">
        <v>96</v>
      </c>
      <c r="D624" s="19" t="s">
        <v>101</v>
      </c>
      <c r="E624" s="19">
        <v>0</v>
      </c>
      <c r="F624" s="19">
        <v>0</v>
      </c>
      <c r="G624" s="19">
        <v>0</v>
      </c>
      <c r="H624" s="19">
        <v>0</v>
      </c>
      <c r="I624" s="19">
        <v>0</v>
      </c>
      <c r="J624" s="19">
        <v>0</v>
      </c>
      <c r="K624" s="19">
        <v>0</v>
      </c>
      <c r="L624" s="19">
        <v>0</v>
      </c>
      <c r="M624" s="19">
        <v>0</v>
      </c>
      <c r="N624" s="19">
        <v>0</v>
      </c>
      <c r="O624" s="19">
        <v>0</v>
      </c>
      <c r="P624" s="19">
        <v>0</v>
      </c>
      <c r="Q624" s="19">
        <v>0</v>
      </c>
      <c r="R624" s="19">
        <v>0</v>
      </c>
      <c r="S624" s="19" t="s">
        <v>42</v>
      </c>
      <c r="T624" s="19"/>
    </row>
    <row r="625" spans="1:20">
      <c r="A625" s="19"/>
      <c r="B625" s="19" t="s">
        <v>100</v>
      </c>
      <c r="C625" s="19" t="s">
        <v>96</v>
      </c>
      <c r="D625" s="19" t="s">
        <v>101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19">
        <v>0</v>
      </c>
      <c r="L625" s="19">
        <v>0</v>
      </c>
      <c r="M625" s="19">
        <v>0</v>
      </c>
      <c r="N625" s="19">
        <v>0</v>
      </c>
      <c r="O625" s="19">
        <v>0</v>
      </c>
      <c r="P625" s="19">
        <v>0</v>
      </c>
      <c r="Q625" s="19">
        <v>0</v>
      </c>
      <c r="R625" s="19">
        <v>0</v>
      </c>
      <c r="S625" s="19"/>
      <c r="T625" s="19"/>
    </row>
    <row r="626" spans="1:20">
      <c r="A626" s="19"/>
      <c r="B626" s="19" t="s">
        <v>84</v>
      </c>
      <c r="C626" s="19" t="s">
        <v>92</v>
      </c>
      <c r="D626" s="19" t="s">
        <v>103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19">
        <v>0</v>
      </c>
      <c r="L626" s="19">
        <v>0</v>
      </c>
      <c r="M626" s="19">
        <v>0</v>
      </c>
      <c r="N626" s="19">
        <v>0</v>
      </c>
      <c r="O626" s="19">
        <v>0</v>
      </c>
      <c r="P626" s="19">
        <v>0</v>
      </c>
      <c r="Q626" s="19">
        <v>0</v>
      </c>
      <c r="R626" s="19">
        <v>0</v>
      </c>
      <c r="S626" s="19" t="s">
        <v>75</v>
      </c>
      <c r="T626" s="19"/>
    </row>
    <row r="627" spans="1:20">
      <c r="A627" s="19"/>
      <c r="B627" s="19" t="s">
        <v>84</v>
      </c>
      <c r="C627" s="19" t="s">
        <v>92</v>
      </c>
      <c r="D627" s="19" t="s">
        <v>124</v>
      </c>
      <c r="E627" s="19">
        <v>1</v>
      </c>
      <c r="F627" s="19">
        <v>0</v>
      </c>
      <c r="G627" s="19">
        <v>0</v>
      </c>
      <c r="H627" s="19">
        <v>0</v>
      </c>
      <c r="I627" s="19">
        <v>1</v>
      </c>
      <c r="J627" s="19">
        <v>0</v>
      </c>
      <c r="K627" s="19">
        <v>0</v>
      </c>
      <c r="L627" s="19">
        <v>0</v>
      </c>
      <c r="M627" s="19">
        <v>0</v>
      </c>
      <c r="N627" s="19">
        <v>0</v>
      </c>
      <c r="O627" s="19">
        <v>0</v>
      </c>
      <c r="P627" s="19">
        <v>0</v>
      </c>
      <c r="Q627" s="19">
        <v>0</v>
      </c>
      <c r="R627" s="19">
        <v>0</v>
      </c>
      <c r="S627" s="19"/>
      <c r="T627" s="19"/>
    </row>
    <row r="628" spans="1:20">
      <c r="A628" s="19"/>
      <c r="B628" s="19" t="s">
        <v>84</v>
      </c>
      <c r="C628" s="19" t="s">
        <v>88</v>
      </c>
      <c r="D628" s="19" t="s">
        <v>187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/>
      <c r="T628" s="19"/>
    </row>
    <row r="629" spans="1:20">
      <c r="A629" s="19" t="s">
        <v>0</v>
      </c>
      <c r="B629" s="19" t="s">
        <v>100</v>
      </c>
      <c r="C629" s="19" t="s">
        <v>85</v>
      </c>
      <c r="D629" s="19" t="s">
        <v>101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 t="s">
        <v>52</v>
      </c>
      <c r="T629" s="19"/>
    </row>
    <row r="630" spans="1:20">
      <c r="A630" s="19"/>
      <c r="B630" s="19" t="s">
        <v>100</v>
      </c>
      <c r="C630" s="19" t="s">
        <v>94</v>
      </c>
      <c r="D630" s="19" t="s">
        <v>101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19">
        <v>0</v>
      </c>
      <c r="L630" s="19">
        <v>0</v>
      </c>
      <c r="M630" s="19">
        <v>0</v>
      </c>
      <c r="N630" s="19">
        <v>0</v>
      </c>
      <c r="O630" s="19">
        <v>0</v>
      </c>
      <c r="P630" s="19">
        <v>0</v>
      </c>
      <c r="Q630" s="19">
        <v>0</v>
      </c>
      <c r="R630" s="19">
        <v>0</v>
      </c>
      <c r="S630" s="19"/>
      <c r="T630" s="19"/>
    </row>
    <row r="631" spans="1:20">
      <c r="A631" s="19"/>
      <c r="B631" s="19" t="s">
        <v>100</v>
      </c>
      <c r="C631" s="19" t="s">
        <v>96</v>
      </c>
      <c r="D631" s="19" t="s">
        <v>101</v>
      </c>
      <c r="E631" s="19">
        <v>0</v>
      </c>
      <c r="F631" s="19">
        <v>0</v>
      </c>
      <c r="G631" s="19">
        <v>0</v>
      </c>
      <c r="H631" s="19">
        <v>0</v>
      </c>
      <c r="I631" s="19">
        <v>0</v>
      </c>
      <c r="J631" s="19">
        <v>0</v>
      </c>
      <c r="K631" s="19">
        <v>0</v>
      </c>
      <c r="L631" s="19">
        <v>0</v>
      </c>
      <c r="M631" s="19">
        <v>0</v>
      </c>
      <c r="N631" s="19">
        <v>0</v>
      </c>
      <c r="O631" s="19">
        <v>0</v>
      </c>
      <c r="P631" s="19">
        <v>0</v>
      </c>
      <c r="Q631" s="19">
        <v>0</v>
      </c>
      <c r="R631" s="19">
        <v>0</v>
      </c>
      <c r="S631" s="19" t="s">
        <v>52</v>
      </c>
      <c r="T631" s="19"/>
    </row>
    <row r="632" spans="1:20">
      <c r="A632" s="19"/>
      <c r="B632" s="19" t="s">
        <v>84</v>
      </c>
      <c r="C632" s="19" t="s">
        <v>85</v>
      </c>
      <c r="D632" s="19" t="s">
        <v>102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19">
        <v>0</v>
      </c>
      <c r="L632" s="19">
        <v>0</v>
      </c>
      <c r="M632" s="19">
        <v>1</v>
      </c>
      <c r="N632" s="19">
        <v>0</v>
      </c>
      <c r="O632" s="19">
        <v>0</v>
      </c>
      <c r="P632" s="19">
        <v>0</v>
      </c>
      <c r="Q632" s="19">
        <v>1</v>
      </c>
      <c r="R632" s="19">
        <v>0</v>
      </c>
      <c r="S632" s="19"/>
      <c r="T632" s="19"/>
    </row>
    <row r="633" spans="1:20">
      <c r="A633" s="19"/>
      <c r="B633" s="19" t="s">
        <v>84</v>
      </c>
      <c r="C633" s="19" t="s">
        <v>85</v>
      </c>
      <c r="D633" s="19" t="s">
        <v>93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19">
        <v>0</v>
      </c>
      <c r="L633" s="19">
        <v>0</v>
      </c>
      <c r="M633" s="19">
        <v>0</v>
      </c>
      <c r="N633" s="19">
        <v>0</v>
      </c>
      <c r="O633" s="19">
        <v>0</v>
      </c>
      <c r="P633" s="19">
        <v>0</v>
      </c>
      <c r="Q633" s="19">
        <v>0</v>
      </c>
      <c r="R633" s="19">
        <v>0</v>
      </c>
      <c r="S633" s="19" t="s">
        <v>74</v>
      </c>
      <c r="T633" s="19"/>
    </row>
    <row r="634" spans="1:20">
      <c r="A634" s="19"/>
      <c r="B634" s="19" t="s">
        <v>84</v>
      </c>
      <c r="C634" s="19" t="s">
        <v>88</v>
      </c>
      <c r="D634" s="19" t="s">
        <v>103</v>
      </c>
      <c r="E634" s="19">
        <v>0</v>
      </c>
      <c r="F634" s="19">
        <v>0</v>
      </c>
      <c r="G634" s="19">
        <v>0</v>
      </c>
      <c r="H634" s="19">
        <v>0</v>
      </c>
      <c r="I634" s="19">
        <v>0</v>
      </c>
      <c r="J634" s="19">
        <v>0</v>
      </c>
      <c r="K634" s="19">
        <v>0</v>
      </c>
      <c r="L634" s="19">
        <v>0</v>
      </c>
      <c r="M634" s="19">
        <v>0</v>
      </c>
      <c r="N634" s="19">
        <v>0</v>
      </c>
      <c r="O634" s="19">
        <v>0</v>
      </c>
      <c r="P634" s="19">
        <v>0</v>
      </c>
      <c r="Q634" s="19">
        <v>0</v>
      </c>
      <c r="R634" s="19">
        <v>0</v>
      </c>
      <c r="S634" s="19" t="s">
        <v>40</v>
      </c>
      <c r="T634" s="19"/>
    </row>
    <row r="635" spans="1:20">
      <c r="A635" s="19"/>
      <c r="B635" s="19" t="s">
        <v>84</v>
      </c>
      <c r="C635" s="19" t="s">
        <v>96</v>
      </c>
      <c r="D635" s="19" t="s">
        <v>109</v>
      </c>
      <c r="E635" s="19">
        <v>0</v>
      </c>
      <c r="F635" s="19">
        <v>0</v>
      </c>
      <c r="G635" s="19">
        <v>0</v>
      </c>
      <c r="H635" s="19">
        <v>0</v>
      </c>
      <c r="I635" s="19">
        <v>0</v>
      </c>
      <c r="J635" s="19">
        <v>0</v>
      </c>
      <c r="K635" s="19">
        <v>0</v>
      </c>
      <c r="L635" s="19">
        <v>0</v>
      </c>
      <c r="M635" s="19">
        <v>0</v>
      </c>
      <c r="N635" s="19">
        <v>0</v>
      </c>
      <c r="O635" s="19">
        <v>0</v>
      </c>
      <c r="P635" s="19">
        <v>0</v>
      </c>
      <c r="Q635" s="19">
        <v>0</v>
      </c>
      <c r="R635" s="19">
        <v>0</v>
      </c>
      <c r="S635" s="19"/>
      <c r="T635" s="19"/>
    </row>
    <row r="636" spans="1:20">
      <c r="A636" s="19"/>
      <c r="B636" s="19" t="s">
        <v>84</v>
      </c>
      <c r="C636" s="19" t="s">
        <v>96</v>
      </c>
      <c r="D636" s="19" t="s">
        <v>169</v>
      </c>
      <c r="E636" s="19">
        <v>0</v>
      </c>
      <c r="F636" s="19">
        <v>0</v>
      </c>
      <c r="G636" s="19">
        <v>0</v>
      </c>
      <c r="H636" s="19">
        <v>0</v>
      </c>
      <c r="I636" s="19">
        <v>0</v>
      </c>
      <c r="J636" s="19">
        <v>0</v>
      </c>
      <c r="K636" s="19">
        <v>0</v>
      </c>
      <c r="L636" s="19">
        <v>0</v>
      </c>
      <c r="M636" s="19">
        <v>0</v>
      </c>
      <c r="N636" s="19">
        <v>0</v>
      </c>
      <c r="O636" s="19">
        <v>0</v>
      </c>
      <c r="P636" s="19">
        <v>0</v>
      </c>
      <c r="Q636" s="19">
        <v>0</v>
      </c>
      <c r="R636" s="19">
        <v>0</v>
      </c>
      <c r="S636" s="19" t="s">
        <v>78</v>
      </c>
      <c r="T636" s="19"/>
    </row>
    <row r="637" spans="1:20">
      <c r="A637" s="19" t="s">
        <v>0</v>
      </c>
      <c r="B637" s="19" t="s">
        <v>84</v>
      </c>
      <c r="C637" s="19" t="s">
        <v>88</v>
      </c>
      <c r="D637" s="19" t="s">
        <v>188</v>
      </c>
      <c r="E637" s="19">
        <v>0</v>
      </c>
      <c r="F637" s="19">
        <v>0</v>
      </c>
      <c r="G637" s="19">
        <v>0</v>
      </c>
      <c r="H637" s="19">
        <v>0</v>
      </c>
      <c r="I637" s="19">
        <v>0</v>
      </c>
      <c r="J637" s="19">
        <v>0</v>
      </c>
      <c r="K637" s="19">
        <v>0</v>
      </c>
      <c r="L637" s="19">
        <v>0</v>
      </c>
      <c r="M637" s="19">
        <v>0</v>
      </c>
      <c r="N637" s="19">
        <v>0</v>
      </c>
      <c r="O637" s="19">
        <v>0</v>
      </c>
      <c r="P637" s="19">
        <v>0</v>
      </c>
      <c r="Q637" s="19">
        <v>0</v>
      </c>
      <c r="R637" s="19">
        <v>0</v>
      </c>
      <c r="S637" s="19" t="s">
        <v>73</v>
      </c>
      <c r="T637" s="19"/>
    </row>
    <row r="638" spans="1:20">
      <c r="A638" s="19"/>
      <c r="B638" s="19" t="s">
        <v>84</v>
      </c>
      <c r="C638" s="19" t="s">
        <v>96</v>
      </c>
      <c r="D638" s="19" t="s">
        <v>189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19">
        <v>0</v>
      </c>
      <c r="L638" s="19">
        <v>3</v>
      </c>
      <c r="M638" s="19">
        <v>0</v>
      </c>
      <c r="N638" s="19">
        <v>0</v>
      </c>
      <c r="O638" s="19">
        <v>0</v>
      </c>
      <c r="P638" s="19">
        <v>0</v>
      </c>
      <c r="Q638" s="19">
        <v>0</v>
      </c>
      <c r="R638" s="19">
        <v>0</v>
      </c>
      <c r="S638" s="19"/>
      <c r="T638" s="19"/>
    </row>
    <row r="639" spans="1:20">
      <c r="A639" s="19"/>
      <c r="B639" s="19" t="s">
        <v>84</v>
      </c>
      <c r="C639" s="19" t="s">
        <v>96</v>
      </c>
      <c r="D639" s="19" t="s">
        <v>95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19">
        <v>0</v>
      </c>
      <c r="L639" s="19">
        <v>0</v>
      </c>
      <c r="M639" s="19">
        <v>0</v>
      </c>
      <c r="N639" s="19">
        <v>0</v>
      </c>
      <c r="O639" s="19">
        <v>0</v>
      </c>
      <c r="P639" s="19">
        <v>0</v>
      </c>
      <c r="Q639" s="19">
        <v>0</v>
      </c>
      <c r="R639" s="19">
        <v>0</v>
      </c>
      <c r="S639" s="19"/>
      <c r="T639" s="19"/>
    </row>
    <row r="640" spans="1:20">
      <c r="A640" s="19"/>
      <c r="B640" s="19" t="s">
        <v>84</v>
      </c>
      <c r="C640" s="19" t="s">
        <v>96</v>
      </c>
      <c r="D640" s="19" t="s">
        <v>102</v>
      </c>
      <c r="E640" s="19">
        <v>0</v>
      </c>
      <c r="F640" s="19">
        <v>0</v>
      </c>
      <c r="G640" s="19">
        <v>0</v>
      </c>
      <c r="H640" s="19">
        <v>0</v>
      </c>
      <c r="I640" s="19">
        <v>1</v>
      </c>
      <c r="J640" s="19">
        <v>0</v>
      </c>
      <c r="K640" s="19">
        <v>1</v>
      </c>
      <c r="L640" s="19">
        <v>0</v>
      </c>
      <c r="M640" s="19">
        <v>0</v>
      </c>
      <c r="N640" s="19">
        <v>0</v>
      </c>
      <c r="O640" s="19">
        <v>0</v>
      </c>
      <c r="P640" s="19">
        <v>0</v>
      </c>
      <c r="Q640" s="19">
        <v>0</v>
      </c>
      <c r="R640" s="19">
        <v>0</v>
      </c>
      <c r="S640" s="19"/>
      <c r="T640" s="19"/>
    </row>
    <row r="641" spans="1:20">
      <c r="A641" s="19"/>
      <c r="B641" s="19" t="s">
        <v>84</v>
      </c>
      <c r="C641" s="19" t="s">
        <v>88</v>
      </c>
      <c r="D641" s="19" t="s">
        <v>132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19">
        <v>0</v>
      </c>
      <c r="L641" s="19">
        <v>0</v>
      </c>
      <c r="M641" s="19">
        <v>0</v>
      </c>
      <c r="N641" s="19">
        <v>0</v>
      </c>
      <c r="O641" s="19">
        <v>0</v>
      </c>
      <c r="P641" s="19">
        <v>0</v>
      </c>
      <c r="Q641" s="19">
        <v>0</v>
      </c>
      <c r="R641" s="19">
        <v>0</v>
      </c>
      <c r="S641" s="19"/>
      <c r="T641" s="19"/>
    </row>
    <row r="642" spans="1:20">
      <c r="A642" s="19"/>
      <c r="B642" s="19" t="s">
        <v>84</v>
      </c>
      <c r="C642" s="19" t="s">
        <v>92</v>
      </c>
      <c r="D642" s="19" t="s">
        <v>114</v>
      </c>
      <c r="E642" s="19">
        <v>0</v>
      </c>
      <c r="F642" s="19">
        <v>0</v>
      </c>
      <c r="G642" s="19">
        <v>0</v>
      </c>
      <c r="H642" s="19">
        <v>0</v>
      </c>
      <c r="I642" s="19">
        <v>0</v>
      </c>
      <c r="J642" s="19">
        <v>0</v>
      </c>
      <c r="K642" s="19">
        <v>0</v>
      </c>
      <c r="L642" s="19">
        <v>0</v>
      </c>
      <c r="M642" s="19">
        <v>0</v>
      </c>
      <c r="N642" s="19">
        <v>0</v>
      </c>
      <c r="O642" s="19">
        <v>0</v>
      </c>
      <c r="P642" s="19">
        <v>0</v>
      </c>
      <c r="Q642" s="19">
        <v>0</v>
      </c>
      <c r="R642" s="19">
        <v>0</v>
      </c>
      <c r="S642" s="19"/>
      <c r="T642" s="19"/>
    </row>
    <row r="643" spans="1:20">
      <c r="A643" s="19"/>
      <c r="B643" s="19" t="s">
        <v>84</v>
      </c>
      <c r="C643" s="19" t="s">
        <v>96</v>
      </c>
      <c r="D643" s="19" t="s">
        <v>97</v>
      </c>
      <c r="E643" s="19">
        <v>0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19">
        <v>0</v>
      </c>
      <c r="L643" s="19">
        <v>0</v>
      </c>
      <c r="M643" s="19">
        <v>0</v>
      </c>
      <c r="N643" s="19">
        <v>0</v>
      </c>
      <c r="O643" s="19">
        <v>0</v>
      </c>
      <c r="P643" s="19">
        <v>0</v>
      </c>
      <c r="Q643" s="19">
        <v>0</v>
      </c>
      <c r="R643" s="19">
        <v>0</v>
      </c>
      <c r="S643" s="19"/>
      <c r="T643" s="19"/>
    </row>
    <row r="644" spans="1:20">
      <c r="A644" s="19"/>
      <c r="B644" s="19" t="s">
        <v>84</v>
      </c>
      <c r="C644" s="19" t="s">
        <v>88</v>
      </c>
      <c r="D644" s="19" t="s">
        <v>135</v>
      </c>
      <c r="E644" s="19">
        <v>0</v>
      </c>
      <c r="F644" s="19">
        <v>0</v>
      </c>
      <c r="G644" s="19">
        <v>0</v>
      </c>
      <c r="H644" s="19">
        <v>0</v>
      </c>
      <c r="I644" s="19">
        <v>1</v>
      </c>
      <c r="J644" s="19">
        <v>0</v>
      </c>
      <c r="K644" s="19">
        <v>0</v>
      </c>
      <c r="L644" s="19">
        <v>0</v>
      </c>
      <c r="M644" s="19">
        <v>0</v>
      </c>
      <c r="N644" s="19">
        <v>0</v>
      </c>
      <c r="O644" s="19">
        <v>0</v>
      </c>
      <c r="P644" s="19">
        <v>0</v>
      </c>
      <c r="Q644" s="19">
        <v>0</v>
      </c>
      <c r="R644" s="19">
        <v>0</v>
      </c>
      <c r="S644" s="19" t="s">
        <v>66</v>
      </c>
      <c r="T644" s="19"/>
    </row>
    <row r="645" spans="1:20">
      <c r="A645" s="19" t="s">
        <v>0</v>
      </c>
      <c r="B645" s="19" t="s">
        <v>84</v>
      </c>
      <c r="C645" s="19" t="s">
        <v>85</v>
      </c>
      <c r="D645" s="19" t="s">
        <v>190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19">
        <v>0</v>
      </c>
      <c r="L645" s="19">
        <v>0</v>
      </c>
      <c r="M645" s="19">
        <v>0</v>
      </c>
      <c r="N645" s="19">
        <v>0</v>
      </c>
      <c r="O645" s="19">
        <v>0</v>
      </c>
      <c r="P645" s="19">
        <v>0</v>
      </c>
      <c r="Q645" s="19">
        <v>0</v>
      </c>
      <c r="R645" s="19">
        <v>0</v>
      </c>
      <c r="S645" s="19" t="s">
        <v>66</v>
      </c>
      <c r="T645" s="19"/>
    </row>
    <row r="646" spans="1:20">
      <c r="A646" s="19"/>
      <c r="B646" s="19" t="s">
        <v>84</v>
      </c>
      <c r="C646" s="19" t="s">
        <v>96</v>
      </c>
      <c r="D646" s="19" t="s">
        <v>103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 t="s">
        <v>74</v>
      </c>
      <c r="T646" s="19"/>
    </row>
    <row r="647" spans="1:20">
      <c r="A647" s="19"/>
      <c r="B647" s="19" t="s">
        <v>100</v>
      </c>
      <c r="C647" s="19" t="s">
        <v>85</v>
      </c>
      <c r="D647" s="19" t="s">
        <v>101</v>
      </c>
      <c r="E647" s="19">
        <v>0</v>
      </c>
      <c r="F647" s="19">
        <v>0</v>
      </c>
      <c r="G647" s="19">
        <v>0</v>
      </c>
      <c r="H647" s="19">
        <v>0</v>
      </c>
      <c r="I647" s="19">
        <v>0</v>
      </c>
      <c r="J647" s="19">
        <v>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 t="s">
        <v>50</v>
      </c>
      <c r="T647" s="19"/>
    </row>
    <row r="648" spans="1:20">
      <c r="A648" s="19"/>
      <c r="B648" s="19" t="s">
        <v>84</v>
      </c>
      <c r="C648" s="19" t="s">
        <v>92</v>
      </c>
      <c r="D648" s="19" t="s">
        <v>191</v>
      </c>
      <c r="E648" s="19">
        <v>0</v>
      </c>
      <c r="F648" s="19">
        <v>0</v>
      </c>
      <c r="G648" s="19">
        <v>0</v>
      </c>
      <c r="H648" s="19">
        <v>0</v>
      </c>
      <c r="I648" s="19">
        <v>0</v>
      </c>
      <c r="J648" s="19">
        <v>0</v>
      </c>
      <c r="K648" s="19">
        <v>0</v>
      </c>
      <c r="L648" s="19">
        <v>0</v>
      </c>
      <c r="M648" s="19">
        <v>0</v>
      </c>
      <c r="N648" s="19">
        <v>0</v>
      </c>
      <c r="O648" s="19">
        <v>0</v>
      </c>
      <c r="P648" s="19">
        <v>0</v>
      </c>
      <c r="Q648" s="19">
        <v>0</v>
      </c>
      <c r="R648" s="19">
        <v>0</v>
      </c>
      <c r="S648" s="19"/>
      <c r="T648" s="19"/>
    </row>
    <row r="649" spans="1:20">
      <c r="A649" s="19"/>
      <c r="B649" s="19" t="s">
        <v>84</v>
      </c>
      <c r="C649" s="19" t="s">
        <v>92</v>
      </c>
      <c r="D649" s="19" t="s">
        <v>192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0</v>
      </c>
      <c r="K649" s="19">
        <v>0</v>
      </c>
      <c r="L649" s="19">
        <v>0</v>
      </c>
      <c r="M649" s="19">
        <v>0</v>
      </c>
      <c r="N649" s="19">
        <v>0</v>
      </c>
      <c r="O649" s="19">
        <v>0</v>
      </c>
      <c r="P649" s="19">
        <v>0</v>
      </c>
      <c r="Q649" s="19">
        <v>0</v>
      </c>
      <c r="R649" s="19">
        <v>0</v>
      </c>
      <c r="S649" s="19" t="s">
        <v>41</v>
      </c>
      <c r="T649" s="19"/>
    </row>
    <row r="650" spans="1:20">
      <c r="A650" s="19"/>
      <c r="B650" s="19" t="s">
        <v>84</v>
      </c>
      <c r="C650" s="19" t="s">
        <v>92</v>
      </c>
      <c r="D650" s="19" t="s">
        <v>87</v>
      </c>
      <c r="E650" s="19">
        <v>2</v>
      </c>
      <c r="F650" s="19">
        <v>0</v>
      </c>
      <c r="G650" s="19">
        <v>0</v>
      </c>
      <c r="H650" s="19">
        <v>2</v>
      </c>
      <c r="I650" s="19">
        <v>0</v>
      </c>
      <c r="J650" s="19">
        <v>2</v>
      </c>
      <c r="K650" s="19">
        <v>0</v>
      </c>
      <c r="L650" s="19">
        <v>0</v>
      </c>
      <c r="M650" s="19">
        <v>0</v>
      </c>
      <c r="N650" s="19">
        <v>0</v>
      </c>
      <c r="O650" s="19">
        <v>0</v>
      </c>
      <c r="P650" s="19">
        <v>0</v>
      </c>
      <c r="Q650" s="19">
        <v>0</v>
      </c>
      <c r="R650" s="19">
        <v>0</v>
      </c>
      <c r="S650" s="19" t="s">
        <v>41</v>
      </c>
      <c r="T650" s="19"/>
    </row>
    <row r="651" spans="1:20">
      <c r="A651" s="19" t="s">
        <v>0</v>
      </c>
      <c r="B651" s="19" t="s">
        <v>84</v>
      </c>
      <c r="C651" s="19" t="s">
        <v>96</v>
      </c>
      <c r="D651" s="19" t="s">
        <v>103</v>
      </c>
      <c r="E651" s="19">
        <v>0</v>
      </c>
      <c r="F651" s="19">
        <v>0</v>
      </c>
      <c r="G651" s="19">
        <v>0</v>
      </c>
      <c r="H651" s="19">
        <v>0</v>
      </c>
      <c r="I651" s="19">
        <v>0</v>
      </c>
      <c r="J651" s="19">
        <v>0</v>
      </c>
      <c r="K651" s="19">
        <v>0</v>
      </c>
      <c r="L651" s="19">
        <v>0</v>
      </c>
      <c r="M651" s="19">
        <v>0</v>
      </c>
      <c r="N651" s="19">
        <v>0</v>
      </c>
      <c r="O651" s="19">
        <v>0</v>
      </c>
      <c r="P651" s="19">
        <v>0</v>
      </c>
      <c r="Q651" s="19">
        <v>0</v>
      </c>
      <c r="R651" s="19">
        <v>0</v>
      </c>
      <c r="S651" s="19"/>
      <c r="T651" s="19"/>
    </row>
    <row r="652" spans="1:20">
      <c r="A652" s="19"/>
      <c r="B652" s="19" t="s">
        <v>84</v>
      </c>
      <c r="C652" s="19" t="s">
        <v>92</v>
      </c>
      <c r="D652" s="19" t="s">
        <v>95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19">
        <v>0</v>
      </c>
      <c r="L652" s="19">
        <v>1</v>
      </c>
      <c r="M652" s="19">
        <v>1</v>
      </c>
      <c r="N652" s="19">
        <v>0</v>
      </c>
      <c r="O652" s="19">
        <v>1</v>
      </c>
      <c r="P652" s="19">
        <v>0</v>
      </c>
      <c r="Q652" s="19">
        <v>0</v>
      </c>
      <c r="R652" s="19">
        <v>0</v>
      </c>
      <c r="S652" s="19" t="s">
        <v>41</v>
      </c>
      <c r="T652" s="19"/>
    </row>
    <row r="653" spans="1:20">
      <c r="A653" s="19"/>
      <c r="B653" s="19" t="s">
        <v>84</v>
      </c>
      <c r="C653" s="19" t="s">
        <v>96</v>
      </c>
      <c r="D653" s="19" t="s">
        <v>155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  <c r="J653" s="19">
        <v>0</v>
      </c>
      <c r="K653" s="19">
        <v>0</v>
      </c>
      <c r="L653" s="19">
        <v>0</v>
      </c>
      <c r="M653" s="19">
        <v>0</v>
      </c>
      <c r="N653" s="19">
        <v>0</v>
      </c>
      <c r="O653" s="19">
        <v>0</v>
      </c>
      <c r="P653" s="19">
        <v>0</v>
      </c>
      <c r="Q653" s="19">
        <v>0</v>
      </c>
      <c r="R653" s="19">
        <v>0</v>
      </c>
      <c r="S653" s="19"/>
      <c r="T653" s="19"/>
    </row>
    <row r="654" spans="1:20">
      <c r="A654" s="19"/>
      <c r="B654" s="19" t="s">
        <v>84</v>
      </c>
      <c r="C654" s="19" t="s">
        <v>88</v>
      </c>
      <c r="D654" s="19" t="s">
        <v>93</v>
      </c>
      <c r="E654" s="19">
        <v>0</v>
      </c>
      <c r="F654" s="19">
        <v>0</v>
      </c>
      <c r="G654" s="19">
        <v>1</v>
      </c>
      <c r="H654" s="19">
        <v>0</v>
      </c>
      <c r="I654" s="19">
        <v>1</v>
      </c>
      <c r="J654" s="19">
        <v>1</v>
      </c>
      <c r="K654" s="19">
        <v>0</v>
      </c>
      <c r="L654" s="19">
        <v>0</v>
      </c>
      <c r="M654" s="19">
        <v>0</v>
      </c>
      <c r="N654" s="19">
        <v>0</v>
      </c>
      <c r="O654" s="19">
        <v>0</v>
      </c>
      <c r="P654" s="19">
        <v>0</v>
      </c>
      <c r="Q654" s="19">
        <v>0</v>
      </c>
      <c r="R654" s="19">
        <v>0</v>
      </c>
      <c r="S654" s="19" t="s">
        <v>73</v>
      </c>
      <c r="T654" s="19"/>
    </row>
    <row r="655" spans="1:20">
      <c r="A655" s="19"/>
      <c r="B655" s="19" t="s">
        <v>84</v>
      </c>
      <c r="C655" s="19" t="s">
        <v>92</v>
      </c>
      <c r="D655" s="19" t="s">
        <v>106</v>
      </c>
      <c r="E655" s="19">
        <v>0</v>
      </c>
      <c r="F655" s="19">
        <v>0</v>
      </c>
      <c r="G655" s="19">
        <v>0</v>
      </c>
      <c r="H655" s="19">
        <v>0</v>
      </c>
      <c r="I655" s="19">
        <v>0</v>
      </c>
      <c r="J655" s="19">
        <v>0</v>
      </c>
      <c r="K655" s="19">
        <v>0</v>
      </c>
      <c r="L655" s="19">
        <v>0</v>
      </c>
      <c r="M655" s="19">
        <v>0</v>
      </c>
      <c r="N655" s="19">
        <v>0</v>
      </c>
      <c r="O655" s="19">
        <v>0</v>
      </c>
      <c r="P655" s="19">
        <v>0</v>
      </c>
      <c r="Q655" s="19">
        <v>0</v>
      </c>
      <c r="R655" s="19">
        <v>0</v>
      </c>
      <c r="S655" s="19" t="s">
        <v>73</v>
      </c>
      <c r="T655" s="19"/>
    </row>
    <row r="656" spans="1:20">
      <c r="A656" s="19"/>
      <c r="B656" s="19" t="s">
        <v>84</v>
      </c>
      <c r="C656" s="19" t="s">
        <v>85</v>
      </c>
      <c r="D656" s="19" t="s">
        <v>103</v>
      </c>
      <c r="E656" s="19">
        <v>0</v>
      </c>
      <c r="F656" s="19">
        <v>0</v>
      </c>
      <c r="G656" s="19">
        <v>1</v>
      </c>
      <c r="H656" s="19">
        <v>1</v>
      </c>
      <c r="I656" s="19">
        <v>1</v>
      </c>
      <c r="J656" s="19">
        <v>0</v>
      </c>
      <c r="K656" s="19">
        <v>0</v>
      </c>
      <c r="L656" s="19">
        <v>0</v>
      </c>
      <c r="M656" s="19">
        <v>0</v>
      </c>
      <c r="N656" s="19">
        <v>1</v>
      </c>
      <c r="O656" s="19">
        <v>1</v>
      </c>
      <c r="P656" s="19">
        <v>0</v>
      </c>
      <c r="Q656" s="19">
        <v>0</v>
      </c>
      <c r="R656" s="19">
        <v>0</v>
      </c>
      <c r="S656" s="19"/>
      <c r="T656" s="19"/>
    </row>
    <row r="657" spans="1:20">
      <c r="A657" s="19"/>
      <c r="B657" s="19" t="s">
        <v>84</v>
      </c>
      <c r="C657" s="19" t="s">
        <v>94</v>
      </c>
      <c r="D657" s="19" t="s">
        <v>93</v>
      </c>
      <c r="E657" s="19">
        <v>1</v>
      </c>
      <c r="F657" s="19">
        <v>1</v>
      </c>
      <c r="G657" s="19">
        <v>0</v>
      </c>
      <c r="H657" s="19">
        <v>1</v>
      </c>
      <c r="I657" s="19">
        <v>1</v>
      </c>
      <c r="J657" s="19">
        <v>0</v>
      </c>
      <c r="K657" s="19">
        <v>1</v>
      </c>
      <c r="L657" s="19">
        <v>0</v>
      </c>
      <c r="M657" s="19">
        <v>1</v>
      </c>
      <c r="N657" s="19">
        <v>0</v>
      </c>
      <c r="O657" s="19">
        <v>0</v>
      </c>
      <c r="P657" s="19">
        <v>0</v>
      </c>
      <c r="Q657" s="19">
        <v>0</v>
      </c>
      <c r="R657" s="19">
        <v>0</v>
      </c>
      <c r="S657" s="19" t="s">
        <v>52</v>
      </c>
      <c r="T657" s="19"/>
    </row>
    <row r="658" spans="1:20">
      <c r="A658" s="19" t="s">
        <v>0</v>
      </c>
      <c r="B658" s="19" t="s">
        <v>84</v>
      </c>
      <c r="C658" s="19" t="s">
        <v>85</v>
      </c>
      <c r="D658" s="19" t="s">
        <v>109</v>
      </c>
      <c r="E658" s="19">
        <v>0</v>
      </c>
      <c r="F658" s="19">
        <v>0</v>
      </c>
      <c r="G658" s="19">
        <v>1</v>
      </c>
      <c r="H658" s="19">
        <v>0</v>
      </c>
      <c r="I658" s="19">
        <v>1</v>
      </c>
      <c r="J658" s="19">
        <v>1</v>
      </c>
      <c r="K658" s="19">
        <v>0</v>
      </c>
      <c r="L658" s="19">
        <v>0</v>
      </c>
      <c r="M658" s="19">
        <v>0</v>
      </c>
      <c r="N658" s="19">
        <v>0</v>
      </c>
      <c r="O658" s="19">
        <v>0</v>
      </c>
      <c r="P658" s="19">
        <v>0</v>
      </c>
      <c r="Q658" s="19">
        <v>0</v>
      </c>
      <c r="R658" s="19">
        <v>0</v>
      </c>
      <c r="S658" s="19" t="s">
        <v>40</v>
      </c>
      <c r="T658" s="19"/>
    </row>
    <row r="659" spans="1:20">
      <c r="A659" s="19"/>
      <c r="B659" s="19" t="s">
        <v>84</v>
      </c>
      <c r="C659" s="19" t="s">
        <v>94</v>
      </c>
      <c r="D659" s="19" t="s">
        <v>133</v>
      </c>
      <c r="E659" s="19">
        <v>0</v>
      </c>
      <c r="F659" s="19">
        <v>0</v>
      </c>
      <c r="G659" s="19">
        <v>0</v>
      </c>
      <c r="H659" s="19">
        <v>0</v>
      </c>
      <c r="I659" s="19">
        <v>0</v>
      </c>
      <c r="J659" s="19">
        <v>0</v>
      </c>
      <c r="K659" s="19">
        <v>0</v>
      </c>
      <c r="L659" s="19">
        <v>0</v>
      </c>
      <c r="M659" s="19">
        <v>0</v>
      </c>
      <c r="N659" s="19">
        <v>0</v>
      </c>
      <c r="O659" s="19">
        <v>0</v>
      </c>
      <c r="P659" s="19">
        <v>0</v>
      </c>
      <c r="Q659" s="19">
        <v>0</v>
      </c>
      <c r="R659" s="19">
        <v>0</v>
      </c>
      <c r="S659" s="19" t="s">
        <v>66</v>
      </c>
      <c r="T659" s="19"/>
    </row>
    <row r="660" spans="1:20">
      <c r="A660" s="19"/>
      <c r="B660" s="19" t="s">
        <v>84</v>
      </c>
      <c r="C660" s="19" t="s">
        <v>88</v>
      </c>
      <c r="D660" s="19" t="s">
        <v>95</v>
      </c>
      <c r="E660" s="19">
        <v>0</v>
      </c>
      <c r="F660" s="19">
        <v>1</v>
      </c>
      <c r="G660" s="19">
        <v>0</v>
      </c>
      <c r="H660" s="19">
        <v>0</v>
      </c>
      <c r="I660" s="19">
        <v>0</v>
      </c>
      <c r="J660" s="19">
        <v>0</v>
      </c>
      <c r="K660" s="19">
        <v>0</v>
      </c>
      <c r="L660" s="19">
        <v>0</v>
      </c>
      <c r="M660" s="19">
        <v>0</v>
      </c>
      <c r="N660" s="19">
        <v>0</v>
      </c>
      <c r="O660" s="19">
        <v>0</v>
      </c>
      <c r="P660" s="19">
        <v>0</v>
      </c>
      <c r="Q660" s="19">
        <v>0</v>
      </c>
      <c r="R660" s="19">
        <v>0</v>
      </c>
      <c r="S660" s="19"/>
      <c r="T660" s="19"/>
    </row>
    <row r="661" spans="1:20">
      <c r="A661" s="19" t="s">
        <v>0</v>
      </c>
      <c r="B661" s="19" t="s">
        <v>84</v>
      </c>
      <c r="C661" s="19" t="s">
        <v>94</v>
      </c>
      <c r="D661" s="19" t="s">
        <v>93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J661" s="19">
        <v>0</v>
      </c>
      <c r="K661" s="19">
        <v>0</v>
      </c>
      <c r="L661" s="19">
        <v>0</v>
      </c>
      <c r="M661" s="19">
        <v>0</v>
      </c>
      <c r="N661" s="19">
        <v>0</v>
      </c>
      <c r="O661" s="19">
        <v>0</v>
      </c>
      <c r="P661" s="19">
        <v>0</v>
      </c>
      <c r="Q661" s="19">
        <v>0</v>
      </c>
      <c r="R661" s="19">
        <v>0</v>
      </c>
      <c r="S661" s="19"/>
      <c r="T661" s="19"/>
    </row>
    <row r="662" spans="1:20">
      <c r="A662" s="19"/>
      <c r="B662" s="19" t="s">
        <v>84</v>
      </c>
      <c r="C662" s="19" t="s">
        <v>85</v>
      </c>
      <c r="D662" s="19" t="s">
        <v>93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19">
        <v>0</v>
      </c>
      <c r="L662" s="19">
        <v>0</v>
      </c>
      <c r="M662" s="19">
        <v>0</v>
      </c>
      <c r="N662" s="19">
        <v>0</v>
      </c>
      <c r="O662" s="19">
        <v>0</v>
      </c>
      <c r="P662" s="19">
        <v>0</v>
      </c>
      <c r="Q662" s="19">
        <v>0</v>
      </c>
      <c r="R662" s="19">
        <v>0</v>
      </c>
      <c r="S662" s="19"/>
      <c r="T662" s="19"/>
    </row>
    <row r="663" spans="1:20">
      <c r="A663" s="19"/>
      <c r="B663" s="19" t="s">
        <v>100</v>
      </c>
      <c r="C663" s="19" t="s">
        <v>96</v>
      </c>
      <c r="D663" s="19" t="s">
        <v>101</v>
      </c>
      <c r="E663" s="19">
        <v>0</v>
      </c>
      <c r="F663" s="19">
        <v>0</v>
      </c>
      <c r="G663" s="19">
        <v>0</v>
      </c>
      <c r="H663" s="19">
        <v>1</v>
      </c>
      <c r="I663" s="19">
        <v>1</v>
      </c>
      <c r="J663" s="19">
        <v>0</v>
      </c>
      <c r="K663" s="19">
        <v>0</v>
      </c>
      <c r="L663" s="19">
        <v>0</v>
      </c>
      <c r="M663" s="19">
        <v>0</v>
      </c>
      <c r="N663" s="19">
        <v>0</v>
      </c>
      <c r="O663" s="19">
        <v>0</v>
      </c>
      <c r="P663" s="19">
        <v>0</v>
      </c>
      <c r="Q663" s="19">
        <v>0</v>
      </c>
      <c r="R663" s="19">
        <v>0</v>
      </c>
      <c r="S663" s="19"/>
      <c r="T663" s="19"/>
    </row>
    <row r="664" spans="1:20">
      <c r="A664" s="19"/>
      <c r="B664" s="19" t="s">
        <v>84</v>
      </c>
      <c r="C664" s="19" t="s">
        <v>88</v>
      </c>
      <c r="D664" s="19" t="s">
        <v>138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 t="s">
        <v>41</v>
      </c>
      <c r="T664" s="19"/>
    </row>
    <row r="665" spans="1:20">
      <c r="A665" s="19"/>
      <c r="B665" s="19" t="s">
        <v>84</v>
      </c>
      <c r="C665" s="19" t="s">
        <v>88</v>
      </c>
      <c r="D665" s="19" t="s">
        <v>166</v>
      </c>
      <c r="E665" s="19">
        <v>0</v>
      </c>
      <c r="F665" s="19">
        <v>0</v>
      </c>
      <c r="G665" s="19">
        <v>0</v>
      </c>
      <c r="H665" s="19">
        <v>0</v>
      </c>
      <c r="I665" s="19">
        <v>0</v>
      </c>
      <c r="J665" s="19">
        <v>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 t="s">
        <v>43</v>
      </c>
      <c r="T665" s="19"/>
    </row>
    <row r="666" spans="1:20">
      <c r="A666" s="19"/>
      <c r="B666" s="19" t="s">
        <v>90</v>
      </c>
      <c r="C666" s="19" t="s">
        <v>96</v>
      </c>
      <c r="D666" s="19" t="s">
        <v>91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19">
        <v>0</v>
      </c>
      <c r="L666" s="19">
        <v>0</v>
      </c>
      <c r="M666" s="19">
        <v>0</v>
      </c>
      <c r="N666" s="19">
        <v>0</v>
      </c>
      <c r="O666" s="19">
        <v>0</v>
      </c>
      <c r="P666" s="19">
        <v>0</v>
      </c>
      <c r="Q666" s="19">
        <v>0</v>
      </c>
      <c r="R666" s="19">
        <v>0</v>
      </c>
      <c r="S666" s="19"/>
      <c r="T666" s="19"/>
    </row>
    <row r="667" spans="1:20">
      <c r="A667" s="19"/>
      <c r="B667" s="19" t="s">
        <v>84</v>
      </c>
      <c r="C667" s="19" t="s">
        <v>92</v>
      </c>
      <c r="D667" s="19" t="s">
        <v>102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19">
        <v>0</v>
      </c>
      <c r="L667" s="19">
        <v>0</v>
      </c>
      <c r="M667" s="19">
        <v>0</v>
      </c>
      <c r="N667" s="19">
        <v>0</v>
      </c>
      <c r="O667" s="19">
        <v>0</v>
      </c>
      <c r="P667" s="19">
        <v>0</v>
      </c>
      <c r="Q667" s="19">
        <v>0</v>
      </c>
      <c r="R667" s="19">
        <v>0</v>
      </c>
      <c r="S667" s="19" t="s">
        <v>78</v>
      </c>
      <c r="T667" s="19"/>
    </row>
    <row r="668" spans="1:20">
      <c r="A668" s="19"/>
      <c r="B668" s="19" t="s">
        <v>84</v>
      </c>
      <c r="C668" s="19" t="s">
        <v>96</v>
      </c>
      <c r="D668" s="19" t="s">
        <v>97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19">
        <v>0</v>
      </c>
      <c r="L668" s="19">
        <v>0</v>
      </c>
      <c r="M668" s="19">
        <v>0</v>
      </c>
      <c r="N668" s="19">
        <v>0</v>
      </c>
      <c r="O668" s="19">
        <v>0</v>
      </c>
      <c r="P668" s="19">
        <v>0</v>
      </c>
      <c r="Q668" s="19">
        <v>0</v>
      </c>
      <c r="R668" s="19">
        <v>0</v>
      </c>
      <c r="S668" s="19"/>
      <c r="T668" s="19"/>
    </row>
    <row r="669" spans="1:20">
      <c r="A669" s="19"/>
      <c r="B669" s="19" t="s">
        <v>84</v>
      </c>
      <c r="C669" s="19" t="s">
        <v>96</v>
      </c>
      <c r="D669" s="19" t="s">
        <v>93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19">
        <v>0</v>
      </c>
      <c r="L669" s="19">
        <v>0</v>
      </c>
      <c r="M669" s="19">
        <v>0</v>
      </c>
      <c r="N669" s="19">
        <v>0</v>
      </c>
      <c r="O669" s="19">
        <v>0</v>
      </c>
      <c r="P669" s="19">
        <v>0</v>
      </c>
      <c r="Q669" s="19">
        <v>0</v>
      </c>
      <c r="R669" s="19">
        <v>0</v>
      </c>
      <c r="S669" s="19"/>
      <c r="T669" s="19"/>
    </row>
    <row r="670" spans="1:20">
      <c r="A670" s="19"/>
      <c r="B670" s="19" t="s">
        <v>84</v>
      </c>
      <c r="C670" s="19" t="s">
        <v>85</v>
      </c>
      <c r="D670" s="19" t="s">
        <v>102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19">
        <v>0</v>
      </c>
      <c r="L670" s="19">
        <v>0</v>
      </c>
      <c r="M670" s="19">
        <v>0</v>
      </c>
      <c r="N670" s="19">
        <v>0</v>
      </c>
      <c r="O670" s="19">
        <v>0</v>
      </c>
      <c r="P670" s="19">
        <v>0</v>
      </c>
      <c r="Q670" s="19">
        <v>0</v>
      </c>
      <c r="R670" s="19">
        <v>0</v>
      </c>
      <c r="S670" s="19"/>
      <c r="T670" s="19"/>
    </row>
    <row r="671" spans="1:20">
      <c r="A671" s="19"/>
      <c r="B671" s="19" t="s">
        <v>90</v>
      </c>
      <c r="C671" s="19" t="s">
        <v>88</v>
      </c>
      <c r="D671" s="19" t="s">
        <v>91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19">
        <v>0</v>
      </c>
      <c r="L671" s="19">
        <v>0</v>
      </c>
      <c r="M671" s="19">
        <v>0</v>
      </c>
      <c r="N671" s="19">
        <v>0</v>
      </c>
      <c r="O671" s="19">
        <v>0</v>
      </c>
      <c r="P671" s="19">
        <v>0</v>
      </c>
      <c r="Q671" s="19">
        <v>0</v>
      </c>
      <c r="R671" s="19">
        <v>0</v>
      </c>
      <c r="S671" s="19"/>
      <c r="T671" s="19"/>
    </row>
    <row r="672" spans="1:20">
      <c r="A672" s="19"/>
      <c r="B672" s="19" t="s">
        <v>84</v>
      </c>
      <c r="C672" s="19" t="s">
        <v>85</v>
      </c>
      <c r="D672" s="19" t="s">
        <v>87</v>
      </c>
      <c r="E672" s="19">
        <v>0</v>
      </c>
      <c r="F672" s="19">
        <v>0</v>
      </c>
      <c r="G672" s="19">
        <v>0</v>
      </c>
      <c r="H672" s="19">
        <v>0</v>
      </c>
      <c r="I672" s="19">
        <v>0</v>
      </c>
      <c r="J672" s="19">
        <v>0</v>
      </c>
      <c r="K672" s="19">
        <v>0</v>
      </c>
      <c r="L672" s="19">
        <v>0</v>
      </c>
      <c r="M672" s="19">
        <v>0</v>
      </c>
      <c r="N672" s="19">
        <v>0</v>
      </c>
      <c r="O672" s="19">
        <v>0</v>
      </c>
      <c r="P672" s="19">
        <v>0</v>
      </c>
      <c r="Q672" s="19">
        <v>0</v>
      </c>
      <c r="R672" s="19">
        <v>0</v>
      </c>
      <c r="S672" s="19"/>
      <c r="T672" s="19"/>
    </row>
    <row r="673" spans="1:20">
      <c r="A673" s="19"/>
      <c r="B673" s="19" t="s">
        <v>84</v>
      </c>
      <c r="C673" s="19" t="s">
        <v>88</v>
      </c>
      <c r="D673" s="19" t="s">
        <v>95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0</v>
      </c>
      <c r="K673" s="19">
        <v>0</v>
      </c>
      <c r="L673" s="19">
        <v>0</v>
      </c>
      <c r="M673" s="19">
        <v>0</v>
      </c>
      <c r="N673" s="19">
        <v>0</v>
      </c>
      <c r="O673" s="19">
        <v>0</v>
      </c>
      <c r="P673" s="19">
        <v>0</v>
      </c>
      <c r="Q673" s="19">
        <v>0</v>
      </c>
      <c r="R673" s="19">
        <v>0</v>
      </c>
      <c r="S673" s="19"/>
      <c r="T673" s="19"/>
    </row>
    <row r="674" spans="1:20">
      <c r="A674" s="19"/>
      <c r="B674" s="19" t="s">
        <v>84</v>
      </c>
      <c r="C674" s="19" t="s">
        <v>85</v>
      </c>
      <c r="D674" s="19" t="s">
        <v>93</v>
      </c>
      <c r="E674" s="19">
        <v>0</v>
      </c>
      <c r="F674" s="19">
        <v>0</v>
      </c>
      <c r="G674" s="19">
        <v>0</v>
      </c>
      <c r="H674" s="19">
        <v>0</v>
      </c>
      <c r="I674" s="19">
        <v>0</v>
      </c>
      <c r="J674" s="19">
        <v>0</v>
      </c>
      <c r="K674" s="19">
        <v>0</v>
      </c>
      <c r="L674" s="19">
        <v>0</v>
      </c>
      <c r="M674" s="19">
        <v>0</v>
      </c>
      <c r="N674" s="19">
        <v>0</v>
      </c>
      <c r="O674" s="19">
        <v>0</v>
      </c>
      <c r="P674" s="19">
        <v>0</v>
      </c>
      <c r="Q674" s="19">
        <v>0</v>
      </c>
      <c r="R674" s="19">
        <v>0</v>
      </c>
      <c r="S674" s="19"/>
      <c r="T674" s="19"/>
    </row>
    <row r="675" spans="1:20">
      <c r="A675" s="19"/>
      <c r="B675" s="19" t="s">
        <v>90</v>
      </c>
      <c r="C675" s="19" t="s">
        <v>94</v>
      </c>
      <c r="D675" s="19" t="s">
        <v>91</v>
      </c>
      <c r="E675" s="19">
        <v>0</v>
      </c>
      <c r="F675" s="19">
        <v>0</v>
      </c>
      <c r="G675" s="19">
        <v>0</v>
      </c>
      <c r="H675" s="19">
        <v>0</v>
      </c>
      <c r="I675" s="19">
        <v>0</v>
      </c>
      <c r="J675" s="19">
        <v>0</v>
      </c>
      <c r="K675" s="19">
        <v>0</v>
      </c>
      <c r="L675" s="19">
        <v>0</v>
      </c>
      <c r="M675" s="19">
        <v>0</v>
      </c>
      <c r="N675" s="19">
        <v>0</v>
      </c>
      <c r="O675" s="19">
        <v>0</v>
      </c>
      <c r="P675" s="19">
        <v>0</v>
      </c>
      <c r="Q675" s="19">
        <v>0</v>
      </c>
      <c r="R675" s="19">
        <v>0</v>
      </c>
      <c r="S675" s="19"/>
      <c r="T675" s="19"/>
    </row>
    <row r="676" spans="1:20">
      <c r="A676" s="19"/>
      <c r="B676" s="19" t="s">
        <v>100</v>
      </c>
      <c r="C676" s="19" t="s">
        <v>85</v>
      </c>
      <c r="D676" s="19" t="s">
        <v>101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19">
        <v>1</v>
      </c>
      <c r="L676" s="19">
        <v>0</v>
      </c>
      <c r="M676" s="19">
        <v>0</v>
      </c>
      <c r="N676" s="19">
        <v>0</v>
      </c>
      <c r="O676" s="19">
        <v>0</v>
      </c>
      <c r="P676" s="19">
        <v>0</v>
      </c>
      <c r="Q676" s="19">
        <v>0</v>
      </c>
      <c r="R676" s="19">
        <v>0</v>
      </c>
      <c r="S676" s="19" t="s">
        <v>43</v>
      </c>
      <c r="T676" s="19"/>
    </row>
    <row r="677" spans="1:20">
      <c r="A677" s="19"/>
      <c r="B677" s="19" t="s">
        <v>84</v>
      </c>
      <c r="C677" s="19" t="s">
        <v>96</v>
      </c>
      <c r="D677" s="19" t="s">
        <v>129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19">
        <v>0</v>
      </c>
      <c r="L677" s="19">
        <v>0</v>
      </c>
      <c r="M677" s="19">
        <v>0</v>
      </c>
      <c r="N677" s="19">
        <v>0</v>
      </c>
      <c r="O677" s="19">
        <v>0</v>
      </c>
      <c r="P677" s="19">
        <v>0</v>
      </c>
      <c r="Q677" s="19">
        <v>0</v>
      </c>
      <c r="R677" s="19">
        <v>0</v>
      </c>
      <c r="S677" s="19"/>
      <c r="T677" s="19"/>
    </row>
    <row r="678" spans="1:20">
      <c r="A678" s="19"/>
      <c r="B678" s="19" t="s">
        <v>84</v>
      </c>
      <c r="C678" s="19" t="s">
        <v>92</v>
      </c>
      <c r="D678" s="19" t="s">
        <v>168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19">
        <v>0</v>
      </c>
      <c r="L678" s="19">
        <v>0</v>
      </c>
      <c r="M678" s="19">
        <v>0</v>
      </c>
      <c r="N678" s="19">
        <v>0</v>
      </c>
      <c r="O678" s="19">
        <v>0</v>
      </c>
      <c r="P678" s="19">
        <v>0</v>
      </c>
      <c r="Q678" s="19">
        <v>0</v>
      </c>
      <c r="R678" s="19">
        <v>0</v>
      </c>
      <c r="S678" s="19" t="s">
        <v>77</v>
      </c>
      <c r="T678" s="19"/>
    </row>
    <row r="679" spans="1:20">
      <c r="A679" s="19"/>
      <c r="B679" s="19" t="s">
        <v>84</v>
      </c>
      <c r="C679" s="19" t="s">
        <v>88</v>
      </c>
      <c r="D679" s="19" t="s">
        <v>136</v>
      </c>
      <c r="E679" s="19">
        <v>0</v>
      </c>
      <c r="F679" s="19">
        <v>0</v>
      </c>
      <c r="G679" s="19">
        <v>0</v>
      </c>
      <c r="H679" s="19">
        <v>0</v>
      </c>
      <c r="I679" s="19">
        <v>0</v>
      </c>
      <c r="J679" s="19">
        <v>0</v>
      </c>
      <c r="K679" s="19">
        <v>0</v>
      </c>
      <c r="L679" s="19">
        <v>0</v>
      </c>
      <c r="M679" s="19">
        <v>0</v>
      </c>
      <c r="N679" s="19">
        <v>0</v>
      </c>
      <c r="O679" s="19">
        <v>0</v>
      </c>
      <c r="P679" s="19">
        <v>0</v>
      </c>
      <c r="Q679" s="19">
        <v>0</v>
      </c>
      <c r="R679" s="19">
        <v>0</v>
      </c>
      <c r="S679" s="19" t="s">
        <v>72</v>
      </c>
      <c r="T679" s="19"/>
    </row>
    <row r="680" spans="1:20">
      <c r="A680" s="19"/>
      <c r="B680" s="19" t="s">
        <v>84</v>
      </c>
      <c r="C680" s="19" t="s">
        <v>88</v>
      </c>
      <c r="D680" s="19" t="s">
        <v>95</v>
      </c>
      <c r="E680" s="19">
        <v>0</v>
      </c>
      <c r="F680" s="19">
        <v>0</v>
      </c>
      <c r="G680" s="19">
        <v>0</v>
      </c>
      <c r="H680" s="19">
        <v>0</v>
      </c>
      <c r="I680" s="19">
        <v>0</v>
      </c>
      <c r="J680" s="19">
        <v>0</v>
      </c>
      <c r="K680" s="19">
        <v>0</v>
      </c>
      <c r="L680" s="19">
        <v>0</v>
      </c>
      <c r="M680" s="19">
        <v>0</v>
      </c>
      <c r="N680" s="19">
        <v>0</v>
      </c>
      <c r="O680" s="19">
        <v>0</v>
      </c>
      <c r="P680" s="19">
        <v>0</v>
      </c>
      <c r="Q680" s="19">
        <v>0</v>
      </c>
      <c r="R680" s="19">
        <v>0</v>
      </c>
      <c r="S680" s="19"/>
      <c r="T680" s="19"/>
    </row>
    <row r="681" spans="1:20">
      <c r="A681" s="19"/>
      <c r="B681" s="19" t="s">
        <v>84</v>
      </c>
      <c r="C681" s="19" t="s">
        <v>85</v>
      </c>
      <c r="D681" s="19" t="s">
        <v>93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19">
        <v>0</v>
      </c>
      <c r="L681" s="19">
        <v>0</v>
      </c>
      <c r="M681" s="19">
        <v>0</v>
      </c>
      <c r="N681" s="19">
        <v>0</v>
      </c>
      <c r="O681" s="19">
        <v>0</v>
      </c>
      <c r="P681" s="19">
        <v>0</v>
      </c>
      <c r="Q681" s="19">
        <v>0</v>
      </c>
      <c r="R681" s="19">
        <v>0</v>
      </c>
      <c r="S681" s="19" t="s">
        <v>42</v>
      </c>
      <c r="T681" s="19"/>
    </row>
    <row r="682" spans="1:20">
      <c r="A682" s="19"/>
      <c r="B682" s="19" t="s">
        <v>84</v>
      </c>
      <c r="C682" s="19" t="s">
        <v>88</v>
      </c>
      <c r="D682" s="19" t="s">
        <v>160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19">
        <v>0</v>
      </c>
      <c r="L682" s="19">
        <v>0</v>
      </c>
      <c r="M682" s="19">
        <v>0</v>
      </c>
      <c r="N682" s="19">
        <v>0</v>
      </c>
      <c r="O682" s="19">
        <v>0</v>
      </c>
      <c r="P682" s="19">
        <v>0</v>
      </c>
      <c r="Q682" s="19">
        <v>0</v>
      </c>
      <c r="R682" s="19">
        <v>0</v>
      </c>
      <c r="S682" s="19"/>
      <c r="T682" s="19"/>
    </row>
    <row r="683" spans="1:20">
      <c r="A683" s="19"/>
      <c r="B683" s="19" t="s">
        <v>100</v>
      </c>
      <c r="C683" s="19" t="s">
        <v>96</v>
      </c>
      <c r="D683" s="19" t="s">
        <v>101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/>
      <c r="T683" s="19"/>
    </row>
    <row r="684" spans="1:20">
      <c r="A684" s="19" t="s">
        <v>0</v>
      </c>
      <c r="B684" s="19" t="s">
        <v>84</v>
      </c>
      <c r="C684" s="19" t="s">
        <v>88</v>
      </c>
      <c r="D684" s="19" t="s">
        <v>93</v>
      </c>
      <c r="E684" s="19">
        <v>0</v>
      </c>
      <c r="F684" s="19">
        <v>0</v>
      </c>
      <c r="G684" s="19">
        <v>0</v>
      </c>
      <c r="H684" s="19">
        <v>0</v>
      </c>
      <c r="I684" s="19">
        <v>0</v>
      </c>
      <c r="J684" s="19">
        <v>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/>
      <c r="T684" s="19"/>
    </row>
    <row r="685" spans="1:20">
      <c r="A685" s="19"/>
      <c r="B685" s="19" t="s">
        <v>84</v>
      </c>
      <c r="C685" s="19" t="s">
        <v>96</v>
      </c>
      <c r="D685" s="19" t="s">
        <v>104</v>
      </c>
      <c r="E685" s="19">
        <v>0</v>
      </c>
      <c r="F685" s="19">
        <v>0</v>
      </c>
      <c r="G685" s="19">
        <v>0</v>
      </c>
      <c r="H685" s="19">
        <v>0</v>
      </c>
      <c r="I685" s="19">
        <v>0</v>
      </c>
      <c r="J685" s="19">
        <v>0</v>
      </c>
      <c r="K685" s="19">
        <v>0</v>
      </c>
      <c r="L685" s="19">
        <v>0</v>
      </c>
      <c r="M685" s="19">
        <v>0</v>
      </c>
      <c r="N685" s="19">
        <v>0</v>
      </c>
      <c r="O685" s="19">
        <v>0</v>
      </c>
      <c r="P685" s="19">
        <v>0</v>
      </c>
      <c r="Q685" s="19">
        <v>0</v>
      </c>
      <c r="R685" s="19">
        <v>0</v>
      </c>
      <c r="S685" s="19" t="s">
        <v>52</v>
      </c>
      <c r="T685" s="19"/>
    </row>
    <row r="686" spans="1:20">
      <c r="A686" s="19"/>
      <c r="B686" s="19" t="s">
        <v>100</v>
      </c>
      <c r="C686" s="19" t="s">
        <v>92</v>
      </c>
      <c r="D686" s="19" t="s">
        <v>101</v>
      </c>
      <c r="E686" s="19">
        <v>0</v>
      </c>
      <c r="F686" s="19">
        <v>0</v>
      </c>
      <c r="G686" s="19">
        <v>0</v>
      </c>
      <c r="H686" s="19">
        <v>0</v>
      </c>
      <c r="I686" s="19">
        <v>0</v>
      </c>
      <c r="J686" s="19">
        <v>0</v>
      </c>
      <c r="K686" s="19">
        <v>0</v>
      </c>
      <c r="L686" s="19">
        <v>0</v>
      </c>
      <c r="M686" s="19">
        <v>0</v>
      </c>
      <c r="N686" s="19">
        <v>0</v>
      </c>
      <c r="O686" s="19">
        <v>0</v>
      </c>
      <c r="P686" s="19">
        <v>0</v>
      </c>
      <c r="Q686" s="19">
        <v>0</v>
      </c>
      <c r="R686" s="19">
        <v>0</v>
      </c>
      <c r="S686" s="19"/>
      <c r="T686" s="19"/>
    </row>
    <row r="687" spans="1:20">
      <c r="A687" s="19"/>
      <c r="B687" s="19" t="s">
        <v>100</v>
      </c>
      <c r="C687" s="19" t="s">
        <v>88</v>
      </c>
      <c r="D687" s="19" t="s">
        <v>101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19">
        <v>0</v>
      </c>
      <c r="L687" s="19">
        <v>0</v>
      </c>
      <c r="M687" s="19">
        <v>0</v>
      </c>
      <c r="N687" s="19">
        <v>0</v>
      </c>
      <c r="O687" s="19">
        <v>0</v>
      </c>
      <c r="P687" s="19">
        <v>0</v>
      </c>
      <c r="Q687" s="19">
        <v>0</v>
      </c>
      <c r="R687" s="19">
        <v>0</v>
      </c>
      <c r="S687" s="19"/>
      <c r="T687" s="19"/>
    </row>
    <row r="688" spans="1:20">
      <c r="A688" s="19"/>
      <c r="B688" s="19" t="s">
        <v>84</v>
      </c>
      <c r="C688" s="19" t="s">
        <v>88</v>
      </c>
      <c r="D688" s="19" t="s">
        <v>93</v>
      </c>
      <c r="E688" s="19">
        <v>1</v>
      </c>
      <c r="F688" s="19">
        <v>1</v>
      </c>
      <c r="G688" s="19">
        <v>1</v>
      </c>
      <c r="H688" s="19">
        <v>0</v>
      </c>
      <c r="I688" s="19">
        <v>1</v>
      </c>
      <c r="J688" s="19">
        <v>0</v>
      </c>
      <c r="K688" s="19">
        <v>1</v>
      </c>
      <c r="L688" s="19">
        <v>0</v>
      </c>
      <c r="M688" s="19">
        <v>0</v>
      </c>
      <c r="N688" s="19">
        <v>0</v>
      </c>
      <c r="O688" s="19">
        <v>0</v>
      </c>
      <c r="P688" s="19">
        <v>0</v>
      </c>
      <c r="Q688" s="19">
        <v>0</v>
      </c>
      <c r="R688" s="19">
        <v>0</v>
      </c>
      <c r="S688" s="19" t="s">
        <v>72</v>
      </c>
      <c r="T688" s="19"/>
    </row>
    <row r="689" spans="1:20">
      <c r="A689" s="19" t="s">
        <v>0</v>
      </c>
      <c r="B689" s="19" t="s">
        <v>84</v>
      </c>
      <c r="C689" s="19" t="s">
        <v>85</v>
      </c>
      <c r="D689" s="19" t="s">
        <v>105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19">
        <v>0</v>
      </c>
      <c r="L689" s="19">
        <v>0</v>
      </c>
      <c r="M689" s="19">
        <v>0</v>
      </c>
      <c r="N689" s="19">
        <v>0</v>
      </c>
      <c r="O689" s="19">
        <v>0</v>
      </c>
      <c r="P689" s="19">
        <v>0</v>
      </c>
      <c r="Q689" s="19">
        <v>0</v>
      </c>
      <c r="R689" s="19">
        <v>0</v>
      </c>
      <c r="S689" s="19"/>
      <c r="T689" s="19"/>
    </row>
    <row r="690" spans="1:20">
      <c r="A690" s="19"/>
      <c r="B690" s="19" t="s">
        <v>84</v>
      </c>
      <c r="C690" s="19" t="s">
        <v>85</v>
      </c>
      <c r="D690" s="19" t="s">
        <v>109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19">
        <v>0</v>
      </c>
      <c r="L690" s="19">
        <v>0</v>
      </c>
      <c r="M690" s="19">
        <v>0</v>
      </c>
      <c r="N690" s="19">
        <v>0</v>
      </c>
      <c r="O690" s="19">
        <v>0</v>
      </c>
      <c r="P690" s="19">
        <v>0</v>
      </c>
      <c r="Q690" s="19">
        <v>0</v>
      </c>
      <c r="R690" s="19">
        <v>0</v>
      </c>
      <c r="S690" s="19" t="s">
        <v>43</v>
      </c>
      <c r="T690" s="19"/>
    </row>
    <row r="691" spans="1:20">
      <c r="A691" s="19"/>
      <c r="B691" s="19" t="s">
        <v>84</v>
      </c>
      <c r="C691" s="19" t="s">
        <v>88</v>
      </c>
      <c r="D691" s="19" t="s">
        <v>104</v>
      </c>
      <c r="E691" s="19">
        <v>1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19">
        <v>1</v>
      </c>
      <c r="L691" s="19">
        <v>0</v>
      </c>
      <c r="M691" s="19">
        <v>0</v>
      </c>
      <c r="N691" s="19">
        <v>0</v>
      </c>
      <c r="O691" s="19">
        <v>0</v>
      </c>
      <c r="P691" s="19">
        <v>0</v>
      </c>
      <c r="Q691" s="19">
        <v>0</v>
      </c>
      <c r="R691" s="19">
        <v>0</v>
      </c>
      <c r="S691" s="19"/>
      <c r="T691" s="19"/>
    </row>
    <row r="692" spans="1:20">
      <c r="A692" s="19"/>
      <c r="B692" s="19" t="s">
        <v>84</v>
      </c>
      <c r="C692" s="19" t="s">
        <v>88</v>
      </c>
      <c r="D692" s="19" t="s">
        <v>174</v>
      </c>
      <c r="E692" s="19">
        <v>0</v>
      </c>
      <c r="F692" s="19">
        <v>0</v>
      </c>
      <c r="G692" s="19">
        <v>0</v>
      </c>
      <c r="H692" s="19">
        <v>0</v>
      </c>
      <c r="I692" s="19">
        <v>0</v>
      </c>
      <c r="J692" s="19">
        <v>0</v>
      </c>
      <c r="K692" s="19">
        <v>0</v>
      </c>
      <c r="L692" s="19">
        <v>0</v>
      </c>
      <c r="M692" s="19">
        <v>1</v>
      </c>
      <c r="N692" s="19">
        <v>0</v>
      </c>
      <c r="O692" s="19">
        <v>0</v>
      </c>
      <c r="P692" s="19">
        <v>0</v>
      </c>
      <c r="Q692" s="19">
        <v>0</v>
      </c>
      <c r="R692" s="19">
        <v>0</v>
      </c>
      <c r="S692" s="19" t="s">
        <v>43</v>
      </c>
      <c r="T692" s="19"/>
    </row>
    <row r="693" spans="1:20">
      <c r="A693" s="19" t="s">
        <v>0</v>
      </c>
      <c r="B693" s="19" t="s">
        <v>100</v>
      </c>
      <c r="C693" s="19" t="s">
        <v>94</v>
      </c>
      <c r="D693" s="19" t="s">
        <v>101</v>
      </c>
      <c r="E693" s="19">
        <v>0</v>
      </c>
      <c r="F693" s="19">
        <v>0</v>
      </c>
      <c r="G693" s="19">
        <v>0</v>
      </c>
      <c r="H693" s="19">
        <v>0</v>
      </c>
      <c r="I693" s="19">
        <v>0</v>
      </c>
      <c r="J693" s="19">
        <v>0</v>
      </c>
      <c r="K693" s="19">
        <v>0</v>
      </c>
      <c r="L693" s="19">
        <v>1</v>
      </c>
      <c r="M693" s="19">
        <v>0</v>
      </c>
      <c r="N693" s="19">
        <v>0</v>
      </c>
      <c r="O693" s="19">
        <v>0</v>
      </c>
      <c r="P693" s="19">
        <v>0</v>
      </c>
      <c r="Q693" s="19">
        <v>0</v>
      </c>
      <c r="R693" s="19">
        <v>0</v>
      </c>
      <c r="S693" s="19"/>
      <c r="T693" s="19"/>
    </row>
    <row r="694" spans="1:20">
      <c r="A694" s="19"/>
      <c r="B694" s="19" t="s">
        <v>84</v>
      </c>
      <c r="C694" s="19" t="s">
        <v>96</v>
      </c>
      <c r="D694" s="19" t="s">
        <v>87</v>
      </c>
      <c r="E694" s="19">
        <v>0</v>
      </c>
      <c r="F694" s="19">
        <v>0</v>
      </c>
      <c r="G694" s="19">
        <v>0</v>
      </c>
      <c r="H694" s="19">
        <v>0</v>
      </c>
      <c r="I694" s="19">
        <v>0</v>
      </c>
      <c r="J694" s="19">
        <v>0</v>
      </c>
      <c r="K694" s="19">
        <v>0</v>
      </c>
      <c r="L694" s="19">
        <v>0</v>
      </c>
      <c r="M694" s="19">
        <v>0</v>
      </c>
      <c r="N694" s="19">
        <v>0</v>
      </c>
      <c r="O694" s="19">
        <v>0</v>
      </c>
      <c r="P694" s="19">
        <v>0</v>
      </c>
      <c r="Q694" s="19">
        <v>0</v>
      </c>
      <c r="R694" s="19">
        <v>0</v>
      </c>
      <c r="S694" s="19"/>
      <c r="T694" s="19"/>
    </row>
    <row r="695" spans="1:20">
      <c r="A695" s="19"/>
      <c r="B695" s="19" t="s">
        <v>100</v>
      </c>
      <c r="C695" s="19" t="s">
        <v>94</v>
      </c>
      <c r="D695" s="19" t="s">
        <v>101</v>
      </c>
      <c r="E695" s="19">
        <v>0</v>
      </c>
      <c r="F695" s="19">
        <v>0</v>
      </c>
      <c r="G695" s="19">
        <v>0</v>
      </c>
      <c r="H695" s="19">
        <v>0</v>
      </c>
      <c r="I695" s="19">
        <v>0</v>
      </c>
      <c r="J695" s="19">
        <v>0</v>
      </c>
      <c r="K695" s="19">
        <v>0</v>
      </c>
      <c r="L695" s="19">
        <v>0</v>
      </c>
      <c r="M695" s="19">
        <v>0</v>
      </c>
      <c r="N695" s="19">
        <v>0</v>
      </c>
      <c r="O695" s="19">
        <v>0</v>
      </c>
      <c r="P695" s="19">
        <v>0</v>
      </c>
      <c r="Q695" s="19">
        <v>0</v>
      </c>
      <c r="R695" s="19">
        <v>0</v>
      </c>
      <c r="S695" s="19"/>
      <c r="T695" s="19"/>
    </row>
    <row r="696" spans="1:20">
      <c r="A696" s="19" t="s">
        <v>0</v>
      </c>
      <c r="B696" s="19" t="s">
        <v>84</v>
      </c>
      <c r="C696" s="19" t="s">
        <v>94</v>
      </c>
      <c r="D696" s="19" t="s">
        <v>93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19">
        <v>0</v>
      </c>
      <c r="L696" s="19">
        <v>0</v>
      </c>
      <c r="M696" s="19">
        <v>0</v>
      </c>
      <c r="N696" s="19">
        <v>0</v>
      </c>
      <c r="O696" s="19">
        <v>0</v>
      </c>
      <c r="P696" s="19">
        <v>1</v>
      </c>
      <c r="Q696" s="19">
        <v>0</v>
      </c>
      <c r="R696" s="19">
        <v>1</v>
      </c>
      <c r="S696" s="19"/>
      <c r="T696" s="19"/>
    </row>
    <row r="697" spans="1:20">
      <c r="A697" s="19" t="s">
        <v>0</v>
      </c>
      <c r="B697" s="19" t="s">
        <v>84</v>
      </c>
      <c r="C697" s="19" t="s">
        <v>88</v>
      </c>
      <c r="D697" s="19" t="s">
        <v>127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19">
        <v>0</v>
      </c>
      <c r="L697" s="19">
        <v>0</v>
      </c>
      <c r="M697" s="19">
        <v>0</v>
      </c>
      <c r="N697" s="19">
        <v>0</v>
      </c>
      <c r="O697" s="19">
        <v>0</v>
      </c>
      <c r="P697" s="19">
        <v>0</v>
      </c>
      <c r="Q697" s="19">
        <v>0</v>
      </c>
      <c r="R697" s="19">
        <v>0</v>
      </c>
      <c r="S697" s="19" t="s">
        <v>74</v>
      </c>
      <c r="T697" s="19"/>
    </row>
    <row r="698" spans="1:20">
      <c r="A698" s="19"/>
      <c r="B698" s="19" t="s">
        <v>84</v>
      </c>
      <c r="C698" s="19" t="s">
        <v>96</v>
      </c>
      <c r="D698" s="19" t="s">
        <v>102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19">
        <v>0</v>
      </c>
      <c r="L698" s="19">
        <v>0</v>
      </c>
      <c r="M698" s="19">
        <v>0</v>
      </c>
      <c r="N698" s="19">
        <v>0</v>
      </c>
      <c r="O698" s="19">
        <v>0</v>
      </c>
      <c r="P698" s="19">
        <v>0</v>
      </c>
      <c r="Q698" s="19">
        <v>0</v>
      </c>
      <c r="R698" s="19">
        <v>0</v>
      </c>
      <c r="S698" s="19"/>
      <c r="T698" s="19"/>
    </row>
    <row r="699" spans="1:20">
      <c r="A699" s="19"/>
      <c r="B699" s="19" t="s">
        <v>100</v>
      </c>
      <c r="C699" s="19" t="s">
        <v>88</v>
      </c>
      <c r="D699" s="19" t="s">
        <v>101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19">
        <v>0</v>
      </c>
      <c r="L699" s="19">
        <v>0</v>
      </c>
      <c r="M699" s="19">
        <v>0</v>
      </c>
      <c r="N699" s="19">
        <v>0</v>
      </c>
      <c r="O699" s="19">
        <v>0</v>
      </c>
      <c r="P699" s="19">
        <v>0</v>
      </c>
      <c r="Q699" s="19">
        <v>0</v>
      </c>
      <c r="R699" s="19">
        <v>0</v>
      </c>
      <c r="S699" s="19" t="s">
        <v>75</v>
      </c>
      <c r="T699" s="19"/>
    </row>
    <row r="700" spans="1:20">
      <c r="A700" s="19"/>
      <c r="B700" s="19" t="s">
        <v>84</v>
      </c>
      <c r="C700" s="19" t="s">
        <v>85</v>
      </c>
      <c r="D700" s="19" t="s">
        <v>105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19">
        <v>0</v>
      </c>
      <c r="L700" s="19">
        <v>0</v>
      </c>
      <c r="M700" s="19">
        <v>0</v>
      </c>
      <c r="N700" s="19">
        <v>0</v>
      </c>
      <c r="O700" s="19">
        <v>0</v>
      </c>
      <c r="P700" s="19">
        <v>0</v>
      </c>
      <c r="Q700" s="19">
        <v>0</v>
      </c>
      <c r="R700" s="19">
        <v>0</v>
      </c>
      <c r="S700" s="19" t="s">
        <v>75</v>
      </c>
      <c r="T700" s="19"/>
    </row>
    <row r="701" spans="1:20">
      <c r="A701" s="19"/>
      <c r="B701" s="19" t="s">
        <v>84</v>
      </c>
      <c r="C701" s="19" t="s">
        <v>88</v>
      </c>
      <c r="D701" s="19" t="s">
        <v>97</v>
      </c>
      <c r="E701" s="19">
        <v>0</v>
      </c>
      <c r="F701" s="19">
        <v>0</v>
      </c>
      <c r="G701" s="19">
        <v>0</v>
      </c>
      <c r="H701" s="19">
        <v>0</v>
      </c>
      <c r="I701" s="19">
        <v>0</v>
      </c>
      <c r="J701" s="19">
        <v>0</v>
      </c>
      <c r="K701" s="19">
        <v>0</v>
      </c>
      <c r="L701" s="19">
        <v>0</v>
      </c>
      <c r="M701" s="19">
        <v>0</v>
      </c>
      <c r="N701" s="19">
        <v>0</v>
      </c>
      <c r="O701" s="19">
        <v>0</v>
      </c>
      <c r="P701" s="19">
        <v>0</v>
      </c>
      <c r="Q701" s="19">
        <v>0</v>
      </c>
      <c r="R701" s="19">
        <v>0</v>
      </c>
      <c r="S701" s="19"/>
      <c r="T701" s="19"/>
    </row>
    <row r="702" spans="1:20">
      <c r="A702" s="19"/>
      <c r="B702" s="19" t="s">
        <v>84</v>
      </c>
      <c r="C702" s="19" t="s">
        <v>85</v>
      </c>
      <c r="D702" s="19" t="s">
        <v>175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/>
      <c r="T702" s="19"/>
    </row>
    <row r="703" spans="1:20">
      <c r="A703" s="19"/>
      <c r="B703" s="19" t="s">
        <v>84</v>
      </c>
      <c r="C703" s="19" t="s">
        <v>94</v>
      </c>
      <c r="D703" s="19" t="s">
        <v>97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 t="s">
        <v>78</v>
      </c>
      <c r="T703" s="19"/>
    </row>
    <row r="704" spans="1:20">
      <c r="A704" s="19"/>
      <c r="B704" s="19" t="s">
        <v>84</v>
      </c>
      <c r="C704" s="19" t="s">
        <v>96</v>
      </c>
      <c r="D704" s="19" t="s">
        <v>166</v>
      </c>
      <c r="E704" s="19">
        <v>0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19">
        <v>0</v>
      </c>
      <c r="L704" s="19">
        <v>0</v>
      </c>
      <c r="M704" s="19">
        <v>0</v>
      </c>
      <c r="N704" s="19">
        <v>0</v>
      </c>
      <c r="O704" s="19">
        <v>0</v>
      </c>
      <c r="P704" s="19">
        <v>0</v>
      </c>
      <c r="Q704" s="19">
        <v>0</v>
      </c>
      <c r="R704" s="19">
        <v>0</v>
      </c>
      <c r="S704" s="19"/>
      <c r="T704" s="19"/>
    </row>
    <row r="705" spans="1:20">
      <c r="A705" s="19"/>
      <c r="B705" s="19" t="s">
        <v>84</v>
      </c>
      <c r="C705" s="19" t="s">
        <v>88</v>
      </c>
      <c r="D705" s="19" t="s">
        <v>135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19">
        <v>0</v>
      </c>
      <c r="L705" s="19">
        <v>0</v>
      </c>
      <c r="M705" s="19">
        <v>0</v>
      </c>
      <c r="N705" s="19">
        <v>0</v>
      </c>
      <c r="O705" s="19">
        <v>0</v>
      </c>
      <c r="P705" s="19">
        <v>0</v>
      </c>
      <c r="Q705" s="19">
        <v>0</v>
      </c>
      <c r="R705" s="19">
        <v>0</v>
      </c>
      <c r="S705" s="19" t="s">
        <v>75</v>
      </c>
      <c r="T705" s="19"/>
    </row>
    <row r="706" spans="1:20">
      <c r="A706" s="19"/>
      <c r="B706" s="19" t="s">
        <v>84</v>
      </c>
      <c r="C706" s="19" t="s">
        <v>92</v>
      </c>
      <c r="D706" s="19" t="s">
        <v>142</v>
      </c>
      <c r="E706" s="19">
        <v>0</v>
      </c>
      <c r="F706" s="19">
        <v>0</v>
      </c>
      <c r="G706" s="19">
        <v>0</v>
      </c>
      <c r="H706" s="19">
        <v>0</v>
      </c>
      <c r="I706" s="19">
        <v>0</v>
      </c>
      <c r="J706" s="19">
        <v>0</v>
      </c>
      <c r="K706" s="19">
        <v>0</v>
      </c>
      <c r="L706" s="19">
        <v>0</v>
      </c>
      <c r="M706" s="19">
        <v>0</v>
      </c>
      <c r="N706" s="19">
        <v>0</v>
      </c>
      <c r="O706" s="19">
        <v>0</v>
      </c>
      <c r="P706" s="19">
        <v>0</v>
      </c>
      <c r="Q706" s="19">
        <v>0</v>
      </c>
      <c r="R706" s="19">
        <v>0</v>
      </c>
      <c r="S706" s="19"/>
      <c r="T706" s="19"/>
    </row>
    <row r="707" spans="1:20">
      <c r="A707" s="19" t="s">
        <v>0</v>
      </c>
      <c r="B707" s="19" t="s">
        <v>84</v>
      </c>
      <c r="C707" s="19" t="s">
        <v>88</v>
      </c>
      <c r="D707" s="19" t="s">
        <v>109</v>
      </c>
      <c r="E707" s="19">
        <v>2</v>
      </c>
      <c r="F707" s="19">
        <v>0</v>
      </c>
      <c r="G707" s="19">
        <v>1</v>
      </c>
      <c r="H707" s="19">
        <v>0</v>
      </c>
      <c r="I707" s="19">
        <v>2</v>
      </c>
      <c r="J707" s="19">
        <v>2</v>
      </c>
      <c r="K707" s="19">
        <v>1</v>
      </c>
      <c r="L707" s="19">
        <v>0</v>
      </c>
      <c r="M707" s="19">
        <v>0</v>
      </c>
      <c r="N707" s="19">
        <v>0</v>
      </c>
      <c r="O707" s="19">
        <v>0</v>
      </c>
      <c r="P707" s="19">
        <v>0</v>
      </c>
      <c r="Q707" s="19">
        <v>0</v>
      </c>
      <c r="R707" s="19">
        <v>0</v>
      </c>
      <c r="S707" s="19"/>
      <c r="T707" s="19"/>
    </row>
    <row r="708" spans="1:20">
      <c r="A708" s="19"/>
      <c r="B708" s="19" t="s">
        <v>84</v>
      </c>
      <c r="C708" s="19" t="s">
        <v>94</v>
      </c>
      <c r="D708" s="19" t="s">
        <v>102</v>
      </c>
      <c r="E708" s="19">
        <v>0</v>
      </c>
      <c r="F708" s="19">
        <v>0</v>
      </c>
      <c r="G708" s="19">
        <v>0</v>
      </c>
      <c r="H708" s="19">
        <v>1</v>
      </c>
      <c r="I708" s="19">
        <v>2</v>
      </c>
      <c r="J708" s="19">
        <v>0</v>
      </c>
      <c r="K708" s="19">
        <v>0</v>
      </c>
      <c r="L708" s="19">
        <v>0</v>
      </c>
      <c r="M708" s="19">
        <v>0</v>
      </c>
      <c r="N708" s="19">
        <v>0</v>
      </c>
      <c r="O708" s="19">
        <v>0</v>
      </c>
      <c r="P708" s="19">
        <v>0</v>
      </c>
      <c r="Q708" s="19">
        <v>0</v>
      </c>
      <c r="R708" s="19">
        <v>0</v>
      </c>
      <c r="S708" s="19"/>
      <c r="T708" s="19"/>
    </row>
    <row r="709" spans="1:20">
      <c r="A709" s="19" t="s">
        <v>0</v>
      </c>
      <c r="B709" s="19" t="s">
        <v>100</v>
      </c>
      <c r="C709" s="19" t="s">
        <v>85</v>
      </c>
      <c r="D709" s="19" t="s">
        <v>101</v>
      </c>
      <c r="E709" s="19">
        <v>0</v>
      </c>
      <c r="F709" s="19">
        <v>0</v>
      </c>
      <c r="G709" s="19">
        <v>0</v>
      </c>
      <c r="H709" s="19">
        <v>0</v>
      </c>
      <c r="I709" s="19">
        <v>0</v>
      </c>
      <c r="J709" s="19">
        <v>0</v>
      </c>
      <c r="K709" s="19">
        <v>0</v>
      </c>
      <c r="L709" s="19">
        <v>0</v>
      </c>
      <c r="M709" s="19">
        <v>0</v>
      </c>
      <c r="N709" s="19">
        <v>1</v>
      </c>
      <c r="O709" s="19">
        <v>0</v>
      </c>
      <c r="P709" s="19">
        <v>0</v>
      </c>
      <c r="Q709" s="19">
        <v>0</v>
      </c>
      <c r="R709" s="19">
        <v>1</v>
      </c>
      <c r="S709" s="19"/>
      <c r="T709" s="19"/>
    </row>
    <row r="710" spans="1:20">
      <c r="A710" s="19"/>
      <c r="B710" s="19" t="s">
        <v>84</v>
      </c>
      <c r="C710" s="19" t="s">
        <v>85</v>
      </c>
      <c r="D710" s="19" t="s">
        <v>109</v>
      </c>
      <c r="E710" s="19">
        <v>0</v>
      </c>
      <c r="F710" s="19">
        <v>0</v>
      </c>
      <c r="G710" s="19">
        <v>0</v>
      </c>
      <c r="H710" s="19">
        <v>0</v>
      </c>
      <c r="I710" s="19">
        <v>0</v>
      </c>
      <c r="J710" s="19">
        <v>0</v>
      </c>
      <c r="K710" s="19">
        <v>0</v>
      </c>
      <c r="L710" s="19">
        <v>0</v>
      </c>
      <c r="M710" s="19">
        <v>0</v>
      </c>
      <c r="N710" s="19">
        <v>0</v>
      </c>
      <c r="O710" s="19">
        <v>0</v>
      </c>
      <c r="P710" s="19">
        <v>0</v>
      </c>
      <c r="Q710" s="19">
        <v>0</v>
      </c>
      <c r="R710" s="19">
        <v>0</v>
      </c>
      <c r="S710" s="19" t="s">
        <v>75</v>
      </c>
      <c r="T710" s="19"/>
    </row>
    <row r="711" spans="1:20">
      <c r="A711" s="19"/>
      <c r="B711" s="19" t="s">
        <v>84</v>
      </c>
      <c r="C711" s="19" t="s">
        <v>88</v>
      </c>
      <c r="D711" s="19" t="s">
        <v>117</v>
      </c>
      <c r="E711" s="19">
        <v>0</v>
      </c>
      <c r="F711" s="19">
        <v>0</v>
      </c>
      <c r="G711" s="19">
        <v>0</v>
      </c>
      <c r="H711" s="19">
        <v>0</v>
      </c>
      <c r="I711" s="19">
        <v>0</v>
      </c>
      <c r="J711" s="19">
        <v>0</v>
      </c>
      <c r="K711" s="19">
        <v>0</v>
      </c>
      <c r="L711" s="19">
        <v>0</v>
      </c>
      <c r="M711" s="19">
        <v>0</v>
      </c>
      <c r="N711" s="19">
        <v>0</v>
      </c>
      <c r="O711" s="19">
        <v>0</v>
      </c>
      <c r="P711" s="19">
        <v>0</v>
      </c>
      <c r="Q711" s="19">
        <v>0</v>
      </c>
      <c r="R711" s="19">
        <v>0</v>
      </c>
      <c r="S711" s="19" t="s">
        <v>73</v>
      </c>
      <c r="T711" s="19"/>
    </row>
    <row r="712" spans="1:20">
      <c r="A712" s="19"/>
      <c r="B712" s="19" t="s">
        <v>84</v>
      </c>
      <c r="C712" s="19" t="s">
        <v>92</v>
      </c>
      <c r="D712" s="19" t="s">
        <v>140</v>
      </c>
      <c r="E712" s="19">
        <v>0</v>
      </c>
      <c r="F712" s="19">
        <v>0</v>
      </c>
      <c r="G712" s="19">
        <v>0</v>
      </c>
      <c r="H712" s="19">
        <v>0</v>
      </c>
      <c r="I712" s="19">
        <v>0</v>
      </c>
      <c r="J712" s="19">
        <v>0</v>
      </c>
      <c r="K712" s="19">
        <v>0</v>
      </c>
      <c r="L712" s="19">
        <v>0</v>
      </c>
      <c r="M712" s="19">
        <v>0</v>
      </c>
      <c r="N712" s="19">
        <v>0</v>
      </c>
      <c r="O712" s="19">
        <v>0</v>
      </c>
      <c r="P712" s="19">
        <v>0</v>
      </c>
      <c r="Q712" s="19">
        <v>0</v>
      </c>
      <c r="R712" s="19">
        <v>0</v>
      </c>
      <c r="S712" s="19"/>
      <c r="T712" s="19"/>
    </row>
    <row r="713" spans="1:20">
      <c r="A713" s="19"/>
      <c r="B713" s="19" t="s">
        <v>84</v>
      </c>
      <c r="C713" s="19" t="s">
        <v>96</v>
      </c>
      <c r="D713" s="19" t="s">
        <v>117</v>
      </c>
      <c r="E713" s="19">
        <v>0</v>
      </c>
      <c r="F713" s="19">
        <v>0</v>
      </c>
      <c r="G713" s="19">
        <v>0</v>
      </c>
      <c r="H713" s="19">
        <v>0</v>
      </c>
      <c r="I713" s="19">
        <v>0</v>
      </c>
      <c r="J713" s="19">
        <v>0</v>
      </c>
      <c r="K713" s="19">
        <v>0</v>
      </c>
      <c r="L713" s="19">
        <v>0</v>
      </c>
      <c r="M713" s="19">
        <v>0</v>
      </c>
      <c r="N713" s="19">
        <v>0</v>
      </c>
      <c r="O713" s="19">
        <v>0</v>
      </c>
      <c r="P713" s="19">
        <v>0</v>
      </c>
      <c r="Q713" s="19">
        <v>0</v>
      </c>
      <c r="R713" s="19">
        <v>0</v>
      </c>
      <c r="S713" s="19"/>
      <c r="T713" s="19"/>
    </row>
    <row r="714" spans="1:20">
      <c r="A714" s="19"/>
      <c r="B714" s="19" t="s">
        <v>84</v>
      </c>
      <c r="C714" s="19" t="s">
        <v>94</v>
      </c>
      <c r="D714" s="19" t="s">
        <v>140</v>
      </c>
      <c r="E714" s="19">
        <v>0</v>
      </c>
      <c r="F714" s="19">
        <v>0</v>
      </c>
      <c r="G714" s="19">
        <v>0</v>
      </c>
      <c r="H714" s="19">
        <v>0</v>
      </c>
      <c r="I714" s="19">
        <v>0</v>
      </c>
      <c r="J714" s="19">
        <v>0</v>
      </c>
      <c r="K714" s="19">
        <v>0</v>
      </c>
      <c r="L714" s="19">
        <v>0</v>
      </c>
      <c r="M714" s="19">
        <v>0</v>
      </c>
      <c r="N714" s="19">
        <v>0</v>
      </c>
      <c r="O714" s="19">
        <v>0</v>
      </c>
      <c r="P714" s="19">
        <v>0</v>
      </c>
      <c r="Q714" s="19">
        <v>0</v>
      </c>
      <c r="R714" s="19">
        <v>0</v>
      </c>
      <c r="S714" s="19"/>
      <c r="T714" s="19"/>
    </row>
    <row r="715" spans="1:20">
      <c r="A715" s="19"/>
      <c r="B715" s="19" t="s">
        <v>84</v>
      </c>
      <c r="C715" s="19" t="s">
        <v>88</v>
      </c>
      <c r="D715" s="19" t="s">
        <v>102</v>
      </c>
      <c r="E715" s="19">
        <v>0</v>
      </c>
      <c r="F715" s="19">
        <v>0</v>
      </c>
      <c r="G715" s="19">
        <v>0</v>
      </c>
      <c r="H715" s="19">
        <v>0</v>
      </c>
      <c r="I715" s="19">
        <v>0</v>
      </c>
      <c r="J715" s="19">
        <v>0</v>
      </c>
      <c r="K715" s="19">
        <v>1</v>
      </c>
      <c r="L715" s="19">
        <v>0</v>
      </c>
      <c r="M715" s="19">
        <v>0</v>
      </c>
      <c r="N715" s="19">
        <v>0</v>
      </c>
      <c r="O715" s="19">
        <v>0</v>
      </c>
      <c r="P715" s="19">
        <v>0</v>
      </c>
      <c r="Q715" s="19">
        <v>0</v>
      </c>
      <c r="R715" s="19">
        <v>0</v>
      </c>
      <c r="S715" s="19"/>
      <c r="T715" s="19"/>
    </row>
    <row r="716" spans="1:20">
      <c r="A716" s="19"/>
      <c r="B716" s="19" t="s">
        <v>84</v>
      </c>
      <c r="C716" s="19" t="s">
        <v>92</v>
      </c>
      <c r="D716" s="19" t="s">
        <v>104</v>
      </c>
      <c r="E716" s="19">
        <v>0</v>
      </c>
      <c r="F716" s="19">
        <v>0</v>
      </c>
      <c r="G716" s="19">
        <v>0</v>
      </c>
      <c r="H716" s="19">
        <v>0</v>
      </c>
      <c r="I716" s="19">
        <v>0</v>
      </c>
      <c r="J716" s="19">
        <v>0</v>
      </c>
      <c r="K716" s="19">
        <v>0</v>
      </c>
      <c r="L716" s="19">
        <v>0</v>
      </c>
      <c r="M716" s="19">
        <v>0</v>
      </c>
      <c r="N716" s="19">
        <v>0</v>
      </c>
      <c r="O716" s="19">
        <v>0</v>
      </c>
      <c r="P716" s="19">
        <v>0</v>
      </c>
      <c r="Q716" s="19">
        <v>0</v>
      </c>
      <c r="R716" s="19">
        <v>0</v>
      </c>
      <c r="S716" s="19" t="s">
        <v>52</v>
      </c>
      <c r="T716" s="19"/>
    </row>
    <row r="717" spans="1:20">
      <c r="A717" s="19"/>
      <c r="B717" s="19" t="s">
        <v>84</v>
      </c>
      <c r="C717" s="19" t="s">
        <v>92</v>
      </c>
      <c r="D717" s="19" t="s">
        <v>112</v>
      </c>
      <c r="E717" s="19">
        <v>0</v>
      </c>
      <c r="F717" s="19">
        <v>0</v>
      </c>
      <c r="G717" s="19">
        <v>0</v>
      </c>
      <c r="H717" s="19">
        <v>0</v>
      </c>
      <c r="I717" s="19">
        <v>0</v>
      </c>
      <c r="J717" s="19">
        <v>0</v>
      </c>
      <c r="K717" s="19">
        <v>0</v>
      </c>
      <c r="L717" s="19">
        <v>0</v>
      </c>
      <c r="M717" s="19">
        <v>0</v>
      </c>
      <c r="N717" s="19">
        <v>0</v>
      </c>
      <c r="O717" s="19">
        <v>0</v>
      </c>
      <c r="P717" s="19">
        <v>0</v>
      </c>
      <c r="Q717" s="19">
        <v>0</v>
      </c>
      <c r="R717" s="19">
        <v>0</v>
      </c>
      <c r="S717" s="19"/>
      <c r="T717" s="19"/>
    </row>
    <row r="718" spans="1:20">
      <c r="A718" s="19"/>
      <c r="B718" s="19" t="s">
        <v>84</v>
      </c>
      <c r="C718" s="19" t="s">
        <v>96</v>
      </c>
      <c r="D718" s="19" t="s">
        <v>142</v>
      </c>
      <c r="E718" s="19">
        <v>0</v>
      </c>
      <c r="F718" s="19">
        <v>0</v>
      </c>
      <c r="G718" s="19">
        <v>0</v>
      </c>
      <c r="H718" s="19">
        <v>0</v>
      </c>
      <c r="I718" s="19">
        <v>0</v>
      </c>
      <c r="J718" s="19">
        <v>0</v>
      </c>
      <c r="K718" s="19">
        <v>0</v>
      </c>
      <c r="L718" s="19">
        <v>0</v>
      </c>
      <c r="M718" s="19">
        <v>0</v>
      </c>
      <c r="N718" s="19">
        <v>0</v>
      </c>
      <c r="O718" s="19">
        <v>0</v>
      </c>
      <c r="P718" s="19">
        <v>0</v>
      </c>
      <c r="Q718" s="19">
        <v>0</v>
      </c>
      <c r="R718" s="19">
        <v>0</v>
      </c>
      <c r="S718" s="19"/>
      <c r="T718" s="19"/>
    </row>
    <row r="719" spans="1:20">
      <c r="A719" s="19"/>
      <c r="B719" s="19" t="s">
        <v>100</v>
      </c>
      <c r="C719" s="19" t="s">
        <v>94</v>
      </c>
      <c r="D719" s="19" t="s">
        <v>101</v>
      </c>
      <c r="E719" s="19">
        <v>0</v>
      </c>
      <c r="F719" s="19">
        <v>0</v>
      </c>
      <c r="G719" s="19">
        <v>0</v>
      </c>
      <c r="H719" s="19">
        <v>0</v>
      </c>
      <c r="I719" s="19">
        <v>0</v>
      </c>
      <c r="J719" s="19">
        <v>0</v>
      </c>
      <c r="K719" s="19">
        <v>0</v>
      </c>
      <c r="L719" s="19">
        <v>0</v>
      </c>
      <c r="M719" s="19">
        <v>0</v>
      </c>
      <c r="N719" s="19">
        <v>1</v>
      </c>
      <c r="O719" s="19">
        <v>0</v>
      </c>
      <c r="P719" s="19">
        <v>0</v>
      </c>
      <c r="Q719" s="19">
        <v>0</v>
      </c>
      <c r="R719" s="19">
        <v>0</v>
      </c>
      <c r="S719" s="19" t="s">
        <v>40</v>
      </c>
      <c r="T719" s="19"/>
    </row>
    <row r="720" spans="1:20">
      <c r="A720" s="19"/>
      <c r="B720" s="19" t="s">
        <v>84</v>
      </c>
      <c r="C720" s="19" t="s">
        <v>88</v>
      </c>
      <c r="D720" s="19" t="s">
        <v>87</v>
      </c>
      <c r="E720" s="19">
        <v>0</v>
      </c>
      <c r="F720" s="19">
        <v>0</v>
      </c>
      <c r="G720" s="19">
        <v>0</v>
      </c>
      <c r="H720" s="19">
        <v>0</v>
      </c>
      <c r="I720" s="19">
        <v>0</v>
      </c>
      <c r="J720" s="19">
        <v>0</v>
      </c>
      <c r="K720" s="19">
        <v>0</v>
      </c>
      <c r="L720" s="19">
        <v>0</v>
      </c>
      <c r="M720" s="19">
        <v>0</v>
      </c>
      <c r="N720" s="19">
        <v>0</v>
      </c>
      <c r="O720" s="19">
        <v>0</v>
      </c>
      <c r="P720" s="19">
        <v>0</v>
      </c>
      <c r="Q720" s="19">
        <v>0</v>
      </c>
      <c r="R720" s="19">
        <v>0</v>
      </c>
      <c r="S720" s="19" t="s">
        <v>72</v>
      </c>
      <c r="T720" s="19"/>
    </row>
    <row r="721" spans="1:20">
      <c r="A721" s="19"/>
      <c r="B721" s="19" t="s">
        <v>84</v>
      </c>
      <c r="C721" s="19" t="s">
        <v>96</v>
      </c>
      <c r="D721" s="19" t="s">
        <v>93</v>
      </c>
      <c r="E721" s="19">
        <v>0</v>
      </c>
      <c r="F721" s="19">
        <v>0</v>
      </c>
      <c r="G721" s="19">
        <v>0</v>
      </c>
      <c r="H721" s="19">
        <v>0</v>
      </c>
      <c r="I721" s="19">
        <v>0</v>
      </c>
      <c r="J721" s="19">
        <v>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/>
      <c r="T721" s="19"/>
    </row>
    <row r="722" spans="1:20">
      <c r="A722" s="19" t="s">
        <v>0</v>
      </c>
      <c r="B722" s="19" t="s">
        <v>100</v>
      </c>
      <c r="C722" s="19" t="s">
        <v>96</v>
      </c>
      <c r="D722" s="19" t="s">
        <v>101</v>
      </c>
      <c r="E722" s="19">
        <v>0</v>
      </c>
      <c r="F722" s="19">
        <v>0</v>
      </c>
      <c r="G722" s="19">
        <v>0</v>
      </c>
      <c r="H722" s="19">
        <v>0</v>
      </c>
      <c r="I722" s="19">
        <v>0</v>
      </c>
      <c r="J722" s="19">
        <v>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/>
      <c r="T722" s="19"/>
    </row>
    <row r="723" spans="1:20">
      <c r="A723" s="19"/>
      <c r="B723" s="19" t="s">
        <v>84</v>
      </c>
      <c r="C723" s="19" t="s">
        <v>85</v>
      </c>
      <c r="D723" s="19" t="s">
        <v>102</v>
      </c>
      <c r="E723" s="19">
        <v>0</v>
      </c>
      <c r="F723" s="19">
        <v>1</v>
      </c>
      <c r="G723" s="19">
        <v>0</v>
      </c>
      <c r="H723" s="19">
        <v>0</v>
      </c>
      <c r="I723" s="19">
        <v>0</v>
      </c>
      <c r="J723" s="19">
        <v>0</v>
      </c>
      <c r="K723" s="19">
        <v>0</v>
      </c>
      <c r="L723" s="19">
        <v>0</v>
      </c>
      <c r="M723" s="19">
        <v>0</v>
      </c>
      <c r="N723" s="19">
        <v>0</v>
      </c>
      <c r="O723" s="19">
        <v>0</v>
      </c>
      <c r="P723" s="19">
        <v>0</v>
      </c>
      <c r="Q723" s="19">
        <v>0</v>
      </c>
      <c r="R723" s="19">
        <v>0</v>
      </c>
      <c r="S723" s="19" t="s">
        <v>43</v>
      </c>
      <c r="T723" s="19"/>
    </row>
    <row r="724" spans="1:20">
      <c r="A724" s="19"/>
      <c r="B724" s="19" t="s">
        <v>84</v>
      </c>
      <c r="C724" s="19" t="s">
        <v>96</v>
      </c>
      <c r="D724" s="19" t="s">
        <v>152</v>
      </c>
      <c r="E724" s="19">
        <v>0</v>
      </c>
      <c r="F724" s="19">
        <v>0</v>
      </c>
      <c r="G724" s="19">
        <v>0</v>
      </c>
      <c r="H724" s="19">
        <v>0</v>
      </c>
      <c r="I724" s="19">
        <v>0</v>
      </c>
      <c r="J724" s="19">
        <v>0</v>
      </c>
      <c r="K724" s="19">
        <v>0</v>
      </c>
      <c r="L724" s="19">
        <v>0</v>
      </c>
      <c r="M724" s="19">
        <v>0</v>
      </c>
      <c r="N724" s="19">
        <v>0</v>
      </c>
      <c r="O724" s="19">
        <v>0</v>
      </c>
      <c r="P724" s="19">
        <v>0</v>
      </c>
      <c r="Q724" s="19">
        <v>0</v>
      </c>
      <c r="R724" s="19">
        <v>0</v>
      </c>
      <c r="S724" s="19"/>
      <c r="T724" s="19"/>
    </row>
    <row r="725" spans="1:20">
      <c r="A725" s="19"/>
      <c r="B725" s="19" t="s">
        <v>84</v>
      </c>
      <c r="C725" s="19" t="s">
        <v>92</v>
      </c>
      <c r="D725" s="19" t="s">
        <v>138</v>
      </c>
      <c r="E725" s="19">
        <v>0</v>
      </c>
      <c r="F725" s="19">
        <v>0</v>
      </c>
      <c r="G725" s="19">
        <v>0</v>
      </c>
      <c r="H725" s="19">
        <v>0</v>
      </c>
      <c r="I725" s="19">
        <v>0</v>
      </c>
      <c r="J725" s="19">
        <v>0</v>
      </c>
      <c r="K725" s="19">
        <v>0</v>
      </c>
      <c r="L725" s="19">
        <v>0</v>
      </c>
      <c r="M725" s="19">
        <v>0</v>
      </c>
      <c r="N725" s="19">
        <v>0</v>
      </c>
      <c r="O725" s="19">
        <v>0</v>
      </c>
      <c r="P725" s="19">
        <v>0</v>
      </c>
      <c r="Q725" s="19">
        <v>0</v>
      </c>
      <c r="R725" s="19">
        <v>0</v>
      </c>
      <c r="S725" s="19"/>
      <c r="T725" s="19"/>
    </row>
    <row r="726" spans="1:20">
      <c r="A726" s="19"/>
      <c r="B726" s="19" t="s">
        <v>100</v>
      </c>
      <c r="C726" s="19" t="s">
        <v>85</v>
      </c>
      <c r="D726" s="19" t="s">
        <v>101</v>
      </c>
      <c r="E726" s="19">
        <v>0</v>
      </c>
      <c r="F726" s="19">
        <v>0</v>
      </c>
      <c r="G726" s="19">
        <v>0</v>
      </c>
      <c r="H726" s="19">
        <v>0</v>
      </c>
      <c r="I726" s="19">
        <v>0</v>
      </c>
      <c r="J726" s="19">
        <v>0</v>
      </c>
      <c r="K726" s="19">
        <v>0</v>
      </c>
      <c r="L726" s="19">
        <v>0</v>
      </c>
      <c r="M726" s="19">
        <v>0</v>
      </c>
      <c r="N726" s="19">
        <v>0</v>
      </c>
      <c r="O726" s="19">
        <v>0</v>
      </c>
      <c r="P726" s="19">
        <v>0</v>
      </c>
      <c r="Q726" s="19">
        <v>0</v>
      </c>
      <c r="R726" s="19">
        <v>0</v>
      </c>
      <c r="S726" s="19" t="s">
        <v>76</v>
      </c>
      <c r="T726" s="19"/>
    </row>
    <row r="727" spans="1:20">
      <c r="A727" s="19"/>
      <c r="B727" s="19" t="s">
        <v>84</v>
      </c>
      <c r="C727" s="19" t="s">
        <v>88</v>
      </c>
      <c r="D727" s="19" t="s">
        <v>128</v>
      </c>
      <c r="E727" s="19">
        <v>0</v>
      </c>
      <c r="F727" s="19">
        <v>0</v>
      </c>
      <c r="G727" s="19">
        <v>0</v>
      </c>
      <c r="H727" s="19">
        <v>0</v>
      </c>
      <c r="I727" s="19">
        <v>0</v>
      </c>
      <c r="J727" s="19">
        <v>0</v>
      </c>
      <c r="K727" s="19">
        <v>0</v>
      </c>
      <c r="L727" s="19">
        <v>0</v>
      </c>
      <c r="M727" s="19">
        <v>0</v>
      </c>
      <c r="N727" s="19">
        <v>0</v>
      </c>
      <c r="O727" s="19">
        <v>0</v>
      </c>
      <c r="P727" s="19">
        <v>0</v>
      </c>
      <c r="Q727" s="19">
        <v>0</v>
      </c>
      <c r="R727" s="19">
        <v>0</v>
      </c>
      <c r="S727" s="19"/>
      <c r="T727" s="19"/>
    </row>
    <row r="728" spans="1:20">
      <c r="A728" s="19" t="s">
        <v>0</v>
      </c>
      <c r="B728" s="19" t="s">
        <v>84</v>
      </c>
      <c r="C728" s="19" t="s">
        <v>85</v>
      </c>
      <c r="D728" s="19" t="s">
        <v>193</v>
      </c>
      <c r="E728" s="19">
        <v>0</v>
      </c>
      <c r="F728" s="19">
        <v>0</v>
      </c>
      <c r="G728" s="19">
        <v>0</v>
      </c>
      <c r="H728" s="19">
        <v>0</v>
      </c>
      <c r="I728" s="19">
        <v>0</v>
      </c>
      <c r="J728" s="19">
        <v>0</v>
      </c>
      <c r="K728" s="19">
        <v>0</v>
      </c>
      <c r="L728" s="19">
        <v>0</v>
      </c>
      <c r="M728" s="19">
        <v>0</v>
      </c>
      <c r="N728" s="19">
        <v>0</v>
      </c>
      <c r="O728" s="19">
        <v>0</v>
      </c>
      <c r="P728" s="19">
        <v>0</v>
      </c>
      <c r="Q728" s="19">
        <v>0</v>
      </c>
      <c r="R728" s="19">
        <v>0</v>
      </c>
      <c r="S728" s="19"/>
      <c r="T728" s="19"/>
    </row>
    <row r="729" spans="1:20">
      <c r="A729" s="19"/>
      <c r="B729" s="19" t="s">
        <v>84</v>
      </c>
      <c r="C729" s="19" t="s">
        <v>92</v>
      </c>
      <c r="D729" s="19" t="s">
        <v>110</v>
      </c>
      <c r="E729" s="19">
        <v>0</v>
      </c>
      <c r="F729" s="19">
        <v>0</v>
      </c>
      <c r="G729" s="19">
        <v>0</v>
      </c>
      <c r="H729" s="19">
        <v>0</v>
      </c>
      <c r="I729" s="19">
        <v>0</v>
      </c>
      <c r="J729" s="19">
        <v>0</v>
      </c>
      <c r="K729" s="19">
        <v>0</v>
      </c>
      <c r="L729" s="19">
        <v>0</v>
      </c>
      <c r="M729" s="19">
        <v>0</v>
      </c>
      <c r="N729" s="19">
        <v>0</v>
      </c>
      <c r="O729" s="19">
        <v>0</v>
      </c>
      <c r="P729" s="19">
        <v>0</v>
      </c>
      <c r="Q729" s="19">
        <v>0</v>
      </c>
      <c r="R729" s="19">
        <v>0</v>
      </c>
      <c r="S729" s="19"/>
      <c r="T729" s="19"/>
    </row>
    <row r="730" spans="1:20">
      <c r="A730" s="19"/>
      <c r="B730" s="19" t="s">
        <v>84</v>
      </c>
      <c r="C730" s="19" t="s">
        <v>85</v>
      </c>
      <c r="D730" s="19" t="s">
        <v>105</v>
      </c>
      <c r="E730" s="19">
        <v>0</v>
      </c>
      <c r="F730" s="19">
        <v>0</v>
      </c>
      <c r="G730" s="19">
        <v>0</v>
      </c>
      <c r="H730" s="19">
        <v>0</v>
      </c>
      <c r="I730" s="19">
        <v>0</v>
      </c>
      <c r="J730" s="19">
        <v>0</v>
      </c>
      <c r="K730" s="19">
        <v>0</v>
      </c>
      <c r="L730" s="19">
        <v>0</v>
      </c>
      <c r="M730" s="19">
        <v>0</v>
      </c>
      <c r="N730" s="19">
        <v>0</v>
      </c>
      <c r="O730" s="19">
        <v>0</v>
      </c>
      <c r="P730" s="19">
        <v>0</v>
      </c>
      <c r="Q730" s="19">
        <v>0</v>
      </c>
      <c r="R730" s="19">
        <v>0</v>
      </c>
      <c r="S730" s="19"/>
      <c r="T730" s="19"/>
    </row>
    <row r="731" spans="1:20">
      <c r="A731" s="19"/>
      <c r="B731" s="19" t="s">
        <v>84</v>
      </c>
      <c r="C731" s="19" t="s">
        <v>88</v>
      </c>
      <c r="D731" s="19" t="s">
        <v>194</v>
      </c>
      <c r="E731" s="19">
        <v>0</v>
      </c>
      <c r="F731" s="19">
        <v>0</v>
      </c>
      <c r="G731" s="19">
        <v>0</v>
      </c>
      <c r="H731" s="19">
        <v>0</v>
      </c>
      <c r="I731" s="19">
        <v>0</v>
      </c>
      <c r="J731" s="19">
        <v>0</v>
      </c>
      <c r="K731" s="19">
        <v>0</v>
      </c>
      <c r="L731" s="19">
        <v>0</v>
      </c>
      <c r="M731" s="19">
        <v>0</v>
      </c>
      <c r="N731" s="19">
        <v>0</v>
      </c>
      <c r="O731" s="19">
        <v>0</v>
      </c>
      <c r="P731" s="19">
        <v>0</v>
      </c>
      <c r="Q731" s="19">
        <v>0</v>
      </c>
      <c r="R731" s="19">
        <v>0</v>
      </c>
      <c r="S731" s="19" t="s">
        <v>52</v>
      </c>
      <c r="T731" s="19"/>
    </row>
    <row r="732" spans="1:20">
      <c r="A732" s="19"/>
      <c r="B732" s="19" t="s">
        <v>84</v>
      </c>
      <c r="C732" s="19" t="s">
        <v>85</v>
      </c>
      <c r="D732" s="19" t="s">
        <v>139</v>
      </c>
      <c r="E732" s="19">
        <v>0</v>
      </c>
      <c r="F732" s="19">
        <v>0</v>
      </c>
      <c r="G732" s="19">
        <v>0</v>
      </c>
      <c r="H732" s="19">
        <v>0</v>
      </c>
      <c r="I732" s="19">
        <v>0</v>
      </c>
      <c r="J732" s="19">
        <v>0</v>
      </c>
      <c r="K732" s="19">
        <v>0</v>
      </c>
      <c r="L732" s="19">
        <v>0</v>
      </c>
      <c r="M732" s="19">
        <v>0</v>
      </c>
      <c r="N732" s="19">
        <v>0</v>
      </c>
      <c r="O732" s="19">
        <v>0</v>
      </c>
      <c r="P732" s="19">
        <v>0</v>
      </c>
      <c r="Q732" s="19">
        <v>0</v>
      </c>
      <c r="R732" s="19">
        <v>0</v>
      </c>
      <c r="S732" s="19" t="s">
        <v>75</v>
      </c>
      <c r="T732" s="19"/>
    </row>
    <row r="733" spans="1:20">
      <c r="A733" s="19"/>
      <c r="B733" s="19" t="s">
        <v>84</v>
      </c>
      <c r="C733" s="19" t="s">
        <v>85</v>
      </c>
      <c r="D733" s="19" t="s">
        <v>102</v>
      </c>
      <c r="E733" s="19">
        <v>0</v>
      </c>
      <c r="F733" s="19">
        <v>0</v>
      </c>
      <c r="G733" s="19">
        <v>0</v>
      </c>
      <c r="H733" s="19">
        <v>0</v>
      </c>
      <c r="I733" s="19">
        <v>0</v>
      </c>
      <c r="J733" s="19">
        <v>0</v>
      </c>
      <c r="K733" s="19">
        <v>0</v>
      </c>
      <c r="L733" s="19">
        <v>0</v>
      </c>
      <c r="M733" s="19">
        <v>0</v>
      </c>
      <c r="N733" s="19">
        <v>0</v>
      </c>
      <c r="O733" s="19">
        <v>0</v>
      </c>
      <c r="P733" s="19">
        <v>0</v>
      </c>
      <c r="Q733" s="19">
        <v>0</v>
      </c>
      <c r="R733" s="19">
        <v>0</v>
      </c>
      <c r="S733" s="19"/>
      <c r="T733" s="19"/>
    </row>
    <row r="734" spans="1:20">
      <c r="A734" s="19"/>
      <c r="B734" s="19" t="s">
        <v>84</v>
      </c>
      <c r="C734" s="19" t="s">
        <v>88</v>
      </c>
      <c r="D734" s="19" t="s">
        <v>114</v>
      </c>
      <c r="E734" s="19">
        <v>0</v>
      </c>
      <c r="F734" s="19">
        <v>0</v>
      </c>
      <c r="G734" s="19">
        <v>1</v>
      </c>
      <c r="H734" s="19">
        <v>1</v>
      </c>
      <c r="I734" s="19">
        <v>1</v>
      </c>
      <c r="J734" s="19">
        <v>0</v>
      </c>
      <c r="K734" s="19">
        <v>1</v>
      </c>
      <c r="L734" s="19">
        <v>0</v>
      </c>
      <c r="M734" s="19">
        <v>0</v>
      </c>
      <c r="N734" s="19">
        <v>0</v>
      </c>
      <c r="O734" s="19">
        <v>0</v>
      </c>
      <c r="P734" s="19">
        <v>0</v>
      </c>
      <c r="Q734" s="19">
        <v>0</v>
      </c>
      <c r="R734" s="19">
        <v>0</v>
      </c>
      <c r="S734" s="19"/>
      <c r="T734" s="19"/>
    </row>
    <row r="735" spans="1:20">
      <c r="A735" s="19" t="s">
        <v>0</v>
      </c>
      <c r="B735" s="19" t="s">
        <v>84</v>
      </c>
      <c r="C735" s="19" t="s">
        <v>88</v>
      </c>
      <c r="D735" s="19" t="s">
        <v>175</v>
      </c>
      <c r="E735" s="19">
        <v>0</v>
      </c>
      <c r="F735" s="19">
        <v>0</v>
      </c>
      <c r="G735" s="19">
        <v>0</v>
      </c>
      <c r="H735" s="19">
        <v>0</v>
      </c>
      <c r="I735" s="19">
        <v>0</v>
      </c>
      <c r="J735" s="19">
        <v>0</v>
      </c>
      <c r="K735" s="19">
        <v>0</v>
      </c>
      <c r="L735" s="19">
        <v>0</v>
      </c>
      <c r="M735" s="19">
        <v>0</v>
      </c>
      <c r="N735" s="19">
        <v>0</v>
      </c>
      <c r="O735" s="19">
        <v>0</v>
      </c>
      <c r="P735" s="19">
        <v>0</v>
      </c>
      <c r="Q735" s="19">
        <v>0</v>
      </c>
      <c r="R735" s="19">
        <v>0</v>
      </c>
      <c r="S735" s="19"/>
      <c r="T735" s="19"/>
    </row>
    <row r="736" spans="1:20">
      <c r="A736" s="19"/>
      <c r="B736" s="19" t="s">
        <v>84</v>
      </c>
      <c r="C736" s="19" t="s">
        <v>88</v>
      </c>
      <c r="D736" s="19" t="s">
        <v>127</v>
      </c>
      <c r="E736" s="19">
        <v>0</v>
      </c>
      <c r="F736" s="19">
        <v>0</v>
      </c>
      <c r="G736" s="19">
        <v>0</v>
      </c>
      <c r="H736" s="19">
        <v>0</v>
      </c>
      <c r="I736" s="19">
        <v>0</v>
      </c>
      <c r="J736" s="19">
        <v>0</v>
      </c>
      <c r="K736" s="19">
        <v>0</v>
      </c>
      <c r="L736" s="19">
        <v>0</v>
      </c>
      <c r="M736" s="19">
        <v>1</v>
      </c>
      <c r="N736" s="19">
        <v>0</v>
      </c>
      <c r="O736" s="19">
        <v>0</v>
      </c>
      <c r="P736" s="19">
        <v>0</v>
      </c>
      <c r="Q736" s="19">
        <v>0</v>
      </c>
      <c r="R736" s="19">
        <v>0</v>
      </c>
      <c r="S736" s="19"/>
      <c r="T736" s="19"/>
    </row>
    <row r="737" spans="1:20">
      <c r="A737" s="19"/>
      <c r="B737" s="19" t="s">
        <v>84</v>
      </c>
      <c r="C737" s="19" t="s">
        <v>96</v>
      </c>
      <c r="D737" s="19" t="s">
        <v>103</v>
      </c>
      <c r="E737" s="19">
        <v>0</v>
      </c>
      <c r="F737" s="19">
        <v>0</v>
      </c>
      <c r="G737" s="19">
        <v>0</v>
      </c>
      <c r="H737" s="19">
        <v>0</v>
      </c>
      <c r="I737" s="19">
        <v>0</v>
      </c>
      <c r="J737" s="19">
        <v>0</v>
      </c>
      <c r="K737" s="19">
        <v>0</v>
      </c>
      <c r="L737" s="19">
        <v>0</v>
      </c>
      <c r="M737" s="19">
        <v>0</v>
      </c>
      <c r="N737" s="19">
        <v>0</v>
      </c>
      <c r="O737" s="19">
        <v>0</v>
      </c>
      <c r="P737" s="19">
        <v>0</v>
      </c>
      <c r="Q737" s="19">
        <v>0</v>
      </c>
      <c r="R737" s="19">
        <v>0</v>
      </c>
      <c r="S737" s="19"/>
      <c r="T737" s="19"/>
    </row>
    <row r="738" spans="1:20">
      <c r="A738" s="19"/>
      <c r="B738" s="19" t="s">
        <v>84</v>
      </c>
      <c r="C738" s="19" t="s">
        <v>85</v>
      </c>
      <c r="D738" s="19" t="s">
        <v>109</v>
      </c>
      <c r="E738" s="19">
        <v>0</v>
      </c>
      <c r="F738" s="19">
        <v>0</v>
      </c>
      <c r="G738" s="19">
        <v>0</v>
      </c>
      <c r="H738" s="19">
        <v>0</v>
      </c>
      <c r="I738" s="19">
        <v>0</v>
      </c>
      <c r="J738" s="19">
        <v>0</v>
      </c>
      <c r="K738" s="19">
        <v>0</v>
      </c>
      <c r="L738" s="19">
        <v>0</v>
      </c>
      <c r="M738" s="19">
        <v>0</v>
      </c>
      <c r="N738" s="19">
        <v>0</v>
      </c>
      <c r="O738" s="19">
        <v>0</v>
      </c>
      <c r="P738" s="19">
        <v>0</v>
      </c>
      <c r="Q738" s="19">
        <v>0</v>
      </c>
      <c r="R738" s="19">
        <v>0</v>
      </c>
      <c r="S738" s="19"/>
      <c r="T738" s="19"/>
    </row>
    <row r="739" spans="1:20">
      <c r="A739" s="19"/>
      <c r="B739" s="19" t="s">
        <v>84</v>
      </c>
      <c r="C739" s="19" t="s">
        <v>88</v>
      </c>
      <c r="D739" s="19" t="s">
        <v>93</v>
      </c>
      <c r="E739" s="19">
        <v>0</v>
      </c>
      <c r="F739" s="19">
        <v>0</v>
      </c>
      <c r="G739" s="19">
        <v>0</v>
      </c>
      <c r="H739" s="19">
        <v>0</v>
      </c>
      <c r="I739" s="19">
        <v>0</v>
      </c>
      <c r="J739" s="19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0</v>
      </c>
      <c r="Q739" s="19">
        <v>0</v>
      </c>
      <c r="R739" s="19">
        <v>0</v>
      </c>
      <c r="S739" s="19"/>
      <c r="T739" s="19"/>
    </row>
    <row r="740" spans="1:20">
      <c r="A740" s="19" t="s">
        <v>0</v>
      </c>
      <c r="B740" s="19" t="s">
        <v>84</v>
      </c>
      <c r="C740" s="19" t="s">
        <v>85</v>
      </c>
      <c r="D740" s="19" t="s">
        <v>102</v>
      </c>
      <c r="E740" s="19">
        <v>0</v>
      </c>
      <c r="F740" s="19">
        <v>0</v>
      </c>
      <c r="G740" s="19">
        <v>0</v>
      </c>
      <c r="H740" s="19">
        <v>0</v>
      </c>
      <c r="I740" s="19">
        <v>1</v>
      </c>
      <c r="J740" s="19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0</v>
      </c>
      <c r="Q740" s="19">
        <v>0</v>
      </c>
      <c r="R740" s="19">
        <v>0</v>
      </c>
      <c r="S740" s="19"/>
      <c r="T740" s="19"/>
    </row>
    <row r="741" spans="1:20">
      <c r="A741" s="19" t="s">
        <v>0</v>
      </c>
      <c r="B741" s="19" t="s">
        <v>84</v>
      </c>
      <c r="C741" s="19" t="s">
        <v>96</v>
      </c>
      <c r="D741" s="19" t="s">
        <v>93</v>
      </c>
      <c r="E741" s="19">
        <v>1</v>
      </c>
      <c r="F741" s="19">
        <v>2</v>
      </c>
      <c r="G741" s="19">
        <v>0</v>
      </c>
      <c r="H741" s="19">
        <v>0</v>
      </c>
      <c r="I741" s="19">
        <v>0</v>
      </c>
      <c r="J741" s="19">
        <v>0</v>
      </c>
      <c r="K741" s="19">
        <v>0</v>
      </c>
      <c r="L741" s="19">
        <v>0</v>
      </c>
      <c r="M741" s="19">
        <v>0</v>
      </c>
      <c r="N741" s="19">
        <v>0</v>
      </c>
      <c r="O741" s="19">
        <v>0</v>
      </c>
      <c r="P741" s="19">
        <v>0</v>
      </c>
      <c r="Q741" s="19">
        <v>0</v>
      </c>
      <c r="R741" s="19">
        <v>0</v>
      </c>
      <c r="S741" s="19" t="s">
        <v>72</v>
      </c>
      <c r="T741" s="19"/>
    </row>
    <row r="742" spans="1:20">
      <c r="A742" s="19"/>
      <c r="B742" s="19" t="s">
        <v>84</v>
      </c>
      <c r="C742" s="19" t="s">
        <v>88</v>
      </c>
      <c r="D742" s="19" t="s">
        <v>104</v>
      </c>
      <c r="E742" s="19">
        <v>0</v>
      </c>
      <c r="F742" s="19">
        <v>0</v>
      </c>
      <c r="G742" s="19">
        <v>0</v>
      </c>
      <c r="H742" s="19">
        <v>0</v>
      </c>
      <c r="I742" s="19">
        <v>0</v>
      </c>
      <c r="J742" s="19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0</v>
      </c>
      <c r="Q742" s="19">
        <v>0</v>
      </c>
      <c r="R742" s="19">
        <v>0</v>
      </c>
      <c r="S742" s="19" t="s">
        <v>52</v>
      </c>
      <c r="T742" s="19"/>
    </row>
    <row r="743" spans="1:20">
      <c r="A743" s="19"/>
      <c r="B743" s="19" t="s">
        <v>84</v>
      </c>
      <c r="C743" s="19" t="s">
        <v>85</v>
      </c>
      <c r="D743" s="19" t="s">
        <v>165</v>
      </c>
      <c r="E743" s="19">
        <v>0</v>
      </c>
      <c r="F743" s="19">
        <v>0</v>
      </c>
      <c r="G743" s="19">
        <v>0</v>
      </c>
      <c r="H743" s="19">
        <v>0</v>
      </c>
      <c r="I743" s="19">
        <v>0</v>
      </c>
      <c r="J743" s="19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0</v>
      </c>
      <c r="Q743" s="19">
        <v>0</v>
      </c>
      <c r="R743" s="19">
        <v>0</v>
      </c>
      <c r="S743" s="19"/>
      <c r="T743" s="19"/>
    </row>
    <row r="744" spans="1:20">
      <c r="A744" s="19"/>
      <c r="B744" s="19" t="s">
        <v>84</v>
      </c>
      <c r="C744" s="19" t="s">
        <v>96</v>
      </c>
      <c r="D744" s="19" t="s">
        <v>93</v>
      </c>
      <c r="E744" s="19">
        <v>0</v>
      </c>
      <c r="F744" s="19">
        <v>0</v>
      </c>
      <c r="G744" s="19">
        <v>0</v>
      </c>
      <c r="H744" s="19">
        <v>0</v>
      </c>
      <c r="I744" s="19">
        <v>0</v>
      </c>
      <c r="J744" s="19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0</v>
      </c>
      <c r="Q744" s="19">
        <v>0</v>
      </c>
      <c r="R744" s="19">
        <v>0</v>
      </c>
      <c r="S744" s="19"/>
      <c r="T744" s="19"/>
    </row>
    <row r="745" spans="1:20">
      <c r="A745" s="19"/>
      <c r="B745" s="19" t="s">
        <v>84</v>
      </c>
      <c r="C745" s="19" t="s">
        <v>88</v>
      </c>
      <c r="D745" s="19" t="s">
        <v>95</v>
      </c>
      <c r="E745" s="19">
        <v>0</v>
      </c>
      <c r="F745" s="19">
        <v>0</v>
      </c>
      <c r="G745" s="19">
        <v>0</v>
      </c>
      <c r="H745" s="19">
        <v>0</v>
      </c>
      <c r="I745" s="19">
        <v>0</v>
      </c>
      <c r="J745" s="19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0</v>
      </c>
      <c r="Q745" s="19">
        <v>0</v>
      </c>
      <c r="R745" s="19">
        <v>0</v>
      </c>
      <c r="S745" s="19" t="s">
        <v>51</v>
      </c>
      <c r="T745" s="19"/>
    </row>
    <row r="746" spans="1:20">
      <c r="A746" s="19"/>
      <c r="B746" s="19" t="s">
        <v>100</v>
      </c>
      <c r="C746" s="19" t="s">
        <v>85</v>
      </c>
      <c r="D746" s="19" t="s">
        <v>101</v>
      </c>
      <c r="E746" s="19">
        <v>0</v>
      </c>
      <c r="F746" s="19">
        <v>0</v>
      </c>
      <c r="G746" s="19">
        <v>0</v>
      </c>
      <c r="H746" s="19">
        <v>0</v>
      </c>
      <c r="I746" s="19">
        <v>0</v>
      </c>
      <c r="J746" s="19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0</v>
      </c>
      <c r="Q746" s="19">
        <v>0</v>
      </c>
      <c r="R746" s="19">
        <v>0</v>
      </c>
      <c r="S746" s="19"/>
      <c r="T746" s="19"/>
    </row>
    <row r="747" spans="1:20">
      <c r="A747" s="19"/>
      <c r="B747" s="19" t="s">
        <v>100</v>
      </c>
      <c r="C747" s="19" t="s">
        <v>92</v>
      </c>
      <c r="D747" s="19" t="s">
        <v>101</v>
      </c>
      <c r="E747" s="19">
        <v>0</v>
      </c>
      <c r="F747" s="19">
        <v>0</v>
      </c>
      <c r="G747" s="19">
        <v>0</v>
      </c>
      <c r="H747" s="19">
        <v>0</v>
      </c>
      <c r="I747" s="19">
        <v>0</v>
      </c>
      <c r="J747" s="19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0</v>
      </c>
      <c r="Q747" s="19">
        <v>0</v>
      </c>
      <c r="R747" s="19">
        <v>0</v>
      </c>
      <c r="S747" s="19" t="s">
        <v>39</v>
      </c>
      <c r="T747" s="19"/>
    </row>
    <row r="748" spans="1:20">
      <c r="A748" s="19"/>
      <c r="B748" s="19" t="s">
        <v>84</v>
      </c>
      <c r="C748" s="19" t="s">
        <v>88</v>
      </c>
      <c r="D748" s="19" t="s">
        <v>93</v>
      </c>
      <c r="E748" s="19">
        <v>0</v>
      </c>
      <c r="F748" s="19">
        <v>0</v>
      </c>
      <c r="G748" s="19">
        <v>0</v>
      </c>
      <c r="H748" s="19">
        <v>0</v>
      </c>
      <c r="I748" s="19">
        <v>0</v>
      </c>
      <c r="J748" s="19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0</v>
      </c>
      <c r="Q748" s="19">
        <v>0</v>
      </c>
      <c r="R748" s="19">
        <v>0</v>
      </c>
      <c r="S748" s="19"/>
      <c r="T748" s="19"/>
    </row>
    <row r="749" spans="1:20">
      <c r="A749" s="19"/>
      <c r="B749" s="19" t="s">
        <v>84</v>
      </c>
      <c r="C749" s="19" t="s">
        <v>96</v>
      </c>
      <c r="D749" s="19" t="s">
        <v>95</v>
      </c>
      <c r="E749" s="19">
        <v>0</v>
      </c>
      <c r="F749" s="19">
        <v>0</v>
      </c>
      <c r="G749" s="19">
        <v>0</v>
      </c>
      <c r="H749" s="19">
        <v>0</v>
      </c>
      <c r="I749" s="19">
        <v>0</v>
      </c>
      <c r="J749" s="19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0</v>
      </c>
      <c r="Q749" s="19">
        <v>0</v>
      </c>
      <c r="R749" s="19">
        <v>0</v>
      </c>
      <c r="S749" s="19" t="s">
        <v>52</v>
      </c>
      <c r="T749" s="19"/>
    </row>
    <row r="750" spans="1:20">
      <c r="A750" s="19"/>
      <c r="B750" s="19" t="s">
        <v>100</v>
      </c>
      <c r="C750" s="19" t="s">
        <v>92</v>
      </c>
      <c r="D750" s="19" t="s">
        <v>101</v>
      </c>
      <c r="E750" s="19">
        <v>0</v>
      </c>
      <c r="F750" s="19">
        <v>0</v>
      </c>
      <c r="G750" s="19">
        <v>0</v>
      </c>
      <c r="H750" s="19">
        <v>0</v>
      </c>
      <c r="I750" s="19">
        <v>0</v>
      </c>
      <c r="J750" s="19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0</v>
      </c>
      <c r="Q750" s="19">
        <v>0</v>
      </c>
      <c r="R750" s="19">
        <v>0</v>
      </c>
      <c r="S750" s="19"/>
      <c r="T750" s="19"/>
    </row>
    <row r="751" spans="1:20">
      <c r="A751" s="19"/>
      <c r="B751" s="19" t="s">
        <v>84</v>
      </c>
      <c r="C751" s="19" t="s">
        <v>92</v>
      </c>
      <c r="D751" s="19" t="s">
        <v>104</v>
      </c>
      <c r="E751" s="19">
        <v>0</v>
      </c>
      <c r="F751" s="19">
        <v>0</v>
      </c>
      <c r="G751" s="19">
        <v>0</v>
      </c>
      <c r="H751" s="19">
        <v>0</v>
      </c>
      <c r="I751" s="19">
        <v>0</v>
      </c>
      <c r="J751" s="19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0</v>
      </c>
      <c r="Q751" s="19">
        <v>0</v>
      </c>
      <c r="R751" s="19">
        <v>0</v>
      </c>
      <c r="S751" s="19"/>
      <c r="T751" s="19"/>
    </row>
    <row r="752" spans="1:20">
      <c r="A752" s="19"/>
      <c r="B752" s="19" t="s">
        <v>100</v>
      </c>
      <c r="C752" s="19" t="s">
        <v>96</v>
      </c>
      <c r="D752" s="19" t="s">
        <v>101</v>
      </c>
      <c r="E752" s="19">
        <v>0</v>
      </c>
      <c r="F752" s="19">
        <v>0</v>
      </c>
      <c r="G752" s="19">
        <v>0</v>
      </c>
      <c r="H752" s="19">
        <v>0</v>
      </c>
      <c r="I752" s="19">
        <v>0</v>
      </c>
      <c r="J752" s="19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0</v>
      </c>
      <c r="Q752" s="19">
        <v>0</v>
      </c>
      <c r="R752" s="19">
        <v>0</v>
      </c>
      <c r="S752" s="19" t="s">
        <v>78</v>
      </c>
      <c r="T752" s="19"/>
    </row>
    <row r="753" spans="1:20">
      <c r="A753" s="19" t="s">
        <v>0</v>
      </c>
      <c r="B753" s="19" t="s">
        <v>84</v>
      </c>
      <c r="C753" s="19" t="s">
        <v>96</v>
      </c>
      <c r="D753" s="19" t="s">
        <v>103</v>
      </c>
      <c r="E753" s="19">
        <v>0</v>
      </c>
      <c r="F753" s="19">
        <v>0</v>
      </c>
      <c r="G753" s="19">
        <v>0</v>
      </c>
      <c r="H753" s="19">
        <v>0</v>
      </c>
      <c r="I753" s="19">
        <v>0</v>
      </c>
      <c r="J753" s="19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0</v>
      </c>
      <c r="Q753" s="19">
        <v>0</v>
      </c>
      <c r="R753" s="19">
        <v>0</v>
      </c>
      <c r="S753" s="19"/>
      <c r="T753" s="19"/>
    </row>
    <row r="754" spans="1:20">
      <c r="A754" s="19" t="s">
        <v>0</v>
      </c>
      <c r="B754" s="19" t="s">
        <v>84</v>
      </c>
      <c r="C754" s="19" t="s">
        <v>88</v>
      </c>
      <c r="D754" s="19" t="s">
        <v>93</v>
      </c>
      <c r="E754" s="19">
        <v>0</v>
      </c>
      <c r="F754" s="19">
        <v>0</v>
      </c>
      <c r="G754" s="19">
        <v>0</v>
      </c>
      <c r="H754" s="19">
        <v>0</v>
      </c>
      <c r="I754" s="19">
        <v>0</v>
      </c>
      <c r="J754" s="19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0</v>
      </c>
      <c r="Q754" s="19">
        <v>0</v>
      </c>
      <c r="R754" s="19">
        <v>0</v>
      </c>
      <c r="S754" s="19" t="s">
        <v>42</v>
      </c>
      <c r="T754" s="19"/>
    </row>
    <row r="755" spans="1:20">
      <c r="A755" s="19"/>
      <c r="B755" s="19" t="s">
        <v>84</v>
      </c>
      <c r="C755" s="19" t="s">
        <v>88</v>
      </c>
      <c r="D755" s="19" t="s">
        <v>126</v>
      </c>
      <c r="E755" s="19">
        <v>0</v>
      </c>
      <c r="F755" s="19">
        <v>0</v>
      </c>
      <c r="G755" s="19">
        <v>0</v>
      </c>
      <c r="H755" s="19">
        <v>0</v>
      </c>
      <c r="I755" s="19">
        <v>0</v>
      </c>
      <c r="J755" s="19">
        <v>0</v>
      </c>
      <c r="K755" s="19">
        <v>0</v>
      </c>
      <c r="L755" s="19">
        <v>0</v>
      </c>
      <c r="M755" s="19">
        <v>0</v>
      </c>
      <c r="N755" s="19">
        <v>0</v>
      </c>
      <c r="O755" s="19">
        <v>0</v>
      </c>
      <c r="P755" s="19">
        <v>0</v>
      </c>
      <c r="Q755" s="19">
        <v>0</v>
      </c>
      <c r="R755" s="19">
        <v>0</v>
      </c>
      <c r="S755" s="19" t="s">
        <v>42</v>
      </c>
      <c r="T755" s="19"/>
    </row>
    <row r="756" spans="1:20">
      <c r="A756" s="19"/>
      <c r="B756" s="19" t="s">
        <v>100</v>
      </c>
      <c r="C756" s="19" t="s">
        <v>96</v>
      </c>
      <c r="D756" s="19" t="s">
        <v>101</v>
      </c>
      <c r="E756" s="19">
        <v>1</v>
      </c>
      <c r="F756" s="19">
        <v>0</v>
      </c>
      <c r="G756" s="19">
        <v>0</v>
      </c>
      <c r="H756" s="19">
        <v>0</v>
      </c>
      <c r="I756" s="19">
        <v>1</v>
      </c>
      <c r="J756" s="19">
        <v>0</v>
      </c>
      <c r="K756" s="19">
        <v>1</v>
      </c>
      <c r="L756" s="19">
        <v>0</v>
      </c>
      <c r="M756" s="19">
        <v>0</v>
      </c>
      <c r="N756" s="19">
        <v>0</v>
      </c>
      <c r="O756" s="19">
        <v>1</v>
      </c>
      <c r="P756" s="19">
        <v>0</v>
      </c>
      <c r="Q756" s="19">
        <v>1</v>
      </c>
      <c r="R756" s="19">
        <v>0</v>
      </c>
      <c r="S756" s="19"/>
      <c r="T756" s="19"/>
    </row>
    <row r="757" spans="1:20">
      <c r="A757" s="19"/>
      <c r="B757" s="19" t="s">
        <v>84</v>
      </c>
      <c r="C757" s="19" t="s">
        <v>88</v>
      </c>
      <c r="D757" s="19" t="s">
        <v>127</v>
      </c>
      <c r="E757" s="19">
        <v>0</v>
      </c>
      <c r="F757" s="19">
        <v>0</v>
      </c>
      <c r="G757" s="19">
        <v>0</v>
      </c>
      <c r="H757" s="19">
        <v>0</v>
      </c>
      <c r="I757" s="19">
        <v>0</v>
      </c>
      <c r="J757" s="19">
        <v>0</v>
      </c>
      <c r="K757" s="19">
        <v>0</v>
      </c>
      <c r="L757" s="19">
        <v>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/>
      <c r="T757" s="19"/>
    </row>
    <row r="758" spans="1:20">
      <c r="A758" s="19"/>
      <c r="B758" s="19" t="s">
        <v>84</v>
      </c>
      <c r="C758" s="19" t="s">
        <v>96</v>
      </c>
      <c r="D758" s="19" t="s">
        <v>102</v>
      </c>
      <c r="E758" s="19">
        <v>0</v>
      </c>
      <c r="F758" s="19">
        <v>0</v>
      </c>
      <c r="G758" s="19">
        <v>0</v>
      </c>
      <c r="H758" s="19">
        <v>0</v>
      </c>
      <c r="I758" s="19">
        <v>0</v>
      </c>
      <c r="J758" s="19">
        <v>1</v>
      </c>
      <c r="K758" s="19">
        <v>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 t="s">
        <v>40</v>
      </c>
      <c r="T758" s="19"/>
    </row>
    <row r="759" spans="1:20">
      <c r="A759" s="19"/>
      <c r="B759" s="19" t="s">
        <v>84</v>
      </c>
      <c r="C759" s="19" t="s">
        <v>96</v>
      </c>
      <c r="D759" s="19" t="s">
        <v>142</v>
      </c>
      <c r="E759" s="19">
        <v>0</v>
      </c>
      <c r="F759" s="19">
        <v>0</v>
      </c>
      <c r="G759" s="19">
        <v>0</v>
      </c>
      <c r="H759" s="19">
        <v>0</v>
      </c>
      <c r="I759" s="19">
        <v>0</v>
      </c>
      <c r="J759" s="19">
        <v>0</v>
      </c>
      <c r="K759" s="19">
        <v>0</v>
      </c>
      <c r="L759" s="19">
        <v>0</v>
      </c>
      <c r="M759" s="19">
        <v>0</v>
      </c>
      <c r="N759" s="19">
        <v>0</v>
      </c>
      <c r="O759" s="19">
        <v>0</v>
      </c>
      <c r="P759" s="19">
        <v>0</v>
      </c>
      <c r="Q759" s="19">
        <v>0</v>
      </c>
      <c r="R759" s="19">
        <v>0</v>
      </c>
      <c r="S759" s="19"/>
      <c r="T759" s="19"/>
    </row>
    <row r="760" spans="1:20">
      <c r="A760" s="19" t="s">
        <v>0</v>
      </c>
      <c r="B760" s="19" t="s">
        <v>84</v>
      </c>
      <c r="C760" s="19" t="s">
        <v>92</v>
      </c>
      <c r="D760" s="19" t="s">
        <v>168</v>
      </c>
      <c r="E760" s="19">
        <v>0</v>
      </c>
      <c r="F760" s="19">
        <v>0</v>
      </c>
      <c r="G760" s="19">
        <v>0</v>
      </c>
      <c r="H760" s="19">
        <v>0</v>
      </c>
      <c r="I760" s="19">
        <v>0</v>
      </c>
      <c r="J760" s="19">
        <v>0</v>
      </c>
      <c r="K760" s="19">
        <v>0</v>
      </c>
      <c r="L760" s="19">
        <v>0</v>
      </c>
      <c r="M760" s="19">
        <v>0</v>
      </c>
      <c r="N760" s="19">
        <v>0</v>
      </c>
      <c r="O760" s="19">
        <v>0</v>
      </c>
      <c r="P760" s="19">
        <v>0</v>
      </c>
      <c r="Q760" s="19">
        <v>0</v>
      </c>
      <c r="R760" s="19">
        <v>0</v>
      </c>
      <c r="S760" s="19"/>
      <c r="T760" s="19"/>
    </row>
    <row r="761" spans="1:20">
      <c r="A761" s="19"/>
      <c r="B761" s="19" t="s">
        <v>84</v>
      </c>
      <c r="C761" s="19" t="s">
        <v>88</v>
      </c>
      <c r="D761" s="19" t="s">
        <v>109</v>
      </c>
      <c r="E761" s="19">
        <v>0</v>
      </c>
      <c r="F761" s="19">
        <v>0</v>
      </c>
      <c r="G761" s="19">
        <v>0</v>
      </c>
      <c r="H761" s="19">
        <v>0</v>
      </c>
      <c r="I761" s="19">
        <v>0</v>
      </c>
      <c r="J761" s="19">
        <v>0</v>
      </c>
      <c r="K761" s="19">
        <v>0</v>
      </c>
      <c r="L761" s="19">
        <v>0</v>
      </c>
      <c r="M761" s="19">
        <v>0</v>
      </c>
      <c r="N761" s="19">
        <v>0</v>
      </c>
      <c r="O761" s="19">
        <v>0</v>
      </c>
      <c r="P761" s="19">
        <v>0</v>
      </c>
      <c r="Q761" s="19">
        <v>0</v>
      </c>
      <c r="R761" s="19">
        <v>0</v>
      </c>
      <c r="S761" s="19"/>
      <c r="T761" s="19"/>
    </row>
    <row r="762" spans="1:20">
      <c r="A762" s="19"/>
      <c r="B762" s="19" t="s">
        <v>84</v>
      </c>
      <c r="C762" s="19" t="s">
        <v>85</v>
      </c>
      <c r="D762" s="19" t="s">
        <v>87</v>
      </c>
      <c r="E762" s="19">
        <v>0</v>
      </c>
      <c r="F762" s="19">
        <v>0</v>
      </c>
      <c r="G762" s="19">
        <v>0</v>
      </c>
      <c r="H762" s="19">
        <v>0</v>
      </c>
      <c r="I762" s="19">
        <v>0</v>
      </c>
      <c r="J762" s="19">
        <v>0</v>
      </c>
      <c r="K762" s="19">
        <v>0</v>
      </c>
      <c r="L762" s="19">
        <v>0</v>
      </c>
      <c r="M762" s="19">
        <v>0</v>
      </c>
      <c r="N762" s="19">
        <v>0</v>
      </c>
      <c r="O762" s="19">
        <v>0</v>
      </c>
      <c r="P762" s="19">
        <v>0</v>
      </c>
      <c r="Q762" s="19">
        <v>0</v>
      </c>
      <c r="R762" s="19">
        <v>0</v>
      </c>
      <c r="S762" s="19" t="s">
        <v>42</v>
      </c>
      <c r="T762" s="19"/>
    </row>
    <row r="763" spans="1:20">
      <c r="A763" s="19"/>
      <c r="B763" s="19" t="s">
        <v>100</v>
      </c>
      <c r="C763" s="19" t="s">
        <v>88</v>
      </c>
      <c r="D763" s="19" t="s">
        <v>101</v>
      </c>
      <c r="E763" s="19">
        <v>0</v>
      </c>
      <c r="F763" s="19">
        <v>0</v>
      </c>
      <c r="G763" s="19">
        <v>0</v>
      </c>
      <c r="H763" s="19">
        <v>0</v>
      </c>
      <c r="I763" s="19">
        <v>0</v>
      </c>
      <c r="J763" s="19">
        <v>0</v>
      </c>
      <c r="K763" s="19">
        <v>0</v>
      </c>
      <c r="L763" s="19">
        <v>0</v>
      </c>
      <c r="M763" s="19">
        <v>0</v>
      </c>
      <c r="N763" s="19">
        <v>0</v>
      </c>
      <c r="O763" s="19">
        <v>0</v>
      </c>
      <c r="P763" s="19">
        <v>0</v>
      </c>
      <c r="Q763" s="19">
        <v>0</v>
      </c>
      <c r="R763" s="19">
        <v>0</v>
      </c>
      <c r="S763" s="19" t="s">
        <v>72</v>
      </c>
      <c r="T763" s="19"/>
    </row>
    <row r="764" spans="1:20">
      <c r="A764" s="19"/>
      <c r="B764" s="19" t="s">
        <v>84</v>
      </c>
      <c r="C764" s="19" t="s">
        <v>96</v>
      </c>
      <c r="D764" s="19" t="s">
        <v>195</v>
      </c>
      <c r="E764" s="19">
        <v>0</v>
      </c>
      <c r="F764" s="19">
        <v>0</v>
      </c>
      <c r="G764" s="19">
        <v>0</v>
      </c>
      <c r="H764" s="19">
        <v>0</v>
      </c>
      <c r="I764" s="19">
        <v>0</v>
      </c>
      <c r="J764" s="19">
        <v>0</v>
      </c>
      <c r="K764" s="19">
        <v>0</v>
      </c>
      <c r="L764" s="19">
        <v>0</v>
      </c>
      <c r="M764" s="19">
        <v>0</v>
      </c>
      <c r="N764" s="19">
        <v>0</v>
      </c>
      <c r="O764" s="19">
        <v>0</v>
      </c>
      <c r="P764" s="19">
        <v>0</v>
      </c>
      <c r="Q764" s="19">
        <v>0</v>
      </c>
      <c r="R764" s="19">
        <v>0</v>
      </c>
      <c r="S764" s="19" t="s">
        <v>41</v>
      </c>
      <c r="T764" s="19"/>
    </row>
    <row r="765" spans="1:20">
      <c r="A765" s="19"/>
      <c r="B765" s="19" t="s">
        <v>84</v>
      </c>
      <c r="C765" s="19" t="s">
        <v>85</v>
      </c>
      <c r="D765" s="19" t="s">
        <v>102</v>
      </c>
      <c r="E765" s="19">
        <v>0</v>
      </c>
      <c r="F765" s="19">
        <v>0</v>
      </c>
      <c r="G765" s="19">
        <v>0</v>
      </c>
      <c r="H765" s="19">
        <v>0</v>
      </c>
      <c r="I765" s="19">
        <v>0</v>
      </c>
      <c r="J765" s="19">
        <v>0</v>
      </c>
      <c r="K765" s="19">
        <v>0</v>
      </c>
      <c r="L765" s="19">
        <v>0</v>
      </c>
      <c r="M765" s="19">
        <v>0</v>
      </c>
      <c r="N765" s="19">
        <v>0</v>
      </c>
      <c r="O765" s="19">
        <v>0</v>
      </c>
      <c r="P765" s="19">
        <v>0</v>
      </c>
      <c r="Q765" s="19">
        <v>0</v>
      </c>
      <c r="R765" s="19">
        <v>0</v>
      </c>
      <c r="S765" s="19"/>
      <c r="T765" s="19"/>
    </row>
    <row r="766" spans="1:20">
      <c r="A766" s="19"/>
      <c r="B766" s="19" t="s">
        <v>84</v>
      </c>
      <c r="C766" s="19" t="s">
        <v>96</v>
      </c>
      <c r="D766" s="19" t="s">
        <v>102</v>
      </c>
      <c r="E766" s="19">
        <v>0</v>
      </c>
      <c r="F766" s="19">
        <v>0</v>
      </c>
      <c r="G766" s="19">
        <v>0</v>
      </c>
      <c r="H766" s="19">
        <v>0</v>
      </c>
      <c r="I766" s="19">
        <v>0</v>
      </c>
      <c r="J766" s="19">
        <v>0</v>
      </c>
      <c r="K766" s="19">
        <v>0</v>
      </c>
      <c r="L766" s="19">
        <v>0</v>
      </c>
      <c r="M766" s="19">
        <v>0</v>
      </c>
      <c r="N766" s="19">
        <v>0</v>
      </c>
      <c r="O766" s="19">
        <v>0</v>
      </c>
      <c r="P766" s="19">
        <v>0</v>
      </c>
      <c r="Q766" s="19">
        <v>0</v>
      </c>
      <c r="R766" s="19">
        <v>0</v>
      </c>
      <c r="S766" s="19" t="s">
        <v>75</v>
      </c>
      <c r="T766" s="19"/>
    </row>
    <row r="767" spans="1:20">
      <c r="A767" s="19" t="s">
        <v>0</v>
      </c>
      <c r="B767" s="19" t="s">
        <v>100</v>
      </c>
      <c r="C767" s="19" t="s">
        <v>96</v>
      </c>
      <c r="D767" s="19" t="s">
        <v>101</v>
      </c>
      <c r="E767" s="19">
        <v>0</v>
      </c>
      <c r="F767" s="19">
        <v>0</v>
      </c>
      <c r="G767" s="19">
        <v>0</v>
      </c>
      <c r="H767" s="19">
        <v>0</v>
      </c>
      <c r="I767" s="19">
        <v>0</v>
      </c>
      <c r="J767" s="19">
        <v>0</v>
      </c>
      <c r="K767" s="19">
        <v>0</v>
      </c>
      <c r="L767" s="19">
        <v>0</v>
      </c>
      <c r="M767" s="19">
        <v>0</v>
      </c>
      <c r="N767" s="19">
        <v>0</v>
      </c>
      <c r="O767" s="19">
        <v>0</v>
      </c>
      <c r="P767" s="19">
        <v>0</v>
      </c>
      <c r="Q767" s="19">
        <v>0</v>
      </c>
      <c r="R767" s="19">
        <v>0</v>
      </c>
      <c r="S767" s="19"/>
      <c r="T767" s="19"/>
    </row>
    <row r="768" spans="1:20">
      <c r="A768" s="19"/>
      <c r="B768" s="19" t="s">
        <v>84</v>
      </c>
      <c r="C768" s="19" t="s">
        <v>85</v>
      </c>
      <c r="D768" s="19" t="s">
        <v>109</v>
      </c>
      <c r="E768" s="19">
        <v>0</v>
      </c>
      <c r="F768" s="19">
        <v>0</v>
      </c>
      <c r="G768" s="19">
        <v>0</v>
      </c>
      <c r="H768" s="19">
        <v>0</v>
      </c>
      <c r="I768" s="19">
        <v>0</v>
      </c>
      <c r="J768" s="19">
        <v>0</v>
      </c>
      <c r="K768" s="19">
        <v>0</v>
      </c>
      <c r="L768" s="19">
        <v>0</v>
      </c>
      <c r="M768" s="19">
        <v>0</v>
      </c>
      <c r="N768" s="19">
        <v>0</v>
      </c>
      <c r="O768" s="19">
        <v>0</v>
      </c>
      <c r="P768" s="19">
        <v>0</v>
      </c>
      <c r="Q768" s="19">
        <v>0</v>
      </c>
      <c r="R768" s="19">
        <v>0</v>
      </c>
      <c r="S768" s="19" t="s">
        <v>73</v>
      </c>
      <c r="T768" s="19"/>
    </row>
    <row r="769" spans="1:20">
      <c r="A769" s="19"/>
      <c r="B769" s="19" t="s">
        <v>84</v>
      </c>
      <c r="C769" s="19" t="s">
        <v>94</v>
      </c>
      <c r="D769" s="19" t="s">
        <v>102</v>
      </c>
      <c r="E769" s="19">
        <v>0</v>
      </c>
      <c r="F769" s="19">
        <v>0</v>
      </c>
      <c r="G769" s="19">
        <v>0</v>
      </c>
      <c r="H769" s="19">
        <v>0</v>
      </c>
      <c r="I769" s="19">
        <v>0</v>
      </c>
      <c r="J769" s="19">
        <v>0</v>
      </c>
      <c r="K769" s="19">
        <v>0</v>
      </c>
      <c r="L769" s="19">
        <v>0</v>
      </c>
      <c r="M769" s="19">
        <v>0</v>
      </c>
      <c r="N769" s="19">
        <v>0</v>
      </c>
      <c r="O769" s="19">
        <v>0</v>
      </c>
      <c r="P769" s="19">
        <v>0</v>
      </c>
      <c r="Q769" s="19">
        <v>0</v>
      </c>
      <c r="R769" s="19">
        <v>0</v>
      </c>
      <c r="S769" s="19"/>
      <c r="T769" s="19"/>
    </row>
    <row r="770" spans="1:20">
      <c r="A770" s="19"/>
      <c r="B770" s="19" t="s">
        <v>84</v>
      </c>
      <c r="C770" s="19" t="s">
        <v>94</v>
      </c>
      <c r="D770" s="19" t="s">
        <v>93</v>
      </c>
      <c r="E770" s="19">
        <v>0</v>
      </c>
      <c r="F770" s="19">
        <v>0</v>
      </c>
      <c r="G770" s="19">
        <v>0</v>
      </c>
      <c r="H770" s="19">
        <v>0</v>
      </c>
      <c r="I770" s="19">
        <v>0</v>
      </c>
      <c r="J770" s="19">
        <v>0</v>
      </c>
      <c r="K770" s="19">
        <v>0</v>
      </c>
      <c r="L770" s="19">
        <v>0</v>
      </c>
      <c r="M770" s="19">
        <v>0</v>
      </c>
      <c r="N770" s="19">
        <v>0</v>
      </c>
      <c r="O770" s="19">
        <v>0</v>
      </c>
      <c r="P770" s="19">
        <v>0</v>
      </c>
      <c r="Q770" s="19">
        <v>0</v>
      </c>
      <c r="R770" s="19">
        <v>0</v>
      </c>
      <c r="S770" s="19" t="s">
        <v>76</v>
      </c>
      <c r="T770" s="19"/>
    </row>
    <row r="771" spans="1:20">
      <c r="A771" s="19"/>
      <c r="B771" s="19" t="s">
        <v>84</v>
      </c>
      <c r="C771" s="19" t="s">
        <v>94</v>
      </c>
      <c r="D771" s="19" t="s">
        <v>109</v>
      </c>
      <c r="E771" s="19">
        <v>0</v>
      </c>
      <c r="F771" s="19">
        <v>0</v>
      </c>
      <c r="G771" s="19">
        <v>0</v>
      </c>
      <c r="H771" s="19">
        <v>0</v>
      </c>
      <c r="I771" s="19">
        <v>0</v>
      </c>
      <c r="J771" s="19">
        <v>0</v>
      </c>
      <c r="K771" s="19">
        <v>0</v>
      </c>
      <c r="L771" s="19">
        <v>0</v>
      </c>
      <c r="M771" s="19">
        <v>0</v>
      </c>
      <c r="N771" s="19">
        <v>0</v>
      </c>
      <c r="O771" s="19">
        <v>0</v>
      </c>
      <c r="P771" s="19">
        <v>0</v>
      </c>
      <c r="Q771" s="19">
        <v>0</v>
      </c>
      <c r="R771" s="19">
        <v>0</v>
      </c>
      <c r="S771" s="19"/>
      <c r="T771" s="19"/>
    </row>
    <row r="772" spans="1:20">
      <c r="A772" s="19"/>
      <c r="B772" s="19" t="s">
        <v>84</v>
      </c>
      <c r="C772" s="19" t="s">
        <v>96</v>
      </c>
      <c r="D772" s="19" t="s">
        <v>93</v>
      </c>
      <c r="E772" s="19">
        <v>0</v>
      </c>
      <c r="F772" s="19">
        <v>0</v>
      </c>
      <c r="G772" s="19">
        <v>0</v>
      </c>
      <c r="H772" s="19">
        <v>0</v>
      </c>
      <c r="I772" s="19">
        <v>0</v>
      </c>
      <c r="J772" s="19">
        <v>0</v>
      </c>
      <c r="K772" s="19">
        <v>0</v>
      </c>
      <c r="L772" s="19">
        <v>0</v>
      </c>
      <c r="M772" s="19">
        <v>0</v>
      </c>
      <c r="N772" s="19">
        <v>0</v>
      </c>
      <c r="O772" s="19">
        <v>0</v>
      </c>
      <c r="P772" s="19">
        <v>0</v>
      </c>
      <c r="Q772" s="19">
        <v>0</v>
      </c>
      <c r="R772" s="19">
        <v>0</v>
      </c>
      <c r="S772" s="19"/>
      <c r="T772" s="19"/>
    </row>
    <row r="773" spans="1:20">
      <c r="A773" s="19"/>
      <c r="B773" s="19" t="s">
        <v>90</v>
      </c>
      <c r="C773" s="19" t="s">
        <v>85</v>
      </c>
      <c r="D773" s="19" t="s">
        <v>91</v>
      </c>
      <c r="E773" s="19">
        <v>0</v>
      </c>
      <c r="F773" s="19">
        <v>0</v>
      </c>
      <c r="G773" s="19">
        <v>0</v>
      </c>
      <c r="H773" s="19">
        <v>0</v>
      </c>
      <c r="I773" s="19">
        <v>0</v>
      </c>
      <c r="J773" s="19">
        <v>0</v>
      </c>
      <c r="K773" s="19">
        <v>0</v>
      </c>
      <c r="L773" s="19">
        <v>0</v>
      </c>
      <c r="M773" s="19">
        <v>0</v>
      </c>
      <c r="N773" s="19">
        <v>0</v>
      </c>
      <c r="O773" s="19">
        <v>0</v>
      </c>
      <c r="P773" s="19">
        <v>0</v>
      </c>
      <c r="Q773" s="19">
        <v>0</v>
      </c>
      <c r="R773" s="19">
        <v>0</v>
      </c>
      <c r="S773" s="19"/>
      <c r="T773" s="19"/>
    </row>
    <row r="774" spans="1:20">
      <c r="A774" s="19"/>
      <c r="B774" s="19" t="s">
        <v>100</v>
      </c>
      <c r="C774" s="19" t="s">
        <v>96</v>
      </c>
      <c r="D774" s="19" t="s">
        <v>101</v>
      </c>
      <c r="E774" s="19">
        <v>0</v>
      </c>
      <c r="F774" s="19">
        <v>0</v>
      </c>
      <c r="G774" s="19">
        <v>0</v>
      </c>
      <c r="H774" s="19">
        <v>0</v>
      </c>
      <c r="I774" s="19">
        <v>0</v>
      </c>
      <c r="J774" s="19">
        <v>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 t="s">
        <v>50</v>
      </c>
      <c r="T774" s="19"/>
    </row>
    <row r="775" spans="1:20">
      <c r="A775" s="19"/>
      <c r="B775" s="19" t="s">
        <v>84</v>
      </c>
      <c r="C775" s="19" t="s">
        <v>88</v>
      </c>
      <c r="D775" s="19" t="s">
        <v>103</v>
      </c>
      <c r="E775" s="19">
        <v>0</v>
      </c>
      <c r="F775" s="19">
        <v>0</v>
      </c>
      <c r="G775" s="19">
        <v>0</v>
      </c>
      <c r="H775" s="19">
        <v>0</v>
      </c>
      <c r="I775" s="19">
        <v>0</v>
      </c>
      <c r="J775" s="19">
        <v>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 t="s">
        <v>66</v>
      </c>
      <c r="T775" s="19"/>
    </row>
    <row r="776" spans="1:20">
      <c r="A776" s="19"/>
      <c r="B776" s="19" t="s">
        <v>84</v>
      </c>
      <c r="C776" s="19" t="s">
        <v>94</v>
      </c>
      <c r="D776" s="19" t="s">
        <v>196</v>
      </c>
      <c r="E776" s="19">
        <v>0</v>
      </c>
      <c r="F776" s="19">
        <v>0</v>
      </c>
      <c r="G776" s="19">
        <v>0</v>
      </c>
      <c r="H776" s="19">
        <v>0</v>
      </c>
      <c r="I776" s="19">
        <v>0</v>
      </c>
      <c r="J776" s="19">
        <v>0</v>
      </c>
      <c r="K776" s="19">
        <v>0</v>
      </c>
      <c r="L776" s="19">
        <v>0</v>
      </c>
      <c r="M776" s="19">
        <v>0</v>
      </c>
      <c r="N776" s="19">
        <v>0</v>
      </c>
      <c r="O776" s="19">
        <v>0</v>
      </c>
      <c r="P776" s="19">
        <v>0</v>
      </c>
      <c r="Q776" s="19">
        <v>0</v>
      </c>
      <c r="R776" s="19">
        <v>0</v>
      </c>
      <c r="S776" s="19" t="s">
        <v>41</v>
      </c>
      <c r="T776" s="19"/>
    </row>
    <row r="777" spans="1:20">
      <c r="A777" s="19"/>
      <c r="B777" s="19" t="s">
        <v>84</v>
      </c>
      <c r="C777" s="19" t="s">
        <v>88</v>
      </c>
      <c r="D777" s="19" t="s">
        <v>95</v>
      </c>
      <c r="E777" s="19">
        <v>0</v>
      </c>
      <c r="F777" s="19">
        <v>0</v>
      </c>
      <c r="G777" s="19">
        <v>0</v>
      </c>
      <c r="H777" s="19">
        <v>0</v>
      </c>
      <c r="I777" s="19">
        <v>0</v>
      </c>
      <c r="J777" s="19">
        <v>0</v>
      </c>
      <c r="K777" s="19">
        <v>0</v>
      </c>
      <c r="L777" s="19">
        <v>0</v>
      </c>
      <c r="M777" s="19">
        <v>0</v>
      </c>
      <c r="N777" s="19">
        <v>0</v>
      </c>
      <c r="O777" s="19">
        <v>0</v>
      </c>
      <c r="P777" s="19">
        <v>0</v>
      </c>
      <c r="Q777" s="19">
        <v>0</v>
      </c>
      <c r="R777" s="19">
        <v>0</v>
      </c>
      <c r="S777" s="19"/>
      <c r="T777" s="19"/>
    </row>
    <row r="778" spans="1:20">
      <c r="A778" s="19"/>
      <c r="B778" s="19" t="s">
        <v>84</v>
      </c>
      <c r="C778" s="19" t="s">
        <v>88</v>
      </c>
      <c r="D778" s="19" t="s">
        <v>143</v>
      </c>
      <c r="E778" s="19">
        <v>0</v>
      </c>
      <c r="F778" s="19">
        <v>0</v>
      </c>
      <c r="G778" s="19">
        <v>0</v>
      </c>
      <c r="H778" s="19">
        <v>0</v>
      </c>
      <c r="I778" s="19">
        <v>0</v>
      </c>
      <c r="J778" s="19">
        <v>0</v>
      </c>
      <c r="K778" s="19">
        <v>0</v>
      </c>
      <c r="L778" s="19">
        <v>0</v>
      </c>
      <c r="M778" s="19">
        <v>0</v>
      </c>
      <c r="N778" s="19">
        <v>0</v>
      </c>
      <c r="O778" s="19">
        <v>0</v>
      </c>
      <c r="P778" s="19">
        <v>0</v>
      </c>
      <c r="Q778" s="19">
        <v>0</v>
      </c>
      <c r="R778" s="19">
        <v>0</v>
      </c>
      <c r="S778" s="19" t="s">
        <v>50</v>
      </c>
      <c r="T778" s="19"/>
    </row>
    <row r="779" spans="1:20">
      <c r="A779" s="19"/>
      <c r="B779" s="19" t="s">
        <v>84</v>
      </c>
      <c r="C779" s="19" t="s">
        <v>88</v>
      </c>
      <c r="D779" s="19" t="s">
        <v>179</v>
      </c>
      <c r="E779" s="19">
        <v>0</v>
      </c>
      <c r="F779" s="19">
        <v>0</v>
      </c>
      <c r="G779" s="19">
        <v>0</v>
      </c>
      <c r="H779" s="19">
        <v>0</v>
      </c>
      <c r="I779" s="19">
        <v>0</v>
      </c>
      <c r="J779" s="19">
        <v>0</v>
      </c>
      <c r="K779" s="19">
        <v>0</v>
      </c>
      <c r="L779" s="19">
        <v>0</v>
      </c>
      <c r="M779" s="19">
        <v>0</v>
      </c>
      <c r="N779" s="19">
        <v>0</v>
      </c>
      <c r="O779" s="19">
        <v>0</v>
      </c>
      <c r="P779" s="19">
        <v>0</v>
      </c>
      <c r="Q779" s="19">
        <v>0</v>
      </c>
      <c r="R779" s="19">
        <v>0</v>
      </c>
      <c r="S779" s="19" t="s">
        <v>41</v>
      </c>
      <c r="T779" s="19"/>
    </row>
    <row r="780" spans="1:20">
      <c r="A780" s="19" t="s">
        <v>0</v>
      </c>
      <c r="B780" s="19" t="s">
        <v>84</v>
      </c>
      <c r="C780" s="19" t="s">
        <v>96</v>
      </c>
      <c r="D780" s="19" t="s">
        <v>104</v>
      </c>
      <c r="E780" s="19">
        <v>0</v>
      </c>
      <c r="F780" s="19">
        <v>0</v>
      </c>
      <c r="G780" s="19">
        <v>0</v>
      </c>
      <c r="H780" s="19">
        <v>0</v>
      </c>
      <c r="I780" s="19">
        <v>0</v>
      </c>
      <c r="J780" s="19">
        <v>0</v>
      </c>
      <c r="K780" s="19">
        <v>0</v>
      </c>
      <c r="L780" s="19">
        <v>0</v>
      </c>
      <c r="M780" s="19">
        <v>0</v>
      </c>
      <c r="N780" s="19">
        <v>0</v>
      </c>
      <c r="O780" s="19">
        <v>0</v>
      </c>
      <c r="P780" s="19">
        <v>0</v>
      </c>
      <c r="Q780" s="19">
        <v>0</v>
      </c>
      <c r="R780" s="19">
        <v>0</v>
      </c>
      <c r="S780" s="19"/>
      <c r="T780" s="19"/>
    </row>
    <row r="781" spans="1:20">
      <c r="A781" s="19" t="s">
        <v>0</v>
      </c>
      <c r="B781" s="19" t="s">
        <v>84</v>
      </c>
      <c r="C781" s="19" t="s">
        <v>88</v>
      </c>
      <c r="D781" s="19" t="s">
        <v>93</v>
      </c>
      <c r="E781" s="19">
        <v>0</v>
      </c>
      <c r="F781" s="19">
        <v>0</v>
      </c>
      <c r="G781" s="19">
        <v>0</v>
      </c>
      <c r="H781" s="19">
        <v>0</v>
      </c>
      <c r="I781" s="19">
        <v>0</v>
      </c>
      <c r="J781" s="19">
        <v>0</v>
      </c>
      <c r="K781" s="19">
        <v>0</v>
      </c>
      <c r="L781" s="19">
        <v>0</v>
      </c>
      <c r="M781" s="19">
        <v>0</v>
      </c>
      <c r="N781" s="19">
        <v>0</v>
      </c>
      <c r="O781" s="19">
        <v>0</v>
      </c>
      <c r="P781" s="19">
        <v>0</v>
      </c>
      <c r="Q781" s="19">
        <v>0</v>
      </c>
      <c r="R781" s="19">
        <v>0</v>
      </c>
      <c r="S781" s="19" t="s">
        <v>73</v>
      </c>
      <c r="T781" s="19"/>
    </row>
    <row r="782" spans="1:20">
      <c r="A782" s="19"/>
      <c r="B782" s="19" t="s">
        <v>84</v>
      </c>
      <c r="C782" s="19" t="s">
        <v>88</v>
      </c>
      <c r="D782" s="19" t="s">
        <v>112</v>
      </c>
      <c r="E782" s="19">
        <v>0</v>
      </c>
      <c r="F782" s="19">
        <v>0</v>
      </c>
      <c r="G782" s="19">
        <v>0</v>
      </c>
      <c r="H782" s="19">
        <v>0</v>
      </c>
      <c r="I782" s="19">
        <v>0</v>
      </c>
      <c r="J782" s="19">
        <v>0</v>
      </c>
      <c r="K782" s="19">
        <v>0</v>
      </c>
      <c r="L782" s="19">
        <v>0</v>
      </c>
      <c r="M782" s="19">
        <v>0</v>
      </c>
      <c r="N782" s="19">
        <v>0</v>
      </c>
      <c r="O782" s="19">
        <v>0</v>
      </c>
      <c r="P782" s="19">
        <v>0</v>
      </c>
      <c r="Q782" s="19">
        <v>0</v>
      </c>
      <c r="R782" s="19">
        <v>0</v>
      </c>
      <c r="S782" s="19"/>
      <c r="T782" s="19"/>
    </row>
    <row r="783" spans="1:20">
      <c r="A783" s="19"/>
      <c r="B783" s="19" t="s">
        <v>84</v>
      </c>
      <c r="C783" s="19" t="s">
        <v>88</v>
      </c>
      <c r="D783" s="19" t="s">
        <v>109</v>
      </c>
      <c r="E783" s="19">
        <v>0</v>
      </c>
      <c r="F783" s="19">
        <v>0</v>
      </c>
      <c r="G783" s="19">
        <v>0</v>
      </c>
      <c r="H783" s="19">
        <v>0</v>
      </c>
      <c r="I783" s="19">
        <v>0</v>
      </c>
      <c r="J783" s="19">
        <v>0</v>
      </c>
      <c r="K783" s="19">
        <v>0</v>
      </c>
      <c r="L783" s="19">
        <v>0</v>
      </c>
      <c r="M783" s="19">
        <v>0</v>
      </c>
      <c r="N783" s="19">
        <v>0</v>
      </c>
      <c r="O783" s="19">
        <v>0</v>
      </c>
      <c r="P783" s="19">
        <v>0</v>
      </c>
      <c r="Q783" s="19">
        <v>0</v>
      </c>
      <c r="R783" s="19">
        <v>0</v>
      </c>
      <c r="S783" s="19"/>
      <c r="T783" s="19"/>
    </row>
    <row r="784" spans="1:20">
      <c r="A784" s="19"/>
      <c r="B784" s="19" t="s">
        <v>84</v>
      </c>
      <c r="C784" s="19" t="s">
        <v>96</v>
      </c>
      <c r="D784" s="19" t="s">
        <v>116</v>
      </c>
      <c r="E784" s="19">
        <v>0</v>
      </c>
      <c r="F784" s="19">
        <v>0</v>
      </c>
      <c r="G784" s="19">
        <v>0</v>
      </c>
      <c r="H784" s="19">
        <v>0</v>
      </c>
      <c r="I784" s="19">
        <v>0</v>
      </c>
      <c r="J784" s="19">
        <v>0</v>
      </c>
      <c r="K784" s="19">
        <v>0</v>
      </c>
      <c r="L784" s="19">
        <v>0</v>
      </c>
      <c r="M784" s="19">
        <v>0</v>
      </c>
      <c r="N784" s="19">
        <v>0</v>
      </c>
      <c r="O784" s="19">
        <v>0</v>
      </c>
      <c r="P784" s="19">
        <v>0</v>
      </c>
      <c r="Q784" s="19">
        <v>0</v>
      </c>
      <c r="R784" s="19">
        <v>0</v>
      </c>
      <c r="S784" s="19"/>
      <c r="T784" s="19"/>
    </row>
    <row r="785" spans="1:20">
      <c r="A785" s="19"/>
      <c r="B785" s="19" t="s">
        <v>100</v>
      </c>
      <c r="C785" s="19" t="s">
        <v>85</v>
      </c>
      <c r="D785" s="19" t="s">
        <v>101</v>
      </c>
      <c r="E785" s="19">
        <v>0</v>
      </c>
      <c r="F785" s="19">
        <v>0</v>
      </c>
      <c r="G785" s="19">
        <v>0</v>
      </c>
      <c r="H785" s="19">
        <v>0</v>
      </c>
      <c r="I785" s="19">
        <v>0</v>
      </c>
      <c r="J785" s="19">
        <v>0</v>
      </c>
      <c r="K785" s="19">
        <v>0</v>
      </c>
      <c r="L785" s="19">
        <v>0</v>
      </c>
      <c r="M785" s="19">
        <v>0</v>
      </c>
      <c r="N785" s="19">
        <v>0</v>
      </c>
      <c r="O785" s="19">
        <v>0</v>
      </c>
      <c r="P785" s="19">
        <v>0</v>
      </c>
      <c r="Q785" s="19">
        <v>0</v>
      </c>
      <c r="R785" s="19">
        <v>0</v>
      </c>
      <c r="S785" s="19"/>
      <c r="T785" s="19"/>
    </row>
    <row r="786" spans="1:20">
      <c r="A786" s="19" t="s">
        <v>0</v>
      </c>
      <c r="B786" s="19" t="s">
        <v>84</v>
      </c>
      <c r="C786" s="19" t="s">
        <v>88</v>
      </c>
      <c r="D786" s="19" t="s">
        <v>197</v>
      </c>
      <c r="E786" s="19">
        <v>0</v>
      </c>
      <c r="F786" s="19">
        <v>1</v>
      </c>
      <c r="G786" s="19">
        <v>0</v>
      </c>
      <c r="H786" s="19">
        <v>0</v>
      </c>
      <c r="I786" s="19">
        <v>1</v>
      </c>
      <c r="J786" s="19">
        <v>0</v>
      </c>
      <c r="K786" s="19">
        <v>1</v>
      </c>
      <c r="L786" s="19">
        <v>0</v>
      </c>
      <c r="M786" s="19">
        <v>0</v>
      </c>
      <c r="N786" s="19">
        <v>0</v>
      </c>
      <c r="O786" s="19">
        <v>0</v>
      </c>
      <c r="P786" s="19">
        <v>0</v>
      </c>
      <c r="Q786" s="19">
        <v>0</v>
      </c>
      <c r="R786" s="19">
        <v>0</v>
      </c>
      <c r="S786" s="19"/>
      <c r="T786" s="19"/>
    </row>
    <row r="787" spans="1:20">
      <c r="A787" s="19"/>
      <c r="B787" s="19" t="s">
        <v>100</v>
      </c>
      <c r="C787" s="19" t="s">
        <v>94</v>
      </c>
      <c r="D787" s="19" t="s">
        <v>101</v>
      </c>
      <c r="E787" s="19">
        <v>0</v>
      </c>
      <c r="F787" s="19">
        <v>0</v>
      </c>
      <c r="G787" s="19">
        <v>0</v>
      </c>
      <c r="H787" s="19">
        <v>0</v>
      </c>
      <c r="I787" s="19">
        <v>0</v>
      </c>
      <c r="J787" s="19">
        <v>0</v>
      </c>
      <c r="K787" s="19">
        <v>0</v>
      </c>
      <c r="L787" s="19">
        <v>0</v>
      </c>
      <c r="M787" s="19">
        <v>0</v>
      </c>
      <c r="N787" s="19">
        <v>0</v>
      </c>
      <c r="O787" s="19">
        <v>0</v>
      </c>
      <c r="P787" s="19">
        <v>0</v>
      </c>
      <c r="Q787" s="19">
        <v>0</v>
      </c>
      <c r="R787" s="19">
        <v>0</v>
      </c>
      <c r="S787" s="19"/>
      <c r="T787" s="19"/>
    </row>
    <row r="788" spans="1:20">
      <c r="A788" s="19"/>
      <c r="B788" s="19" t="s">
        <v>100</v>
      </c>
      <c r="C788" s="19" t="s">
        <v>96</v>
      </c>
      <c r="D788" s="19" t="s">
        <v>101</v>
      </c>
      <c r="E788" s="19">
        <v>0</v>
      </c>
      <c r="F788" s="19">
        <v>0</v>
      </c>
      <c r="G788" s="19">
        <v>0</v>
      </c>
      <c r="H788" s="19">
        <v>0</v>
      </c>
      <c r="I788" s="19">
        <v>0</v>
      </c>
      <c r="J788" s="19">
        <v>0</v>
      </c>
      <c r="K788" s="19">
        <v>0</v>
      </c>
      <c r="L788" s="19">
        <v>0</v>
      </c>
      <c r="M788" s="19">
        <v>0</v>
      </c>
      <c r="N788" s="19">
        <v>0</v>
      </c>
      <c r="O788" s="19">
        <v>0</v>
      </c>
      <c r="P788" s="19">
        <v>0</v>
      </c>
      <c r="Q788" s="19">
        <v>0</v>
      </c>
      <c r="R788" s="19">
        <v>0</v>
      </c>
      <c r="S788" s="19"/>
      <c r="T788" s="19"/>
    </row>
    <row r="789" spans="1:20">
      <c r="A789" s="19"/>
      <c r="B789" s="19" t="s">
        <v>90</v>
      </c>
      <c r="C789" s="19" t="s">
        <v>85</v>
      </c>
      <c r="D789" s="19" t="s">
        <v>91</v>
      </c>
      <c r="E789" s="19">
        <v>0</v>
      </c>
      <c r="F789" s="19">
        <v>0</v>
      </c>
      <c r="G789" s="19">
        <v>0</v>
      </c>
      <c r="H789" s="19">
        <v>0</v>
      </c>
      <c r="I789" s="19">
        <v>0</v>
      </c>
      <c r="J789" s="19">
        <v>0</v>
      </c>
      <c r="K789" s="19">
        <v>0</v>
      </c>
      <c r="L789" s="19">
        <v>0</v>
      </c>
      <c r="M789" s="19">
        <v>0</v>
      </c>
      <c r="N789" s="19">
        <v>0</v>
      </c>
      <c r="O789" s="19">
        <v>0</v>
      </c>
      <c r="P789" s="19">
        <v>0</v>
      </c>
      <c r="Q789" s="19">
        <v>0</v>
      </c>
      <c r="R789" s="19">
        <v>0</v>
      </c>
      <c r="S789" s="19" t="s">
        <v>40</v>
      </c>
      <c r="T789" s="19"/>
    </row>
    <row r="790" spans="1:20">
      <c r="A790" s="19"/>
      <c r="B790" s="19" t="s">
        <v>84</v>
      </c>
      <c r="C790" s="19" t="s">
        <v>96</v>
      </c>
      <c r="D790" s="19" t="s">
        <v>114</v>
      </c>
      <c r="E790" s="19">
        <v>0</v>
      </c>
      <c r="F790" s="19">
        <v>0</v>
      </c>
      <c r="G790" s="19">
        <v>0</v>
      </c>
      <c r="H790" s="19">
        <v>0</v>
      </c>
      <c r="I790" s="19">
        <v>0</v>
      </c>
      <c r="J790" s="19">
        <v>0</v>
      </c>
      <c r="K790" s="19">
        <v>0</v>
      </c>
      <c r="L790" s="19">
        <v>0</v>
      </c>
      <c r="M790" s="19">
        <v>0</v>
      </c>
      <c r="N790" s="19">
        <v>0</v>
      </c>
      <c r="O790" s="19">
        <v>0</v>
      </c>
      <c r="P790" s="19">
        <v>0</v>
      </c>
      <c r="Q790" s="19">
        <v>0</v>
      </c>
      <c r="R790" s="19">
        <v>0</v>
      </c>
      <c r="S790" s="19"/>
      <c r="T790" s="19"/>
    </row>
    <row r="791" spans="1:20">
      <c r="A791" s="19"/>
      <c r="B791" s="19" t="s">
        <v>100</v>
      </c>
      <c r="C791" s="19" t="s">
        <v>92</v>
      </c>
      <c r="D791" s="19" t="s">
        <v>101</v>
      </c>
      <c r="E791" s="19">
        <v>0</v>
      </c>
      <c r="F791" s="19">
        <v>1</v>
      </c>
      <c r="G791" s="19">
        <v>0</v>
      </c>
      <c r="H791" s="19">
        <v>0</v>
      </c>
      <c r="I791" s="19">
        <v>0</v>
      </c>
      <c r="J791" s="19">
        <v>0</v>
      </c>
      <c r="K791" s="19">
        <v>0</v>
      </c>
      <c r="L791" s="19">
        <v>0</v>
      </c>
      <c r="M791" s="19">
        <v>0</v>
      </c>
      <c r="N791" s="19">
        <v>0</v>
      </c>
      <c r="O791" s="19">
        <v>0</v>
      </c>
      <c r="P791" s="19">
        <v>0</v>
      </c>
      <c r="Q791" s="19">
        <v>0</v>
      </c>
      <c r="R791" s="19">
        <v>0</v>
      </c>
      <c r="S791" s="19"/>
      <c r="T791" s="19"/>
    </row>
    <row r="792" spans="1:20">
      <c r="A792" s="19"/>
      <c r="B792" s="19" t="s">
        <v>84</v>
      </c>
      <c r="C792" s="19" t="s">
        <v>94</v>
      </c>
      <c r="D792" s="19" t="s">
        <v>93</v>
      </c>
      <c r="E792" s="19">
        <v>0</v>
      </c>
      <c r="F792" s="19">
        <v>0</v>
      </c>
      <c r="G792" s="19">
        <v>0</v>
      </c>
      <c r="H792" s="19">
        <v>0</v>
      </c>
      <c r="I792" s="19">
        <v>0</v>
      </c>
      <c r="J792" s="19">
        <v>0</v>
      </c>
      <c r="K792" s="19">
        <v>0</v>
      </c>
      <c r="L792" s="19">
        <v>0</v>
      </c>
      <c r="M792" s="19">
        <v>0</v>
      </c>
      <c r="N792" s="19">
        <v>0</v>
      </c>
      <c r="O792" s="19">
        <v>0</v>
      </c>
      <c r="P792" s="19">
        <v>0</v>
      </c>
      <c r="Q792" s="19">
        <v>0</v>
      </c>
      <c r="R792" s="19">
        <v>0</v>
      </c>
      <c r="S792" s="19" t="s">
        <v>42</v>
      </c>
      <c r="T792" s="19"/>
    </row>
    <row r="793" spans="1:20">
      <c r="A793" s="19" t="s">
        <v>0</v>
      </c>
      <c r="B793" s="19" t="s">
        <v>100</v>
      </c>
      <c r="C793" s="19" t="s">
        <v>96</v>
      </c>
      <c r="D793" s="19" t="s">
        <v>101</v>
      </c>
      <c r="E793" s="19">
        <v>0</v>
      </c>
      <c r="F793" s="19">
        <v>0</v>
      </c>
      <c r="G793" s="19">
        <v>0</v>
      </c>
      <c r="H793" s="19">
        <v>0</v>
      </c>
      <c r="I793" s="19">
        <v>0</v>
      </c>
      <c r="J793" s="19">
        <v>0</v>
      </c>
      <c r="K793" s="19">
        <v>1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 t="s">
        <v>73</v>
      </c>
      <c r="T793" s="19"/>
    </row>
    <row r="794" spans="1:20">
      <c r="A794" s="19" t="s">
        <v>0</v>
      </c>
      <c r="B794" s="19" t="s">
        <v>84</v>
      </c>
      <c r="C794" s="19" t="s">
        <v>94</v>
      </c>
      <c r="D794" s="19" t="s">
        <v>104</v>
      </c>
      <c r="E794" s="19">
        <v>0</v>
      </c>
      <c r="F794" s="19">
        <v>0</v>
      </c>
      <c r="G794" s="19">
        <v>0</v>
      </c>
      <c r="H794" s="19">
        <v>0</v>
      </c>
      <c r="I794" s="19">
        <v>0</v>
      </c>
      <c r="J794" s="19">
        <v>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/>
      <c r="T794" s="19"/>
    </row>
    <row r="795" spans="1:20">
      <c r="A795" s="19" t="s">
        <v>0</v>
      </c>
      <c r="B795" s="19" t="s">
        <v>84</v>
      </c>
      <c r="C795" s="19" t="s">
        <v>96</v>
      </c>
      <c r="D795" s="19" t="s">
        <v>93</v>
      </c>
      <c r="E795" s="19">
        <v>0</v>
      </c>
      <c r="F795" s="19">
        <v>0</v>
      </c>
      <c r="G795" s="19">
        <v>0</v>
      </c>
      <c r="H795" s="19">
        <v>0</v>
      </c>
      <c r="I795" s="19">
        <v>0</v>
      </c>
      <c r="J795" s="19">
        <v>0</v>
      </c>
      <c r="K795" s="19">
        <v>0</v>
      </c>
      <c r="L795" s="19">
        <v>0</v>
      </c>
      <c r="M795" s="19">
        <v>0</v>
      </c>
      <c r="N795" s="19">
        <v>0</v>
      </c>
      <c r="O795" s="19">
        <v>0</v>
      </c>
      <c r="P795" s="19">
        <v>0</v>
      </c>
      <c r="Q795" s="19">
        <v>0</v>
      </c>
      <c r="R795" s="19">
        <v>0</v>
      </c>
      <c r="S795" s="19"/>
      <c r="T795" s="19"/>
    </row>
    <row r="796" spans="1:20">
      <c r="A796" s="19"/>
      <c r="B796" s="19" t="s">
        <v>100</v>
      </c>
      <c r="C796" s="19" t="s">
        <v>94</v>
      </c>
      <c r="D796" s="19" t="s">
        <v>101</v>
      </c>
      <c r="E796" s="19">
        <v>0</v>
      </c>
      <c r="F796" s="19">
        <v>0</v>
      </c>
      <c r="G796" s="19">
        <v>0</v>
      </c>
      <c r="H796" s="19">
        <v>0</v>
      </c>
      <c r="I796" s="19">
        <v>0</v>
      </c>
      <c r="J796" s="19">
        <v>0</v>
      </c>
      <c r="K796" s="19">
        <v>0</v>
      </c>
      <c r="L796" s="19">
        <v>0</v>
      </c>
      <c r="M796" s="19">
        <v>0</v>
      </c>
      <c r="N796" s="19">
        <v>0</v>
      </c>
      <c r="O796" s="19">
        <v>0</v>
      </c>
      <c r="P796" s="19">
        <v>0</v>
      </c>
      <c r="Q796" s="19">
        <v>0</v>
      </c>
      <c r="R796" s="19">
        <v>0</v>
      </c>
      <c r="S796" s="19" t="s">
        <v>40</v>
      </c>
      <c r="T796" s="19"/>
    </row>
    <row r="797" spans="1:20">
      <c r="A797" s="19"/>
      <c r="B797" s="19" t="s">
        <v>84</v>
      </c>
      <c r="C797" s="19" t="s">
        <v>88</v>
      </c>
      <c r="D797" s="19" t="s">
        <v>198</v>
      </c>
      <c r="E797" s="19">
        <v>0</v>
      </c>
      <c r="F797" s="19">
        <v>0</v>
      </c>
      <c r="G797" s="19">
        <v>0</v>
      </c>
      <c r="H797" s="19">
        <v>0</v>
      </c>
      <c r="I797" s="19">
        <v>2</v>
      </c>
      <c r="J797" s="19">
        <v>0</v>
      </c>
      <c r="K797" s="19">
        <v>0</v>
      </c>
      <c r="L797" s="19">
        <v>0</v>
      </c>
      <c r="M797" s="19">
        <v>0</v>
      </c>
      <c r="N797" s="19">
        <v>0</v>
      </c>
      <c r="O797" s="19">
        <v>0</v>
      </c>
      <c r="P797" s="19">
        <v>0</v>
      </c>
      <c r="Q797" s="19">
        <v>0</v>
      </c>
      <c r="R797" s="19">
        <v>0</v>
      </c>
      <c r="S797" s="19"/>
      <c r="T797" s="19"/>
    </row>
    <row r="798" spans="1:20">
      <c r="A798" s="19"/>
      <c r="B798" s="19" t="s">
        <v>84</v>
      </c>
      <c r="C798" s="19" t="s">
        <v>96</v>
      </c>
      <c r="D798" s="19" t="s">
        <v>95</v>
      </c>
      <c r="E798" s="19">
        <v>1</v>
      </c>
      <c r="F798" s="19">
        <v>1</v>
      </c>
      <c r="G798" s="19">
        <v>1</v>
      </c>
      <c r="H798" s="19">
        <v>0</v>
      </c>
      <c r="I798" s="19">
        <v>1</v>
      </c>
      <c r="J798" s="19">
        <v>0</v>
      </c>
      <c r="K798" s="19">
        <v>1</v>
      </c>
      <c r="L798" s="19">
        <v>2</v>
      </c>
      <c r="M798" s="19">
        <v>0</v>
      </c>
      <c r="N798" s="19">
        <v>0</v>
      </c>
      <c r="O798" s="19">
        <v>0</v>
      </c>
      <c r="P798" s="19">
        <v>0</v>
      </c>
      <c r="Q798" s="19">
        <v>0</v>
      </c>
      <c r="R798" s="19">
        <v>0</v>
      </c>
      <c r="S798" s="19"/>
      <c r="T798" s="19"/>
    </row>
    <row r="799" spans="1:20">
      <c r="A799" s="19"/>
      <c r="B799" s="19" t="s">
        <v>84</v>
      </c>
      <c r="C799" s="19" t="s">
        <v>96</v>
      </c>
      <c r="D799" s="19" t="s">
        <v>95</v>
      </c>
      <c r="E799" s="19">
        <v>0</v>
      </c>
      <c r="F799" s="19">
        <v>0</v>
      </c>
      <c r="G799" s="19">
        <v>0</v>
      </c>
      <c r="H799" s="19">
        <v>0</v>
      </c>
      <c r="I799" s="19">
        <v>0</v>
      </c>
      <c r="J799" s="19">
        <v>0</v>
      </c>
      <c r="K799" s="19">
        <v>0</v>
      </c>
      <c r="L799" s="19">
        <v>0</v>
      </c>
      <c r="M799" s="19">
        <v>0</v>
      </c>
      <c r="N799" s="19">
        <v>0</v>
      </c>
      <c r="O799" s="19">
        <v>0</v>
      </c>
      <c r="P799" s="19">
        <v>0</v>
      </c>
      <c r="Q799" s="19">
        <v>0</v>
      </c>
      <c r="R799" s="19">
        <v>0</v>
      </c>
      <c r="S799" s="19"/>
      <c r="T799" s="19"/>
    </row>
    <row r="800" spans="1:20">
      <c r="A800" s="19" t="s">
        <v>0</v>
      </c>
      <c r="B800" s="19" t="s">
        <v>84</v>
      </c>
      <c r="C800" s="19" t="s">
        <v>88</v>
      </c>
      <c r="D800" s="19" t="s">
        <v>199</v>
      </c>
      <c r="E800" s="19">
        <v>0</v>
      </c>
      <c r="F800" s="19">
        <v>0</v>
      </c>
      <c r="G800" s="19">
        <v>0</v>
      </c>
      <c r="H800" s="19">
        <v>0</v>
      </c>
      <c r="I800" s="19">
        <v>0</v>
      </c>
      <c r="J800" s="19">
        <v>0</v>
      </c>
      <c r="K800" s="19">
        <v>0</v>
      </c>
      <c r="L800" s="19">
        <v>0</v>
      </c>
      <c r="M800" s="19">
        <v>0</v>
      </c>
      <c r="N800" s="19">
        <v>0</v>
      </c>
      <c r="O800" s="19">
        <v>0</v>
      </c>
      <c r="P800" s="19">
        <v>0</v>
      </c>
      <c r="Q800" s="19">
        <v>0</v>
      </c>
      <c r="R800" s="19">
        <v>0</v>
      </c>
      <c r="S800" s="19"/>
      <c r="T800" s="19"/>
    </row>
    <row r="801" spans="1:20">
      <c r="A801" s="19" t="s">
        <v>0</v>
      </c>
      <c r="B801" s="19" t="s">
        <v>90</v>
      </c>
      <c r="C801" s="19" t="s">
        <v>88</v>
      </c>
      <c r="D801" s="19" t="s">
        <v>91</v>
      </c>
      <c r="E801" s="19">
        <v>0</v>
      </c>
      <c r="F801" s="19">
        <v>0</v>
      </c>
      <c r="G801" s="19">
        <v>0</v>
      </c>
      <c r="H801" s="19">
        <v>0</v>
      </c>
      <c r="I801" s="19">
        <v>0</v>
      </c>
      <c r="J801" s="19">
        <v>0</v>
      </c>
      <c r="K801" s="19">
        <v>0</v>
      </c>
      <c r="L801" s="19">
        <v>1</v>
      </c>
      <c r="M801" s="19">
        <v>0</v>
      </c>
      <c r="N801" s="19">
        <v>0</v>
      </c>
      <c r="O801" s="19">
        <v>0</v>
      </c>
      <c r="P801" s="19">
        <v>0</v>
      </c>
      <c r="Q801" s="19">
        <v>0</v>
      </c>
      <c r="R801" s="19">
        <v>0</v>
      </c>
      <c r="S801" s="19" t="s">
        <v>76</v>
      </c>
      <c r="T801" s="19"/>
    </row>
    <row r="802" spans="1:20">
      <c r="A802" s="19"/>
      <c r="B802" s="19" t="s">
        <v>84</v>
      </c>
      <c r="C802" s="19" t="s">
        <v>85</v>
      </c>
      <c r="D802" s="19" t="s">
        <v>87</v>
      </c>
      <c r="E802" s="19">
        <v>0</v>
      </c>
      <c r="F802" s="19">
        <v>0</v>
      </c>
      <c r="G802" s="19">
        <v>0</v>
      </c>
      <c r="H802" s="19">
        <v>0</v>
      </c>
      <c r="I802" s="19">
        <v>0</v>
      </c>
      <c r="J802" s="19">
        <v>0</v>
      </c>
      <c r="K802" s="19">
        <v>0</v>
      </c>
      <c r="L802" s="19">
        <v>0</v>
      </c>
      <c r="M802" s="19">
        <v>0</v>
      </c>
      <c r="N802" s="19">
        <v>0</v>
      </c>
      <c r="O802" s="19">
        <v>0</v>
      </c>
      <c r="P802" s="19">
        <v>0</v>
      </c>
      <c r="Q802" s="19">
        <v>0</v>
      </c>
      <c r="R802" s="19">
        <v>0</v>
      </c>
      <c r="S802" s="19" t="s">
        <v>43</v>
      </c>
      <c r="T802" s="19"/>
    </row>
    <row r="803" spans="1:20">
      <c r="A803" s="19"/>
      <c r="B803" s="19" t="s">
        <v>84</v>
      </c>
      <c r="C803" s="19" t="s">
        <v>92</v>
      </c>
      <c r="D803" s="19" t="s">
        <v>166</v>
      </c>
      <c r="E803" s="19">
        <v>0</v>
      </c>
      <c r="F803" s="19">
        <v>0</v>
      </c>
      <c r="G803" s="19">
        <v>0</v>
      </c>
      <c r="H803" s="19">
        <v>0</v>
      </c>
      <c r="I803" s="19">
        <v>0</v>
      </c>
      <c r="J803" s="19">
        <v>0</v>
      </c>
      <c r="K803" s="19">
        <v>0</v>
      </c>
      <c r="L803" s="19">
        <v>0</v>
      </c>
      <c r="M803" s="19">
        <v>0</v>
      </c>
      <c r="N803" s="19">
        <v>0</v>
      </c>
      <c r="O803" s="19">
        <v>0</v>
      </c>
      <c r="P803" s="19">
        <v>0</v>
      </c>
      <c r="Q803" s="19">
        <v>0</v>
      </c>
      <c r="R803" s="19">
        <v>0</v>
      </c>
      <c r="S803" s="19"/>
      <c r="T803" s="19"/>
    </row>
    <row r="804" spans="1:20">
      <c r="A804" s="19"/>
      <c r="B804" s="19" t="s">
        <v>84</v>
      </c>
      <c r="C804" s="19" t="s">
        <v>94</v>
      </c>
      <c r="D804" s="19" t="s">
        <v>200</v>
      </c>
      <c r="E804" s="19">
        <v>0</v>
      </c>
      <c r="F804" s="19">
        <v>0</v>
      </c>
      <c r="G804" s="19">
        <v>0</v>
      </c>
      <c r="H804" s="19">
        <v>0</v>
      </c>
      <c r="I804" s="19">
        <v>0</v>
      </c>
      <c r="J804" s="19">
        <v>0</v>
      </c>
      <c r="K804" s="19">
        <v>0</v>
      </c>
      <c r="L804" s="19">
        <v>0</v>
      </c>
      <c r="M804" s="19">
        <v>1</v>
      </c>
      <c r="N804" s="19">
        <v>0</v>
      </c>
      <c r="O804" s="19">
        <v>0</v>
      </c>
      <c r="P804" s="19">
        <v>0</v>
      </c>
      <c r="Q804" s="19">
        <v>0</v>
      </c>
      <c r="R804" s="19">
        <v>0</v>
      </c>
      <c r="S804" s="19"/>
      <c r="T804" s="19"/>
    </row>
    <row r="805" spans="1:20">
      <c r="A805" s="19"/>
      <c r="B805" s="19" t="s">
        <v>84</v>
      </c>
      <c r="C805" s="19" t="s">
        <v>88</v>
      </c>
      <c r="D805" s="19" t="s">
        <v>114</v>
      </c>
      <c r="E805" s="19">
        <v>0</v>
      </c>
      <c r="F805" s="19">
        <v>0</v>
      </c>
      <c r="G805" s="19">
        <v>0</v>
      </c>
      <c r="H805" s="19">
        <v>0</v>
      </c>
      <c r="I805" s="19">
        <v>0</v>
      </c>
      <c r="J805" s="19">
        <v>0</v>
      </c>
      <c r="K805" s="19">
        <v>0</v>
      </c>
      <c r="L805" s="19">
        <v>0</v>
      </c>
      <c r="M805" s="19">
        <v>0</v>
      </c>
      <c r="N805" s="19">
        <v>0</v>
      </c>
      <c r="O805" s="19">
        <v>0</v>
      </c>
      <c r="P805" s="19">
        <v>0</v>
      </c>
      <c r="Q805" s="19">
        <v>0</v>
      </c>
      <c r="R805" s="19">
        <v>0</v>
      </c>
      <c r="S805" s="19" t="s">
        <v>73</v>
      </c>
      <c r="T805" s="19"/>
    </row>
    <row r="806" spans="1:20">
      <c r="A806" s="19"/>
      <c r="B806" s="19" t="s">
        <v>100</v>
      </c>
      <c r="C806" s="19" t="s">
        <v>94</v>
      </c>
      <c r="D806" s="19" t="s">
        <v>101</v>
      </c>
      <c r="E806" s="19">
        <v>0</v>
      </c>
      <c r="F806" s="19">
        <v>0</v>
      </c>
      <c r="G806" s="19">
        <v>0</v>
      </c>
      <c r="H806" s="19">
        <v>0</v>
      </c>
      <c r="I806" s="19">
        <v>0</v>
      </c>
      <c r="J806" s="19">
        <v>0</v>
      </c>
      <c r="K806" s="19">
        <v>0</v>
      </c>
      <c r="L806" s="19">
        <v>0</v>
      </c>
      <c r="M806" s="19">
        <v>0</v>
      </c>
      <c r="N806" s="19">
        <v>0</v>
      </c>
      <c r="O806" s="19">
        <v>0</v>
      </c>
      <c r="P806" s="19">
        <v>0</v>
      </c>
      <c r="Q806" s="19">
        <v>0</v>
      </c>
      <c r="R806" s="19">
        <v>0</v>
      </c>
      <c r="S806" s="19"/>
      <c r="T806" s="19"/>
    </row>
    <row r="807" spans="1:20">
      <c r="A807" s="19"/>
      <c r="B807" s="19" t="s">
        <v>84</v>
      </c>
      <c r="C807" s="19" t="s">
        <v>96</v>
      </c>
      <c r="D807" s="19" t="s">
        <v>93</v>
      </c>
      <c r="E807" s="19">
        <v>0</v>
      </c>
      <c r="F807" s="19">
        <v>0</v>
      </c>
      <c r="G807" s="19">
        <v>0</v>
      </c>
      <c r="H807" s="19">
        <v>0</v>
      </c>
      <c r="I807" s="19">
        <v>0</v>
      </c>
      <c r="J807" s="19">
        <v>0</v>
      </c>
      <c r="K807" s="19">
        <v>0</v>
      </c>
      <c r="L807" s="19">
        <v>0</v>
      </c>
      <c r="M807" s="19">
        <v>0</v>
      </c>
      <c r="N807" s="19">
        <v>0</v>
      </c>
      <c r="O807" s="19">
        <v>0</v>
      </c>
      <c r="P807" s="19">
        <v>0</v>
      </c>
      <c r="Q807" s="19">
        <v>0</v>
      </c>
      <c r="R807" s="19">
        <v>0</v>
      </c>
      <c r="S807" s="19"/>
      <c r="T807" s="19"/>
    </row>
    <row r="808" spans="1:20">
      <c r="A808" s="19" t="s">
        <v>0</v>
      </c>
      <c r="B808" s="19" t="s">
        <v>100</v>
      </c>
      <c r="C808" s="19" t="s">
        <v>96</v>
      </c>
      <c r="D808" s="19" t="s">
        <v>101</v>
      </c>
      <c r="E808" s="19">
        <v>0</v>
      </c>
      <c r="F808" s="19">
        <v>0</v>
      </c>
      <c r="G808" s="19">
        <v>0</v>
      </c>
      <c r="H808" s="19">
        <v>0</v>
      </c>
      <c r="I808" s="19">
        <v>0</v>
      </c>
      <c r="J808" s="19">
        <v>0</v>
      </c>
      <c r="K808" s="19">
        <v>0</v>
      </c>
      <c r="L808" s="19">
        <v>0</v>
      </c>
      <c r="M808" s="19">
        <v>0</v>
      </c>
      <c r="N808" s="19">
        <v>0</v>
      </c>
      <c r="O808" s="19">
        <v>0</v>
      </c>
      <c r="P808" s="19">
        <v>0</v>
      </c>
      <c r="Q808" s="19">
        <v>0</v>
      </c>
      <c r="R808" s="19">
        <v>0</v>
      </c>
      <c r="S808" s="19" t="s">
        <v>75</v>
      </c>
      <c r="T808" s="19"/>
    </row>
    <row r="809" spans="1:20">
      <c r="A809" s="19"/>
      <c r="B809" s="19" t="s">
        <v>84</v>
      </c>
      <c r="C809" s="19" t="s">
        <v>96</v>
      </c>
      <c r="D809" s="19" t="s">
        <v>201</v>
      </c>
      <c r="E809" s="19">
        <v>0</v>
      </c>
      <c r="F809" s="19">
        <v>0</v>
      </c>
      <c r="G809" s="19">
        <v>0</v>
      </c>
      <c r="H809" s="19">
        <v>0</v>
      </c>
      <c r="I809" s="19">
        <v>0</v>
      </c>
      <c r="J809" s="19">
        <v>0</v>
      </c>
      <c r="K809" s="19">
        <v>0</v>
      </c>
      <c r="L809" s="19">
        <v>0</v>
      </c>
      <c r="M809" s="19">
        <v>0</v>
      </c>
      <c r="N809" s="19">
        <v>0</v>
      </c>
      <c r="O809" s="19">
        <v>0</v>
      </c>
      <c r="P809" s="19">
        <v>0</v>
      </c>
      <c r="Q809" s="19">
        <v>0</v>
      </c>
      <c r="R809" s="19">
        <v>0</v>
      </c>
      <c r="S809" s="19"/>
      <c r="T809" s="19"/>
    </row>
    <row r="810" spans="1:20">
      <c r="A810" s="19"/>
      <c r="B810" s="19" t="s">
        <v>84</v>
      </c>
      <c r="C810" s="19" t="s">
        <v>92</v>
      </c>
      <c r="D810" s="19" t="s">
        <v>163</v>
      </c>
      <c r="E810" s="19">
        <v>0</v>
      </c>
      <c r="F810" s="19">
        <v>0</v>
      </c>
      <c r="G810" s="19">
        <v>0</v>
      </c>
      <c r="H810" s="19">
        <v>0</v>
      </c>
      <c r="I810" s="19">
        <v>0</v>
      </c>
      <c r="J810" s="19">
        <v>0</v>
      </c>
      <c r="K810" s="19">
        <v>0</v>
      </c>
      <c r="L810" s="19">
        <v>0</v>
      </c>
      <c r="M810" s="19">
        <v>0</v>
      </c>
      <c r="N810" s="19">
        <v>0</v>
      </c>
      <c r="O810" s="19">
        <v>0</v>
      </c>
      <c r="P810" s="19">
        <v>0</v>
      </c>
      <c r="Q810" s="19">
        <v>0</v>
      </c>
      <c r="R810" s="19">
        <v>0</v>
      </c>
      <c r="S810" s="19" t="s">
        <v>42</v>
      </c>
      <c r="T810" s="19"/>
    </row>
    <row r="811" spans="1:20">
      <c r="A811" s="19"/>
      <c r="B811" s="19" t="s">
        <v>84</v>
      </c>
      <c r="C811" s="19" t="s">
        <v>88</v>
      </c>
      <c r="D811" s="19" t="s">
        <v>97</v>
      </c>
      <c r="E811" s="19">
        <v>0</v>
      </c>
      <c r="F811" s="19">
        <v>0</v>
      </c>
      <c r="G811" s="19">
        <v>0</v>
      </c>
      <c r="H811" s="19">
        <v>0</v>
      </c>
      <c r="I811" s="19">
        <v>0</v>
      </c>
      <c r="J811" s="19">
        <v>0</v>
      </c>
      <c r="K811" s="19">
        <v>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/>
      <c r="T811" s="19"/>
    </row>
    <row r="812" spans="1:20">
      <c r="A812" s="19"/>
      <c r="B812" s="19" t="s">
        <v>84</v>
      </c>
      <c r="C812" s="19" t="s">
        <v>96</v>
      </c>
      <c r="D812" s="19" t="s">
        <v>104</v>
      </c>
      <c r="E812" s="19">
        <v>0</v>
      </c>
      <c r="F812" s="19">
        <v>0</v>
      </c>
      <c r="G812" s="19">
        <v>0</v>
      </c>
      <c r="H812" s="19">
        <v>0</v>
      </c>
      <c r="I812" s="19">
        <v>0</v>
      </c>
      <c r="J812" s="19">
        <v>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 t="s">
        <v>77</v>
      </c>
      <c r="T812" s="19"/>
    </row>
    <row r="813" spans="1:20">
      <c r="A813" s="19"/>
      <c r="B813" s="19" t="s">
        <v>84</v>
      </c>
      <c r="C813" s="19" t="s">
        <v>85</v>
      </c>
      <c r="D813" s="19" t="s">
        <v>93</v>
      </c>
      <c r="E813" s="19">
        <v>0</v>
      </c>
      <c r="F813" s="19">
        <v>0</v>
      </c>
      <c r="G813" s="19">
        <v>0</v>
      </c>
      <c r="H813" s="19">
        <v>0</v>
      </c>
      <c r="I813" s="19">
        <v>0</v>
      </c>
      <c r="J813" s="19">
        <v>0</v>
      </c>
      <c r="K813" s="19">
        <v>0</v>
      </c>
      <c r="L813" s="19">
        <v>0</v>
      </c>
      <c r="M813" s="19">
        <v>0</v>
      </c>
      <c r="N813" s="19">
        <v>0</v>
      </c>
      <c r="O813" s="19">
        <v>0</v>
      </c>
      <c r="P813" s="19">
        <v>0</v>
      </c>
      <c r="Q813" s="19">
        <v>0</v>
      </c>
      <c r="R813" s="19">
        <v>0</v>
      </c>
      <c r="S813" s="19" t="s">
        <v>40</v>
      </c>
      <c r="T813" s="19"/>
    </row>
    <row r="814" spans="1:20">
      <c r="A814" s="19" t="s">
        <v>0</v>
      </c>
      <c r="B814" s="19" t="s">
        <v>84</v>
      </c>
      <c r="C814" s="19" t="s">
        <v>85</v>
      </c>
      <c r="D814" s="19" t="s">
        <v>103</v>
      </c>
      <c r="E814" s="19">
        <v>0</v>
      </c>
      <c r="F814" s="19">
        <v>0</v>
      </c>
      <c r="G814" s="19">
        <v>0</v>
      </c>
      <c r="H814" s="19">
        <v>3</v>
      </c>
      <c r="I814" s="19">
        <v>0</v>
      </c>
      <c r="J814" s="19">
        <v>0</v>
      </c>
      <c r="K814" s="19">
        <v>0</v>
      </c>
      <c r="L814" s="19">
        <v>0</v>
      </c>
      <c r="M814" s="19">
        <v>0</v>
      </c>
      <c r="N814" s="19">
        <v>0</v>
      </c>
      <c r="O814" s="19">
        <v>0</v>
      </c>
      <c r="P814" s="19">
        <v>0</v>
      </c>
      <c r="Q814" s="19">
        <v>0</v>
      </c>
      <c r="R814" s="19">
        <v>0</v>
      </c>
      <c r="S814" s="19"/>
      <c r="T814" s="19"/>
    </row>
    <row r="815" spans="1:20">
      <c r="A815" s="19"/>
      <c r="B815" s="19" t="s">
        <v>84</v>
      </c>
      <c r="C815" s="19" t="s">
        <v>92</v>
      </c>
      <c r="D815" s="19" t="s">
        <v>93</v>
      </c>
      <c r="E815" s="19">
        <v>0</v>
      </c>
      <c r="F815" s="19">
        <v>0</v>
      </c>
      <c r="G815" s="19">
        <v>0</v>
      </c>
      <c r="H815" s="19">
        <v>0</v>
      </c>
      <c r="I815" s="19">
        <v>0</v>
      </c>
      <c r="J815" s="19">
        <v>0</v>
      </c>
      <c r="K815" s="19">
        <v>0</v>
      </c>
      <c r="L815" s="19">
        <v>0</v>
      </c>
      <c r="M815" s="19">
        <v>0</v>
      </c>
      <c r="N815" s="19">
        <v>0</v>
      </c>
      <c r="O815" s="19">
        <v>0</v>
      </c>
      <c r="P815" s="19">
        <v>0</v>
      </c>
      <c r="Q815" s="19">
        <v>0</v>
      </c>
      <c r="R815" s="19">
        <v>0</v>
      </c>
      <c r="S815" s="19"/>
      <c r="T815" s="19"/>
    </row>
    <row r="816" spans="1:20">
      <c r="A816" s="19"/>
      <c r="B816" s="19" t="s">
        <v>84</v>
      </c>
      <c r="C816" s="19" t="s">
        <v>96</v>
      </c>
      <c r="D816" s="19" t="s">
        <v>93</v>
      </c>
      <c r="E816" s="19">
        <v>0</v>
      </c>
      <c r="F816" s="19">
        <v>0</v>
      </c>
      <c r="G816" s="19">
        <v>0</v>
      </c>
      <c r="H816" s="19">
        <v>0</v>
      </c>
      <c r="I816" s="19">
        <v>0</v>
      </c>
      <c r="J816" s="19">
        <v>0</v>
      </c>
      <c r="K816" s="19">
        <v>0</v>
      </c>
      <c r="L816" s="19">
        <v>0</v>
      </c>
      <c r="M816" s="19">
        <v>0</v>
      </c>
      <c r="N816" s="19">
        <v>0</v>
      </c>
      <c r="O816" s="19">
        <v>0</v>
      </c>
      <c r="P816" s="19">
        <v>0</v>
      </c>
      <c r="Q816" s="19">
        <v>0</v>
      </c>
      <c r="R816" s="19">
        <v>0</v>
      </c>
      <c r="S816" s="19"/>
      <c r="T816" s="19"/>
    </row>
    <row r="817" spans="1:20">
      <c r="A817" s="19"/>
      <c r="B817" s="19" t="s">
        <v>100</v>
      </c>
      <c r="C817" s="19" t="s">
        <v>96</v>
      </c>
      <c r="D817" s="19" t="s">
        <v>101</v>
      </c>
      <c r="E817" s="19">
        <v>0</v>
      </c>
      <c r="F817" s="19">
        <v>0</v>
      </c>
      <c r="G817" s="19">
        <v>0</v>
      </c>
      <c r="H817" s="19">
        <v>0</v>
      </c>
      <c r="I817" s="19">
        <v>0</v>
      </c>
      <c r="J817" s="19">
        <v>0</v>
      </c>
      <c r="K817" s="19">
        <v>0</v>
      </c>
      <c r="L817" s="19">
        <v>0</v>
      </c>
      <c r="M817" s="19">
        <v>0</v>
      </c>
      <c r="N817" s="19">
        <v>0</v>
      </c>
      <c r="O817" s="19">
        <v>0</v>
      </c>
      <c r="P817" s="19">
        <v>0</v>
      </c>
      <c r="Q817" s="19">
        <v>0</v>
      </c>
      <c r="R817" s="19">
        <v>0</v>
      </c>
      <c r="S817" s="19"/>
      <c r="T817" s="19"/>
    </row>
    <row r="818" spans="1:20">
      <c r="A818" s="19"/>
      <c r="B818" s="19" t="s">
        <v>84</v>
      </c>
      <c r="C818" s="19" t="s">
        <v>96</v>
      </c>
      <c r="D818" s="19" t="s">
        <v>146</v>
      </c>
      <c r="E818" s="19">
        <v>0</v>
      </c>
      <c r="F818" s="19">
        <v>0</v>
      </c>
      <c r="G818" s="19">
        <v>0</v>
      </c>
      <c r="H818" s="19">
        <v>0</v>
      </c>
      <c r="I818" s="19">
        <v>0</v>
      </c>
      <c r="J818" s="19">
        <v>0</v>
      </c>
      <c r="K818" s="19">
        <v>0</v>
      </c>
      <c r="L818" s="19">
        <v>0</v>
      </c>
      <c r="M818" s="19">
        <v>0</v>
      </c>
      <c r="N818" s="19">
        <v>0</v>
      </c>
      <c r="O818" s="19">
        <v>0</v>
      </c>
      <c r="P818" s="19">
        <v>0</v>
      </c>
      <c r="Q818" s="19">
        <v>0</v>
      </c>
      <c r="R818" s="19">
        <v>0</v>
      </c>
      <c r="S818" s="19"/>
      <c r="T818" s="19"/>
    </row>
    <row r="819" spans="1:20">
      <c r="A819" s="19"/>
      <c r="B819" s="19" t="s">
        <v>84</v>
      </c>
      <c r="C819" s="19" t="s">
        <v>92</v>
      </c>
      <c r="D819" s="19" t="s">
        <v>93</v>
      </c>
      <c r="E819" s="19">
        <v>0</v>
      </c>
      <c r="F819" s="19">
        <v>0</v>
      </c>
      <c r="G819" s="19">
        <v>0</v>
      </c>
      <c r="H819" s="19">
        <v>0</v>
      </c>
      <c r="I819" s="19">
        <v>0</v>
      </c>
      <c r="J819" s="19">
        <v>0</v>
      </c>
      <c r="K819" s="19">
        <v>0</v>
      </c>
      <c r="L819" s="19">
        <v>0</v>
      </c>
      <c r="M819" s="19">
        <v>0</v>
      </c>
      <c r="N819" s="19">
        <v>0</v>
      </c>
      <c r="O819" s="19">
        <v>0</v>
      </c>
      <c r="P819" s="19">
        <v>0</v>
      </c>
      <c r="Q819" s="19">
        <v>0</v>
      </c>
      <c r="R819" s="19">
        <v>0</v>
      </c>
      <c r="S819" s="19" t="s">
        <v>52</v>
      </c>
      <c r="T819" s="19"/>
    </row>
    <row r="820" spans="1:20">
      <c r="A820" s="19" t="s">
        <v>0</v>
      </c>
      <c r="B820" s="19" t="s">
        <v>84</v>
      </c>
      <c r="C820" s="19" t="s">
        <v>96</v>
      </c>
      <c r="D820" s="19" t="s">
        <v>133</v>
      </c>
      <c r="E820" s="19">
        <v>0</v>
      </c>
      <c r="F820" s="19">
        <v>0</v>
      </c>
      <c r="G820" s="19">
        <v>0</v>
      </c>
      <c r="H820" s="19">
        <v>0</v>
      </c>
      <c r="I820" s="19">
        <v>0</v>
      </c>
      <c r="J820" s="19">
        <v>0</v>
      </c>
      <c r="K820" s="19">
        <v>0</v>
      </c>
      <c r="L820" s="19">
        <v>0</v>
      </c>
      <c r="M820" s="19">
        <v>0</v>
      </c>
      <c r="N820" s="19">
        <v>0</v>
      </c>
      <c r="O820" s="19">
        <v>0</v>
      </c>
      <c r="P820" s="19">
        <v>0</v>
      </c>
      <c r="Q820" s="19">
        <v>0</v>
      </c>
      <c r="R820" s="19">
        <v>0</v>
      </c>
      <c r="S820" s="19"/>
      <c r="T820" s="19"/>
    </row>
    <row r="821" spans="1:20">
      <c r="A821" s="19" t="s">
        <v>0</v>
      </c>
      <c r="B821" s="19" t="s">
        <v>84</v>
      </c>
      <c r="C821" s="19" t="s">
        <v>96</v>
      </c>
      <c r="D821" s="19" t="s">
        <v>103</v>
      </c>
      <c r="E821" s="19">
        <v>0</v>
      </c>
      <c r="F821" s="19">
        <v>0</v>
      </c>
      <c r="G821" s="19">
        <v>0</v>
      </c>
      <c r="H821" s="19">
        <v>0</v>
      </c>
      <c r="I821" s="19">
        <v>0</v>
      </c>
      <c r="J821" s="19">
        <v>0</v>
      </c>
      <c r="K821" s="19">
        <v>0</v>
      </c>
      <c r="L821" s="19">
        <v>0</v>
      </c>
      <c r="M821" s="19">
        <v>0</v>
      </c>
      <c r="N821" s="19">
        <v>0</v>
      </c>
      <c r="O821" s="19">
        <v>0</v>
      </c>
      <c r="P821" s="19">
        <v>0</v>
      </c>
      <c r="Q821" s="19">
        <v>0</v>
      </c>
      <c r="R821" s="19">
        <v>0</v>
      </c>
      <c r="S821" s="19" t="s">
        <v>51</v>
      </c>
    </row>
    <row r="822" spans="1:20">
      <c r="A822" s="19"/>
      <c r="B822" s="19" t="s">
        <v>84</v>
      </c>
      <c r="C822" s="19" t="s">
        <v>88</v>
      </c>
      <c r="D822" s="19" t="s">
        <v>102</v>
      </c>
      <c r="E822" s="19">
        <v>0</v>
      </c>
      <c r="F822" s="19">
        <v>0</v>
      </c>
      <c r="G822" s="19">
        <v>0</v>
      </c>
      <c r="H822" s="19">
        <v>0</v>
      </c>
      <c r="I822" s="19">
        <v>0</v>
      </c>
      <c r="J822" s="19">
        <v>0</v>
      </c>
      <c r="K822" s="19">
        <v>0</v>
      </c>
      <c r="L822" s="19">
        <v>0</v>
      </c>
      <c r="M822" s="19">
        <v>0</v>
      </c>
      <c r="N822" s="19">
        <v>0</v>
      </c>
      <c r="O822" s="19">
        <v>0</v>
      </c>
      <c r="P822" s="19">
        <v>0</v>
      </c>
      <c r="Q822" s="19">
        <v>0</v>
      </c>
      <c r="R822" s="19">
        <v>0</v>
      </c>
      <c r="S822" s="19"/>
    </row>
    <row r="823" spans="1:20">
      <c r="A823" s="19"/>
      <c r="B823" s="19" t="s">
        <v>84</v>
      </c>
      <c r="C823" s="19" t="s">
        <v>94</v>
      </c>
      <c r="D823" s="19" t="s">
        <v>87</v>
      </c>
      <c r="E823" s="19">
        <v>0</v>
      </c>
      <c r="F823" s="19">
        <v>0</v>
      </c>
      <c r="G823" s="19">
        <v>0</v>
      </c>
      <c r="H823" s="19">
        <v>0</v>
      </c>
      <c r="I823" s="19">
        <v>0</v>
      </c>
      <c r="J823" s="19">
        <v>0</v>
      </c>
      <c r="K823" s="19">
        <v>0</v>
      </c>
      <c r="L823" s="19">
        <v>0</v>
      </c>
      <c r="M823" s="19">
        <v>0</v>
      </c>
      <c r="N823" s="19">
        <v>0</v>
      </c>
      <c r="O823" s="19">
        <v>0</v>
      </c>
      <c r="P823" s="19">
        <v>0</v>
      </c>
      <c r="Q823" s="19">
        <v>0</v>
      </c>
      <c r="R823" s="19">
        <v>0</v>
      </c>
      <c r="S823" s="19"/>
    </row>
    <row r="824" spans="1:20">
      <c r="A824" s="19"/>
      <c r="B824" s="19" t="s">
        <v>84</v>
      </c>
      <c r="C824" s="19" t="s">
        <v>96</v>
      </c>
      <c r="D824" s="19" t="s">
        <v>163</v>
      </c>
      <c r="E824" s="19">
        <v>0</v>
      </c>
      <c r="F824" s="19">
        <v>0</v>
      </c>
      <c r="G824" s="19">
        <v>0</v>
      </c>
      <c r="H824" s="19">
        <v>0</v>
      </c>
      <c r="I824" s="19">
        <v>0</v>
      </c>
      <c r="J824" s="19">
        <v>0</v>
      </c>
      <c r="K824" s="19">
        <v>0</v>
      </c>
      <c r="L824" s="19">
        <v>0</v>
      </c>
      <c r="M824" s="19">
        <v>0</v>
      </c>
      <c r="N824" s="19">
        <v>0</v>
      </c>
      <c r="O824" s="19">
        <v>0</v>
      </c>
      <c r="P824" s="19">
        <v>0</v>
      </c>
      <c r="Q824" s="19">
        <v>0</v>
      </c>
      <c r="R824" s="19">
        <v>0</v>
      </c>
      <c r="S824" s="19"/>
    </row>
    <row r="825" spans="1:20">
      <c r="A825" s="19" t="s">
        <v>0</v>
      </c>
      <c r="B825" s="19" t="s">
        <v>84</v>
      </c>
      <c r="C825" s="19" t="s">
        <v>88</v>
      </c>
      <c r="D825" s="19" t="s">
        <v>95</v>
      </c>
      <c r="E825" s="19">
        <v>0</v>
      </c>
      <c r="F825" s="19">
        <v>0</v>
      </c>
      <c r="G825" s="19">
        <v>0</v>
      </c>
      <c r="H825" s="19">
        <v>1</v>
      </c>
      <c r="I825" s="19">
        <v>0</v>
      </c>
      <c r="J825" s="19">
        <v>0</v>
      </c>
      <c r="K825" s="19">
        <v>1</v>
      </c>
      <c r="L825" s="19">
        <v>1</v>
      </c>
      <c r="M825" s="19">
        <v>0</v>
      </c>
      <c r="N825" s="19">
        <v>1</v>
      </c>
      <c r="O825" s="19">
        <v>0</v>
      </c>
      <c r="P825" s="19">
        <v>0</v>
      </c>
      <c r="Q825" s="19">
        <v>0</v>
      </c>
      <c r="R825" s="19">
        <v>0</v>
      </c>
      <c r="S825" s="19" t="s">
        <v>42</v>
      </c>
    </row>
    <row r="826" spans="1:20">
      <c r="A826" s="19"/>
      <c r="B826" s="19" t="s">
        <v>100</v>
      </c>
      <c r="C826" s="19" t="s">
        <v>96</v>
      </c>
      <c r="D826" s="19" t="s">
        <v>101</v>
      </c>
      <c r="E826" s="19">
        <v>0</v>
      </c>
      <c r="F826" s="19">
        <v>0</v>
      </c>
      <c r="G826" s="19">
        <v>0</v>
      </c>
      <c r="H826" s="19">
        <v>0</v>
      </c>
      <c r="I826" s="19">
        <v>0</v>
      </c>
      <c r="J826" s="19">
        <v>0</v>
      </c>
      <c r="K826" s="19">
        <v>0</v>
      </c>
      <c r="L826" s="19">
        <v>0</v>
      </c>
      <c r="M826" s="19">
        <v>0</v>
      </c>
      <c r="N826" s="19">
        <v>0</v>
      </c>
      <c r="O826" s="19">
        <v>0</v>
      </c>
      <c r="P826" s="19">
        <v>0</v>
      </c>
      <c r="Q826" s="19">
        <v>0</v>
      </c>
      <c r="R826" s="19">
        <v>0</v>
      </c>
      <c r="S826" s="19"/>
    </row>
    <row r="827" spans="1:20">
      <c r="A827" s="19"/>
      <c r="B827" s="19" t="s">
        <v>84</v>
      </c>
      <c r="C827" s="19" t="s">
        <v>88</v>
      </c>
      <c r="D827" s="19" t="s">
        <v>179</v>
      </c>
      <c r="E827" s="19">
        <v>0</v>
      </c>
      <c r="F827" s="19">
        <v>0</v>
      </c>
      <c r="G827" s="19">
        <v>0</v>
      </c>
      <c r="H827" s="19">
        <v>0</v>
      </c>
      <c r="I827" s="19">
        <v>0</v>
      </c>
      <c r="J827" s="19">
        <v>0</v>
      </c>
      <c r="K827" s="19">
        <v>0</v>
      </c>
      <c r="L827" s="19">
        <v>0</v>
      </c>
      <c r="M827" s="19">
        <v>0</v>
      </c>
      <c r="N827" s="19">
        <v>0</v>
      </c>
      <c r="O827" s="19">
        <v>0</v>
      </c>
      <c r="P827" s="19">
        <v>0</v>
      </c>
      <c r="Q827" s="19">
        <v>0</v>
      </c>
      <c r="R827" s="19">
        <v>0</v>
      </c>
      <c r="S827" s="19"/>
    </row>
    <row r="828" spans="1:20">
      <c r="A828" s="19"/>
      <c r="B828" s="19" t="s">
        <v>100</v>
      </c>
      <c r="C828" s="19" t="s">
        <v>96</v>
      </c>
      <c r="D828" s="19" t="s">
        <v>101</v>
      </c>
      <c r="E828" s="19">
        <v>1</v>
      </c>
      <c r="F828" s="19">
        <v>0</v>
      </c>
      <c r="G828" s="19">
        <v>0</v>
      </c>
      <c r="H828" s="19">
        <v>0</v>
      </c>
      <c r="I828" s="19">
        <v>0</v>
      </c>
      <c r="J828" s="19">
        <v>0</v>
      </c>
      <c r="K828" s="19">
        <v>0</v>
      </c>
      <c r="L828" s="19">
        <v>0</v>
      </c>
      <c r="M828" s="19">
        <v>0</v>
      </c>
      <c r="N828" s="19">
        <v>1</v>
      </c>
      <c r="O828" s="19">
        <v>0</v>
      </c>
      <c r="P828" s="19">
        <v>0</v>
      </c>
      <c r="Q828" s="19">
        <v>0</v>
      </c>
      <c r="R828" s="19">
        <v>1</v>
      </c>
      <c r="S828" s="19"/>
    </row>
    <row r="829" spans="1:20">
      <c r="A829" s="19"/>
      <c r="B829" s="19" t="s">
        <v>84</v>
      </c>
      <c r="C829" s="19" t="s">
        <v>92</v>
      </c>
      <c r="D829" s="19" t="s">
        <v>104</v>
      </c>
      <c r="E829" s="19">
        <v>0</v>
      </c>
      <c r="F829" s="19">
        <v>0</v>
      </c>
      <c r="G829" s="19">
        <v>0</v>
      </c>
      <c r="H829" s="19">
        <v>0</v>
      </c>
      <c r="I829" s="19">
        <v>0</v>
      </c>
      <c r="J829" s="19">
        <v>0</v>
      </c>
      <c r="K829" s="19">
        <v>0</v>
      </c>
      <c r="L829" s="19">
        <v>0</v>
      </c>
      <c r="M829" s="19">
        <v>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/>
    </row>
    <row r="830" spans="1:20">
      <c r="A830" s="19"/>
      <c r="B830" s="19" t="s">
        <v>100</v>
      </c>
      <c r="C830" s="19" t="s">
        <v>96</v>
      </c>
      <c r="D830" s="19" t="s">
        <v>101</v>
      </c>
      <c r="E830" s="19">
        <v>0</v>
      </c>
      <c r="F830" s="19">
        <v>0</v>
      </c>
      <c r="G830" s="19">
        <v>0</v>
      </c>
      <c r="H830" s="19">
        <v>0</v>
      </c>
      <c r="I830" s="19">
        <v>0</v>
      </c>
      <c r="J830" s="19">
        <v>0</v>
      </c>
      <c r="K830" s="19">
        <v>0</v>
      </c>
      <c r="L830" s="19">
        <v>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/>
    </row>
    <row r="831" spans="1:20">
      <c r="A831" s="19" t="s">
        <v>0</v>
      </c>
      <c r="B831" s="19" t="s">
        <v>84</v>
      </c>
      <c r="C831" s="19" t="s">
        <v>88</v>
      </c>
      <c r="D831" s="19" t="s">
        <v>189</v>
      </c>
      <c r="E831" s="19">
        <v>0</v>
      </c>
      <c r="F831" s="19">
        <v>0</v>
      </c>
      <c r="G831" s="19">
        <v>0</v>
      </c>
      <c r="H831" s="19">
        <v>0</v>
      </c>
      <c r="I831" s="19">
        <v>0</v>
      </c>
      <c r="J831" s="19">
        <v>0</v>
      </c>
      <c r="K831" s="19">
        <v>0</v>
      </c>
      <c r="L831" s="19">
        <v>0</v>
      </c>
      <c r="M831" s="19">
        <v>0</v>
      </c>
      <c r="N831" s="19">
        <v>0</v>
      </c>
      <c r="O831" s="19">
        <v>0</v>
      </c>
      <c r="P831" s="19">
        <v>0</v>
      </c>
      <c r="Q831" s="19">
        <v>0</v>
      </c>
      <c r="R831" s="19">
        <v>0</v>
      </c>
      <c r="S831" s="19" t="s">
        <v>52</v>
      </c>
    </row>
    <row r="832" spans="1:20">
      <c r="A832" s="19"/>
      <c r="B832" s="19" t="s">
        <v>84</v>
      </c>
      <c r="C832" s="19" t="s">
        <v>88</v>
      </c>
      <c r="D832" s="19" t="s">
        <v>109</v>
      </c>
      <c r="E832" s="19">
        <v>0</v>
      </c>
      <c r="F832" s="19">
        <v>0</v>
      </c>
      <c r="G832" s="19">
        <v>0</v>
      </c>
      <c r="H832" s="19">
        <v>0</v>
      </c>
      <c r="I832" s="19">
        <v>0</v>
      </c>
      <c r="J832" s="19">
        <v>0</v>
      </c>
      <c r="K832" s="19">
        <v>0</v>
      </c>
      <c r="L832" s="19">
        <v>0</v>
      </c>
      <c r="M832" s="19">
        <v>0</v>
      </c>
      <c r="N832" s="19">
        <v>0</v>
      </c>
      <c r="O832" s="19">
        <v>0</v>
      </c>
      <c r="P832" s="19">
        <v>0</v>
      </c>
      <c r="Q832" s="19">
        <v>0</v>
      </c>
      <c r="R832" s="19">
        <v>0</v>
      </c>
      <c r="S832" s="19" t="s">
        <v>78</v>
      </c>
    </row>
    <row r="833" spans="1:19">
      <c r="A833" s="19"/>
      <c r="B833" s="19" t="s">
        <v>84</v>
      </c>
      <c r="C833" s="19" t="s">
        <v>94</v>
      </c>
      <c r="D833" s="19" t="s">
        <v>109</v>
      </c>
      <c r="E833" s="19">
        <v>0</v>
      </c>
      <c r="F833" s="19">
        <v>0</v>
      </c>
      <c r="G833" s="19">
        <v>0</v>
      </c>
      <c r="H833" s="19">
        <v>0</v>
      </c>
      <c r="I833" s="19">
        <v>0</v>
      </c>
      <c r="J833" s="19">
        <v>0</v>
      </c>
      <c r="K833" s="19">
        <v>0</v>
      </c>
      <c r="L833" s="19">
        <v>0</v>
      </c>
      <c r="M833" s="19">
        <v>0</v>
      </c>
      <c r="N833" s="19">
        <v>0</v>
      </c>
      <c r="O833" s="19">
        <v>0</v>
      </c>
      <c r="P833" s="19">
        <v>0</v>
      </c>
      <c r="Q833" s="19">
        <v>0</v>
      </c>
      <c r="R833" s="19">
        <v>0</v>
      </c>
      <c r="S833" s="19"/>
    </row>
    <row r="834" spans="1:19">
      <c r="A834" s="19"/>
      <c r="B834" s="19" t="s">
        <v>84</v>
      </c>
      <c r="C834" s="19" t="s">
        <v>85</v>
      </c>
      <c r="D834" s="19" t="s">
        <v>95</v>
      </c>
      <c r="E834" s="19">
        <v>0</v>
      </c>
      <c r="F834" s="19">
        <v>0</v>
      </c>
      <c r="G834" s="19">
        <v>0</v>
      </c>
      <c r="H834" s="19">
        <v>0</v>
      </c>
      <c r="I834" s="19">
        <v>0</v>
      </c>
      <c r="J834" s="19">
        <v>0</v>
      </c>
      <c r="K834" s="19">
        <v>0</v>
      </c>
      <c r="L834" s="19">
        <v>0</v>
      </c>
      <c r="M834" s="19">
        <v>0</v>
      </c>
      <c r="N834" s="19">
        <v>0</v>
      </c>
      <c r="O834" s="19">
        <v>0</v>
      </c>
      <c r="P834" s="19">
        <v>0</v>
      </c>
      <c r="Q834" s="19">
        <v>0</v>
      </c>
      <c r="R834" s="19">
        <v>0</v>
      </c>
      <c r="S834" s="19" t="s">
        <v>74</v>
      </c>
    </row>
    <row r="835" spans="1:19">
      <c r="A835" s="19"/>
      <c r="B835" s="19" t="s">
        <v>84</v>
      </c>
      <c r="C835" s="19" t="s">
        <v>92</v>
      </c>
      <c r="D835" s="19" t="s">
        <v>105</v>
      </c>
      <c r="E835" s="19">
        <v>0</v>
      </c>
      <c r="F835" s="19">
        <v>0</v>
      </c>
      <c r="G835" s="19">
        <v>0</v>
      </c>
      <c r="H835" s="19">
        <v>0</v>
      </c>
      <c r="I835" s="19">
        <v>0</v>
      </c>
      <c r="J835" s="19">
        <v>0</v>
      </c>
      <c r="K835" s="19">
        <v>0</v>
      </c>
      <c r="L835" s="19">
        <v>0</v>
      </c>
      <c r="M835" s="19">
        <v>0</v>
      </c>
      <c r="N835" s="19">
        <v>0</v>
      </c>
      <c r="O835" s="19">
        <v>0</v>
      </c>
      <c r="P835" s="19">
        <v>0</v>
      </c>
      <c r="Q835" s="19">
        <v>0</v>
      </c>
      <c r="R835" s="19">
        <v>0</v>
      </c>
      <c r="S835" s="19"/>
    </row>
    <row r="836" spans="1:19">
      <c r="A836" s="19"/>
      <c r="B836" s="19" t="s">
        <v>90</v>
      </c>
      <c r="C836" s="19" t="s">
        <v>85</v>
      </c>
      <c r="D836" s="19" t="s">
        <v>91</v>
      </c>
      <c r="E836" s="19">
        <v>0</v>
      </c>
      <c r="F836" s="19">
        <v>0</v>
      </c>
      <c r="G836" s="19">
        <v>0</v>
      </c>
      <c r="H836" s="19">
        <v>0</v>
      </c>
      <c r="I836" s="19">
        <v>0</v>
      </c>
      <c r="J836" s="19">
        <v>0</v>
      </c>
      <c r="K836" s="19">
        <v>0</v>
      </c>
      <c r="L836" s="19">
        <v>0</v>
      </c>
      <c r="M836" s="19">
        <v>0</v>
      </c>
      <c r="N836" s="19">
        <v>0</v>
      </c>
      <c r="O836" s="19">
        <v>0</v>
      </c>
      <c r="P836" s="19">
        <v>0</v>
      </c>
      <c r="Q836" s="19">
        <v>0</v>
      </c>
      <c r="R836" s="19">
        <v>0</v>
      </c>
      <c r="S836" s="19" t="s">
        <v>52</v>
      </c>
    </row>
    <row r="837" spans="1:19">
      <c r="A837" s="19"/>
      <c r="B837" s="19" t="s">
        <v>84</v>
      </c>
      <c r="C837" s="19" t="s">
        <v>88</v>
      </c>
      <c r="D837" s="19" t="s">
        <v>109</v>
      </c>
      <c r="E837" s="19">
        <v>0</v>
      </c>
      <c r="F837" s="19">
        <v>0</v>
      </c>
      <c r="G837" s="19">
        <v>0</v>
      </c>
      <c r="H837" s="19">
        <v>0</v>
      </c>
      <c r="I837" s="19">
        <v>0</v>
      </c>
      <c r="J837" s="19">
        <v>0</v>
      </c>
      <c r="K837" s="19">
        <v>0</v>
      </c>
      <c r="L837" s="19">
        <v>0</v>
      </c>
      <c r="M837" s="19">
        <v>0</v>
      </c>
      <c r="N837" s="19">
        <v>0</v>
      </c>
      <c r="O837" s="19">
        <v>0</v>
      </c>
      <c r="P837" s="19">
        <v>0</v>
      </c>
      <c r="Q837" s="19">
        <v>0</v>
      </c>
      <c r="R837" s="19">
        <v>0</v>
      </c>
      <c r="S837" s="19"/>
    </row>
    <row r="838" spans="1:19">
      <c r="A838" s="19" t="s">
        <v>0</v>
      </c>
      <c r="B838" s="19" t="s">
        <v>84</v>
      </c>
      <c r="C838" s="19" t="s">
        <v>96</v>
      </c>
      <c r="D838" s="19" t="s">
        <v>104</v>
      </c>
      <c r="E838" s="19">
        <v>0</v>
      </c>
      <c r="F838" s="19">
        <v>0</v>
      </c>
      <c r="G838" s="19">
        <v>0</v>
      </c>
      <c r="H838" s="19">
        <v>0</v>
      </c>
      <c r="I838" s="19">
        <v>0</v>
      </c>
      <c r="J838" s="19">
        <v>0</v>
      </c>
      <c r="K838" s="19">
        <v>0</v>
      </c>
      <c r="L838" s="19">
        <v>0</v>
      </c>
      <c r="M838" s="19">
        <v>0</v>
      </c>
      <c r="N838" s="19">
        <v>0</v>
      </c>
      <c r="O838" s="19">
        <v>0</v>
      </c>
      <c r="P838" s="19">
        <v>0</v>
      </c>
      <c r="Q838" s="19">
        <v>0</v>
      </c>
      <c r="R838" s="19">
        <v>0</v>
      </c>
      <c r="S838" s="19"/>
    </row>
    <row r="839" spans="1:19">
      <c r="A839" s="19"/>
      <c r="B839" s="19" t="s">
        <v>84</v>
      </c>
      <c r="C839" s="19" t="s">
        <v>88</v>
      </c>
      <c r="D839" s="19" t="s">
        <v>95</v>
      </c>
      <c r="E839" s="19">
        <v>0</v>
      </c>
      <c r="F839" s="19">
        <v>0</v>
      </c>
      <c r="G839" s="19">
        <v>0</v>
      </c>
      <c r="H839" s="19">
        <v>0</v>
      </c>
      <c r="I839" s="19">
        <v>0</v>
      </c>
      <c r="J839" s="19">
        <v>0</v>
      </c>
      <c r="K839" s="19">
        <v>0</v>
      </c>
      <c r="L839" s="19">
        <v>0</v>
      </c>
      <c r="M839" s="19">
        <v>0</v>
      </c>
      <c r="N839" s="19">
        <v>0</v>
      </c>
      <c r="O839" s="19">
        <v>0</v>
      </c>
      <c r="P839" s="19">
        <v>0</v>
      </c>
      <c r="Q839" s="19">
        <v>0</v>
      </c>
      <c r="R839" s="19">
        <v>0</v>
      </c>
      <c r="S839" s="19"/>
    </row>
    <row r="840" spans="1:19">
      <c r="A840" s="19"/>
      <c r="B840" s="19" t="s">
        <v>84</v>
      </c>
      <c r="C840" s="19" t="s">
        <v>92</v>
      </c>
      <c r="D840" s="19" t="s">
        <v>202</v>
      </c>
      <c r="E840" s="19">
        <v>0</v>
      </c>
      <c r="F840" s="19">
        <v>0</v>
      </c>
      <c r="G840" s="19">
        <v>0</v>
      </c>
      <c r="H840" s="19">
        <v>0</v>
      </c>
      <c r="I840" s="19">
        <v>0</v>
      </c>
      <c r="J840" s="19">
        <v>0</v>
      </c>
      <c r="K840" s="19">
        <v>0</v>
      </c>
      <c r="L840" s="19">
        <v>0</v>
      </c>
      <c r="M840" s="19">
        <v>0</v>
      </c>
      <c r="N840" s="19">
        <v>0</v>
      </c>
      <c r="O840" s="19">
        <v>0</v>
      </c>
      <c r="P840" s="19">
        <v>0</v>
      </c>
      <c r="Q840" s="19">
        <v>0</v>
      </c>
      <c r="R840" s="19">
        <v>0</v>
      </c>
      <c r="S840" s="19" t="s">
        <v>52</v>
      </c>
    </row>
    <row r="841" spans="1:19">
      <c r="A841" s="19"/>
      <c r="B841" s="19" t="s">
        <v>84</v>
      </c>
      <c r="C841" s="19" t="s">
        <v>92</v>
      </c>
      <c r="D841" s="19" t="s">
        <v>97</v>
      </c>
      <c r="E841" s="19">
        <v>0</v>
      </c>
      <c r="F841" s="19">
        <v>0</v>
      </c>
      <c r="G841" s="19">
        <v>0</v>
      </c>
      <c r="H841" s="19">
        <v>0</v>
      </c>
      <c r="I841" s="19">
        <v>0</v>
      </c>
      <c r="J841" s="19">
        <v>0</v>
      </c>
      <c r="K841" s="19">
        <v>0</v>
      </c>
      <c r="L841" s="19">
        <v>0</v>
      </c>
      <c r="M841" s="19">
        <v>0</v>
      </c>
      <c r="N841" s="19">
        <v>0</v>
      </c>
      <c r="O841" s="19">
        <v>0</v>
      </c>
      <c r="P841" s="19">
        <v>0</v>
      </c>
      <c r="Q841" s="19">
        <v>0</v>
      </c>
      <c r="R841" s="19">
        <v>0</v>
      </c>
      <c r="S841" s="19"/>
    </row>
    <row r="842" spans="1:19">
      <c r="A842" s="19"/>
      <c r="B842" s="19" t="s">
        <v>100</v>
      </c>
      <c r="C842" s="19" t="s">
        <v>85</v>
      </c>
      <c r="D842" s="19" t="s">
        <v>101</v>
      </c>
      <c r="E842" s="19">
        <v>0</v>
      </c>
      <c r="F842" s="19">
        <v>0</v>
      </c>
      <c r="G842" s="19">
        <v>0</v>
      </c>
      <c r="H842" s="19">
        <v>0</v>
      </c>
      <c r="I842" s="19">
        <v>0</v>
      </c>
      <c r="J842" s="19">
        <v>0</v>
      </c>
      <c r="K842" s="19">
        <v>0</v>
      </c>
      <c r="L842" s="19">
        <v>0</v>
      </c>
      <c r="M842" s="19">
        <v>0</v>
      </c>
      <c r="N842" s="19">
        <v>0</v>
      </c>
      <c r="O842" s="19">
        <v>0</v>
      </c>
      <c r="P842" s="19">
        <v>0</v>
      </c>
      <c r="Q842" s="19">
        <v>0</v>
      </c>
      <c r="R842" s="19">
        <v>0</v>
      </c>
      <c r="S842" s="19"/>
    </row>
    <row r="843" spans="1:19">
      <c r="A843" s="19"/>
      <c r="B843" s="19" t="s">
        <v>84</v>
      </c>
      <c r="C843" s="19" t="s">
        <v>92</v>
      </c>
      <c r="D843" s="19" t="s">
        <v>109</v>
      </c>
      <c r="E843" s="19">
        <v>0</v>
      </c>
      <c r="F843" s="19">
        <v>0</v>
      </c>
      <c r="G843" s="19">
        <v>0</v>
      </c>
      <c r="H843" s="19">
        <v>0</v>
      </c>
      <c r="I843" s="19">
        <v>2</v>
      </c>
      <c r="J843" s="19">
        <v>0</v>
      </c>
      <c r="K843" s="19">
        <v>0</v>
      </c>
      <c r="L843" s="19">
        <v>0</v>
      </c>
      <c r="M843" s="19">
        <v>0</v>
      </c>
      <c r="N843" s="19">
        <v>0</v>
      </c>
      <c r="O843" s="19">
        <v>0</v>
      </c>
      <c r="P843" s="19">
        <v>0</v>
      </c>
      <c r="Q843" s="19">
        <v>0</v>
      </c>
      <c r="R843" s="19">
        <v>0</v>
      </c>
      <c r="S843" s="19" t="s">
        <v>42</v>
      </c>
    </row>
    <row r="844" spans="1:19">
      <c r="A844" s="19"/>
      <c r="B844" s="19" t="s">
        <v>84</v>
      </c>
      <c r="C844" s="19" t="s">
        <v>96</v>
      </c>
      <c r="D844" s="19" t="s">
        <v>93</v>
      </c>
      <c r="E844" s="19">
        <v>0</v>
      </c>
      <c r="F844" s="19">
        <v>0</v>
      </c>
      <c r="G844" s="19">
        <v>0</v>
      </c>
      <c r="H844" s="19">
        <v>0</v>
      </c>
      <c r="I844" s="19">
        <v>0</v>
      </c>
      <c r="J844" s="19">
        <v>0</v>
      </c>
      <c r="K844" s="19">
        <v>0</v>
      </c>
      <c r="L844" s="19">
        <v>0</v>
      </c>
      <c r="M844" s="19">
        <v>0</v>
      </c>
      <c r="N844" s="19">
        <v>0</v>
      </c>
      <c r="O844" s="19">
        <v>0</v>
      </c>
      <c r="P844" s="19">
        <v>0</v>
      </c>
      <c r="Q844" s="19">
        <v>0</v>
      </c>
      <c r="R844" s="19">
        <v>0</v>
      </c>
      <c r="S844" s="19" t="s">
        <v>42</v>
      </c>
    </row>
    <row r="845" spans="1:19">
      <c r="A845" s="19"/>
      <c r="B845" s="19" t="s">
        <v>84</v>
      </c>
      <c r="C845" s="19" t="s">
        <v>88</v>
      </c>
      <c r="D845" s="19" t="s">
        <v>102</v>
      </c>
      <c r="E845" s="19">
        <v>0</v>
      </c>
      <c r="F845" s="19">
        <v>0</v>
      </c>
      <c r="G845" s="19">
        <v>0</v>
      </c>
      <c r="H845" s="19">
        <v>0</v>
      </c>
      <c r="I845" s="19">
        <v>0</v>
      </c>
      <c r="J845" s="19">
        <v>0</v>
      </c>
      <c r="K845" s="19">
        <v>0</v>
      </c>
      <c r="L845" s="19">
        <v>0</v>
      </c>
      <c r="M845" s="19">
        <v>0</v>
      </c>
      <c r="N845" s="19">
        <v>0</v>
      </c>
      <c r="O845" s="19">
        <v>0</v>
      </c>
      <c r="P845" s="19">
        <v>0</v>
      </c>
      <c r="Q845" s="19">
        <v>0</v>
      </c>
      <c r="R845" s="19">
        <v>0</v>
      </c>
      <c r="S845" s="19" t="s">
        <v>78</v>
      </c>
    </row>
    <row r="846" spans="1:19">
      <c r="A846" s="19"/>
      <c r="B846" s="19" t="s">
        <v>84</v>
      </c>
      <c r="C846" s="19" t="s">
        <v>85</v>
      </c>
      <c r="D846" s="19" t="s">
        <v>109</v>
      </c>
      <c r="E846" s="19">
        <v>0</v>
      </c>
      <c r="F846" s="19">
        <v>0</v>
      </c>
      <c r="G846" s="19">
        <v>0</v>
      </c>
      <c r="H846" s="19">
        <v>0</v>
      </c>
      <c r="I846" s="19">
        <v>0</v>
      </c>
      <c r="J846" s="19">
        <v>0</v>
      </c>
      <c r="K846" s="19">
        <v>0</v>
      </c>
      <c r="L846" s="19">
        <v>0</v>
      </c>
      <c r="M846" s="19">
        <v>0</v>
      </c>
      <c r="N846" s="19">
        <v>0</v>
      </c>
      <c r="O846" s="19">
        <v>0</v>
      </c>
      <c r="P846" s="19">
        <v>0</v>
      </c>
      <c r="Q846" s="19">
        <v>0</v>
      </c>
      <c r="R846" s="19">
        <v>0</v>
      </c>
      <c r="S846" s="19"/>
    </row>
    <row r="847" spans="1:19">
      <c r="A847" s="19" t="s">
        <v>0</v>
      </c>
      <c r="B847" s="19" t="s">
        <v>84</v>
      </c>
      <c r="C847" s="19" t="s">
        <v>94</v>
      </c>
      <c r="D847" s="19" t="s">
        <v>203</v>
      </c>
      <c r="E847" s="19">
        <v>0</v>
      </c>
      <c r="F847" s="19">
        <v>0</v>
      </c>
      <c r="G847" s="19">
        <v>1</v>
      </c>
      <c r="H847" s="19">
        <v>1</v>
      </c>
      <c r="I847" s="19">
        <v>1</v>
      </c>
      <c r="J847" s="19">
        <v>0</v>
      </c>
      <c r="K847" s="19">
        <v>0</v>
      </c>
      <c r="L847" s="19">
        <v>1</v>
      </c>
      <c r="M847" s="19">
        <v>0</v>
      </c>
      <c r="N847" s="19">
        <v>1</v>
      </c>
      <c r="O847" s="19">
        <v>0</v>
      </c>
      <c r="P847" s="19">
        <v>0</v>
      </c>
      <c r="Q847" s="19">
        <v>0</v>
      </c>
      <c r="R847" s="19">
        <v>1</v>
      </c>
      <c r="S847" s="19"/>
    </row>
    <row r="848" spans="1:19">
      <c r="A848" s="19"/>
      <c r="B848" s="19" t="s">
        <v>100</v>
      </c>
      <c r="C848" s="19" t="s">
        <v>96</v>
      </c>
      <c r="D848" s="19" t="s">
        <v>101</v>
      </c>
      <c r="E848" s="19">
        <v>0</v>
      </c>
      <c r="F848" s="19">
        <v>0</v>
      </c>
      <c r="G848" s="19">
        <v>0</v>
      </c>
      <c r="H848" s="19">
        <v>0</v>
      </c>
      <c r="I848" s="19">
        <v>0</v>
      </c>
      <c r="J848" s="19">
        <v>0</v>
      </c>
      <c r="K848" s="19">
        <v>0</v>
      </c>
      <c r="L848" s="19">
        <v>0</v>
      </c>
      <c r="M848" s="19">
        <v>0</v>
      </c>
      <c r="N848" s="19">
        <v>0</v>
      </c>
      <c r="O848" s="19">
        <v>0</v>
      </c>
      <c r="P848" s="19">
        <v>0</v>
      </c>
      <c r="Q848" s="19">
        <v>0</v>
      </c>
      <c r="R848" s="19">
        <v>0</v>
      </c>
      <c r="S848" s="19"/>
    </row>
    <row r="849" spans="1:19">
      <c r="A849" s="19"/>
      <c r="B849" s="19" t="s">
        <v>84</v>
      </c>
      <c r="C849" s="19" t="s">
        <v>96</v>
      </c>
      <c r="D849" s="19" t="s">
        <v>118</v>
      </c>
      <c r="E849" s="19">
        <v>0</v>
      </c>
      <c r="F849" s="19">
        <v>0</v>
      </c>
      <c r="G849" s="19">
        <v>0</v>
      </c>
      <c r="H849" s="19">
        <v>0</v>
      </c>
      <c r="I849" s="19">
        <v>0</v>
      </c>
      <c r="J849" s="19">
        <v>0</v>
      </c>
      <c r="K849" s="19">
        <v>0</v>
      </c>
      <c r="L849" s="19">
        <v>0</v>
      </c>
      <c r="M849" s="19">
        <v>0</v>
      </c>
      <c r="N849" s="19">
        <v>0</v>
      </c>
      <c r="O849" s="19">
        <v>0</v>
      </c>
      <c r="P849" s="19">
        <v>0</v>
      </c>
      <c r="Q849" s="19">
        <v>0</v>
      </c>
      <c r="R849" s="19">
        <v>0</v>
      </c>
      <c r="S849" s="19" t="s">
        <v>74</v>
      </c>
    </row>
    <row r="850" spans="1:19">
      <c r="A850" s="19"/>
      <c r="B850" s="19" t="s">
        <v>100</v>
      </c>
      <c r="C850" s="19" t="s">
        <v>96</v>
      </c>
      <c r="D850" s="19" t="s">
        <v>101</v>
      </c>
      <c r="E850" s="19">
        <v>0</v>
      </c>
      <c r="F850" s="19">
        <v>0</v>
      </c>
      <c r="G850" s="19">
        <v>0</v>
      </c>
      <c r="H850" s="19">
        <v>0</v>
      </c>
      <c r="I850" s="19">
        <v>0</v>
      </c>
      <c r="J850" s="19">
        <v>0</v>
      </c>
      <c r="K850" s="19">
        <v>0</v>
      </c>
      <c r="L850" s="19">
        <v>0</v>
      </c>
      <c r="M850" s="19">
        <v>0</v>
      </c>
      <c r="N850" s="19">
        <v>0</v>
      </c>
      <c r="O850" s="19">
        <v>0</v>
      </c>
      <c r="P850" s="19">
        <v>0</v>
      </c>
      <c r="Q850" s="19">
        <v>0</v>
      </c>
      <c r="R850" s="19">
        <v>0</v>
      </c>
      <c r="S850" s="19" t="s">
        <v>78</v>
      </c>
    </row>
    <row r="851" spans="1:19">
      <c r="A851" s="19" t="s">
        <v>0</v>
      </c>
      <c r="B851" s="19" t="s">
        <v>84</v>
      </c>
      <c r="C851" s="19" t="s">
        <v>85</v>
      </c>
      <c r="D851" s="19" t="s">
        <v>102</v>
      </c>
      <c r="E851" s="19">
        <v>0</v>
      </c>
      <c r="F851" s="19">
        <v>0</v>
      </c>
      <c r="G851" s="19">
        <v>0</v>
      </c>
      <c r="H851" s="19">
        <v>3</v>
      </c>
      <c r="I851" s="19">
        <v>0</v>
      </c>
      <c r="J851" s="19">
        <v>0</v>
      </c>
      <c r="K851" s="19">
        <v>0</v>
      </c>
      <c r="L851" s="19">
        <v>0</v>
      </c>
      <c r="M851" s="19">
        <v>0</v>
      </c>
      <c r="N851" s="19">
        <v>0</v>
      </c>
      <c r="O851" s="19">
        <v>0</v>
      </c>
      <c r="P851" s="19">
        <v>0</v>
      </c>
      <c r="Q851" s="19">
        <v>0</v>
      </c>
      <c r="R851" s="19">
        <v>0</v>
      </c>
      <c r="S851" s="19"/>
    </row>
    <row r="852" spans="1:19">
      <c r="A852" s="19"/>
      <c r="B852" s="19" t="s">
        <v>100</v>
      </c>
      <c r="C852" s="19" t="s">
        <v>92</v>
      </c>
      <c r="D852" s="19" t="s">
        <v>101</v>
      </c>
      <c r="E852" s="19">
        <v>0</v>
      </c>
      <c r="F852" s="19">
        <v>0</v>
      </c>
      <c r="G852" s="19">
        <v>0</v>
      </c>
      <c r="H852" s="19">
        <v>0</v>
      </c>
      <c r="I852" s="19">
        <v>0</v>
      </c>
      <c r="J852" s="19">
        <v>0</v>
      </c>
      <c r="K852" s="19">
        <v>0</v>
      </c>
      <c r="L852" s="19">
        <v>0</v>
      </c>
      <c r="M852" s="19">
        <v>0</v>
      </c>
      <c r="N852" s="19">
        <v>0</v>
      </c>
      <c r="O852" s="19">
        <v>0</v>
      </c>
      <c r="P852" s="19">
        <v>0</v>
      </c>
      <c r="Q852" s="19">
        <v>0</v>
      </c>
      <c r="R852" s="19">
        <v>0</v>
      </c>
      <c r="S852" s="19" t="s">
        <v>43</v>
      </c>
    </row>
    <row r="853" spans="1:19">
      <c r="A853" s="19"/>
      <c r="B853" s="19" t="s">
        <v>84</v>
      </c>
      <c r="C853" s="19" t="s">
        <v>88</v>
      </c>
      <c r="D853" s="19" t="s">
        <v>127</v>
      </c>
      <c r="E853" s="19">
        <v>0</v>
      </c>
      <c r="F853" s="19">
        <v>0</v>
      </c>
      <c r="G853" s="19">
        <v>0</v>
      </c>
      <c r="H853" s="19">
        <v>0</v>
      </c>
      <c r="I853" s="19">
        <v>0</v>
      </c>
      <c r="J853" s="19">
        <v>0</v>
      </c>
      <c r="K853" s="19">
        <v>0</v>
      </c>
      <c r="L853" s="19">
        <v>0</v>
      </c>
      <c r="M853" s="19">
        <v>0</v>
      </c>
      <c r="N853" s="19">
        <v>0</v>
      </c>
      <c r="O853" s="19">
        <v>0</v>
      </c>
      <c r="P853" s="19">
        <v>0</v>
      </c>
      <c r="Q853" s="19">
        <v>0</v>
      </c>
      <c r="R853" s="19">
        <v>0</v>
      </c>
      <c r="S853" s="19" t="s">
        <v>77</v>
      </c>
    </row>
    <row r="854" spans="1:19">
      <c r="A854" s="19"/>
      <c r="B854" s="19" t="s">
        <v>84</v>
      </c>
      <c r="C854" s="19" t="s">
        <v>85</v>
      </c>
      <c r="D854" s="19" t="s">
        <v>157</v>
      </c>
      <c r="E854" s="19">
        <v>0</v>
      </c>
      <c r="F854" s="19">
        <v>0</v>
      </c>
      <c r="G854" s="19">
        <v>0</v>
      </c>
      <c r="H854" s="19">
        <v>0</v>
      </c>
      <c r="I854" s="19">
        <v>0</v>
      </c>
      <c r="J854" s="19">
        <v>0</v>
      </c>
      <c r="K854" s="19">
        <v>0</v>
      </c>
      <c r="L854" s="19">
        <v>0</v>
      </c>
      <c r="M854" s="19">
        <v>0</v>
      </c>
      <c r="N854" s="19">
        <v>0</v>
      </c>
      <c r="O854" s="19">
        <v>0</v>
      </c>
      <c r="P854" s="19">
        <v>0</v>
      </c>
      <c r="Q854" s="19">
        <v>0</v>
      </c>
      <c r="R854" s="19">
        <v>0</v>
      </c>
      <c r="S854" s="19"/>
    </row>
    <row r="855" spans="1:19">
      <c r="A855" s="19"/>
      <c r="B855" s="19" t="s">
        <v>100</v>
      </c>
      <c r="C855" s="19" t="s">
        <v>92</v>
      </c>
      <c r="D855" s="19" t="s">
        <v>101</v>
      </c>
      <c r="E855" s="19">
        <v>0</v>
      </c>
      <c r="F855" s="19">
        <v>0</v>
      </c>
      <c r="G855" s="19">
        <v>0</v>
      </c>
      <c r="H855" s="19">
        <v>0</v>
      </c>
      <c r="I855" s="19">
        <v>0</v>
      </c>
      <c r="J855" s="19">
        <v>0</v>
      </c>
      <c r="K855" s="19">
        <v>0</v>
      </c>
      <c r="L855" s="19">
        <v>0</v>
      </c>
      <c r="M855" s="19">
        <v>0</v>
      </c>
      <c r="N855" s="19">
        <v>0</v>
      </c>
      <c r="O855" s="19">
        <v>0</v>
      </c>
      <c r="P855" s="19">
        <v>0</v>
      </c>
      <c r="Q855" s="19">
        <v>0</v>
      </c>
      <c r="R855" s="19">
        <v>0</v>
      </c>
      <c r="S855" s="19" t="s">
        <v>76</v>
      </c>
    </row>
    <row r="856" spans="1:19">
      <c r="A856" s="19"/>
      <c r="B856" s="19" t="s">
        <v>100</v>
      </c>
      <c r="C856" s="19" t="s">
        <v>96</v>
      </c>
      <c r="D856" s="19" t="s">
        <v>101</v>
      </c>
      <c r="E856" s="19">
        <v>0</v>
      </c>
      <c r="F856" s="19">
        <v>0</v>
      </c>
      <c r="G856" s="19">
        <v>0</v>
      </c>
      <c r="H856" s="19">
        <v>0</v>
      </c>
      <c r="I856" s="19">
        <v>0</v>
      </c>
      <c r="J856" s="19">
        <v>0</v>
      </c>
      <c r="K856" s="19">
        <v>0</v>
      </c>
      <c r="L856" s="19">
        <v>0</v>
      </c>
      <c r="M856" s="19">
        <v>0</v>
      </c>
      <c r="N856" s="19">
        <v>0</v>
      </c>
      <c r="O856" s="19">
        <v>0</v>
      </c>
      <c r="P856" s="19">
        <v>0</v>
      </c>
      <c r="Q856" s="19">
        <v>0</v>
      </c>
      <c r="R856" s="19">
        <v>0</v>
      </c>
      <c r="S856" s="19"/>
    </row>
    <row r="857" spans="1:19">
      <c r="A857" s="19"/>
      <c r="B857" s="19" t="s">
        <v>100</v>
      </c>
      <c r="C857" s="19" t="s">
        <v>88</v>
      </c>
      <c r="D857" s="19" t="s">
        <v>101</v>
      </c>
      <c r="E857" s="19">
        <v>0</v>
      </c>
      <c r="F857" s="19">
        <v>0</v>
      </c>
      <c r="G857" s="19">
        <v>0</v>
      </c>
      <c r="H857" s="19">
        <v>0</v>
      </c>
      <c r="I857" s="19">
        <v>0</v>
      </c>
      <c r="J857" s="19">
        <v>0</v>
      </c>
      <c r="K857" s="19">
        <v>0</v>
      </c>
      <c r="L857" s="19">
        <v>0</v>
      </c>
      <c r="M857" s="19">
        <v>0</v>
      </c>
      <c r="N857" s="19">
        <v>0</v>
      </c>
      <c r="O857" s="19">
        <v>0</v>
      </c>
      <c r="P857" s="19">
        <v>0</v>
      </c>
      <c r="Q857" s="19">
        <v>0</v>
      </c>
      <c r="R857" s="19">
        <v>0</v>
      </c>
      <c r="S857" s="19" t="s">
        <v>50</v>
      </c>
    </row>
    <row r="858" spans="1:19">
      <c r="A858" s="19"/>
      <c r="B858" s="19" t="s">
        <v>100</v>
      </c>
      <c r="C858" s="19" t="s">
        <v>85</v>
      </c>
      <c r="D858" s="19" t="s">
        <v>101</v>
      </c>
      <c r="E858" s="19">
        <v>0</v>
      </c>
      <c r="F858" s="19">
        <v>0</v>
      </c>
      <c r="G858" s="19">
        <v>0</v>
      </c>
      <c r="H858" s="19">
        <v>0</v>
      </c>
      <c r="I858" s="19">
        <v>0</v>
      </c>
      <c r="J858" s="19">
        <v>0</v>
      </c>
      <c r="K858" s="19">
        <v>0</v>
      </c>
      <c r="L858" s="19">
        <v>0</v>
      </c>
      <c r="M858" s="19">
        <v>0</v>
      </c>
      <c r="N858" s="19">
        <v>0</v>
      </c>
      <c r="O858" s="19">
        <v>0</v>
      </c>
      <c r="P858" s="19">
        <v>0</v>
      </c>
      <c r="Q858" s="19">
        <v>0</v>
      </c>
      <c r="R858" s="19">
        <v>0</v>
      </c>
      <c r="S858" s="19"/>
    </row>
    <row r="859" spans="1:19">
      <c r="A859" s="19"/>
      <c r="B859" s="19" t="s">
        <v>100</v>
      </c>
      <c r="C859" s="19" t="s">
        <v>85</v>
      </c>
      <c r="D859" s="19" t="s">
        <v>101</v>
      </c>
      <c r="E859" s="19">
        <v>0</v>
      </c>
      <c r="F859" s="19">
        <v>0</v>
      </c>
      <c r="G859" s="19">
        <v>0</v>
      </c>
      <c r="H859" s="19">
        <v>0</v>
      </c>
      <c r="I859" s="19">
        <v>0</v>
      </c>
      <c r="J859" s="19">
        <v>0</v>
      </c>
      <c r="K859" s="19">
        <v>0</v>
      </c>
      <c r="L859" s="19">
        <v>0</v>
      </c>
      <c r="M859" s="19">
        <v>0</v>
      </c>
      <c r="N859" s="19">
        <v>0</v>
      </c>
      <c r="O859" s="19">
        <v>0</v>
      </c>
      <c r="P859" s="19">
        <v>0</v>
      </c>
      <c r="Q859" s="19">
        <v>0</v>
      </c>
      <c r="R859" s="19">
        <v>0</v>
      </c>
      <c r="S859" s="19"/>
    </row>
    <row r="860" spans="1:19">
      <c r="A860" s="19"/>
      <c r="B860" s="19" t="s">
        <v>84</v>
      </c>
      <c r="C860" s="19" t="s">
        <v>92</v>
      </c>
      <c r="D860" s="19" t="s">
        <v>93</v>
      </c>
      <c r="E860" s="19">
        <v>0</v>
      </c>
      <c r="F860" s="19">
        <v>0</v>
      </c>
      <c r="G860" s="19">
        <v>0</v>
      </c>
      <c r="H860" s="19">
        <v>0</v>
      </c>
      <c r="I860" s="19">
        <v>0</v>
      </c>
      <c r="J860" s="19">
        <v>0</v>
      </c>
      <c r="K860" s="19">
        <v>0</v>
      </c>
      <c r="L860" s="19">
        <v>0</v>
      </c>
      <c r="M860" s="19">
        <v>0</v>
      </c>
      <c r="N860" s="19">
        <v>0</v>
      </c>
      <c r="O860" s="19">
        <v>0</v>
      </c>
      <c r="P860" s="19">
        <v>0</v>
      </c>
      <c r="Q860" s="19">
        <v>0</v>
      </c>
      <c r="R860" s="19">
        <v>0</v>
      </c>
      <c r="S860" s="19"/>
    </row>
    <row r="861" spans="1:19">
      <c r="A861" s="19"/>
      <c r="B861" s="19" t="s">
        <v>84</v>
      </c>
      <c r="C861" s="19" t="s">
        <v>96</v>
      </c>
      <c r="D861" s="19" t="s">
        <v>167</v>
      </c>
      <c r="E861" s="19">
        <v>2</v>
      </c>
      <c r="F861" s="19">
        <v>0</v>
      </c>
      <c r="G861" s="19">
        <v>0</v>
      </c>
      <c r="H861" s="19">
        <v>1</v>
      </c>
      <c r="I861" s="19">
        <v>2</v>
      </c>
      <c r="J861" s="19">
        <v>0</v>
      </c>
      <c r="K861" s="19">
        <v>0</v>
      </c>
      <c r="L861" s="19">
        <v>1</v>
      </c>
      <c r="M861" s="19">
        <v>0</v>
      </c>
      <c r="N861" s="19">
        <v>1</v>
      </c>
      <c r="O861" s="19">
        <v>0</v>
      </c>
      <c r="P861" s="19">
        <v>0</v>
      </c>
      <c r="Q861" s="19">
        <v>0</v>
      </c>
      <c r="R861" s="19">
        <v>0</v>
      </c>
      <c r="S861" s="19" t="s">
        <v>76</v>
      </c>
    </row>
    <row r="862" spans="1:19">
      <c r="A862" s="19"/>
      <c r="B862" s="19" t="s">
        <v>84</v>
      </c>
      <c r="C862" s="19" t="s">
        <v>88</v>
      </c>
      <c r="D862" s="19" t="s">
        <v>109</v>
      </c>
      <c r="E862" s="19">
        <v>0</v>
      </c>
      <c r="F862" s="19">
        <v>0</v>
      </c>
      <c r="G862" s="19">
        <v>0</v>
      </c>
      <c r="H862" s="19">
        <v>0</v>
      </c>
      <c r="I862" s="19">
        <v>0</v>
      </c>
      <c r="J862" s="19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0</v>
      </c>
      <c r="Q862" s="19">
        <v>0</v>
      </c>
      <c r="R862" s="19">
        <v>0</v>
      </c>
      <c r="S862" s="19"/>
    </row>
    <row r="863" spans="1:19">
      <c r="A863" s="19"/>
      <c r="B863" s="19" t="s">
        <v>84</v>
      </c>
      <c r="C863" s="19" t="s">
        <v>88</v>
      </c>
      <c r="D863" s="19" t="s">
        <v>204</v>
      </c>
      <c r="E863" s="19">
        <v>0</v>
      </c>
      <c r="F863" s="19">
        <v>0</v>
      </c>
      <c r="G863" s="19">
        <v>0</v>
      </c>
      <c r="H863" s="19">
        <v>0</v>
      </c>
      <c r="I863" s="19">
        <v>0</v>
      </c>
      <c r="J863" s="19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0</v>
      </c>
      <c r="Q863" s="19">
        <v>0</v>
      </c>
      <c r="R863" s="19">
        <v>0</v>
      </c>
      <c r="S863" s="19"/>
    </row>
    <row r="864" spans="1:19">
      <c r="A864" s="19"/>
      <c r="B864" s="19" t="s">
        <v>84</v>
      </c>
      <c r="C864" s="19" t="s">
        <v>96</v>
      </c>
      <c r="D864" s="19" t="s">
        <v>140</v>
      </c>
      <c r="E864" s="19">
        <v>0</v>
      </c>
      <c r="F864" s="19">
        <v>0</v>
      </c>
      <c r="G864" s="19">
        <v>0</v>
      </c>
      <c r="H864" s="19">
        <v>0</v>
      </c>
      <c r="I864" s="19">
        <v>0</v>
      </c>
      <c r="J864" s="19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0</v>
      </c>
      <c r="P864" s="19">
        <v>0</v>
      </c>
      <c r="Q864" s="19">
        <v>0</v>
      </c>
      <c r="R864" s="19">
        <v>0</v>
      </c>
      <c r="S864" s="19" t="s">
        <v>42</v>
      </c>
    </row>
    <row r="865" spans="1:19">
      <c r="A865" s="19"/>
      <c r="B865" s="19" t="s">
        <v>84</v>
      </c>
      <c r="C865" s="19" t="s">
        <v>96</v>
      </c>
      <c r="D865" s="19" t="s">
        <v>102</v>
      </c>
      <c r="E865" s="19">
        <v>0</v>
      </c>
      <c r="F865" s="19">
        <v>0</v>
      </c>
      <c r="G865" s="19">
        <v>0</v>
      </c>
      <c r="H865" s="19">
        <v>0</v>
      </c>
      <c r="I865" s="19">
        <v>0</v>
      </c>
      <c r="J865" s="19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0</v>
      </c>
      <c r="Q865" s="19">
        <v>0</v>
      </c>
      <c r="R865" s="19">
        <v>0</v>
      </c>
      <c r="S865" s="19" t="s">
        <v>75</v>
      </c>
    </row>
    <row r="866" spans="1:19">
      <c r="A866" s="19"/>
      <c r="B866" s="19" t="s">
        <v>84</v>
      </c>
      <c r="C866" s="19" t="s">
        <v>96</v>
      </c>
      <c r="D866" s="19" t="s">
        <v>166</v>
      </c>
      <c r="E866" s="19">
        <v>0</v>
      </c>
      <c r="F866" s="19">
        <v>0</v>
      </c>
      <c r="G866" s="19">
        <v>0</v>
      </c>
      <c r="H866" s="19">
        <v>0</v>
      </c>
      <c r="I866" s="19">
        <v>0</v>
      </c>
      <c r="J866" s="19">
        <v>0</v>
      </c>
      <c r="K866" s="19">
        <v>0</v>
      </c>
      <c r="L866" s="19">
        <v>0</v>
      </c>
      <c r="M866" s="19">
        <v>1</v>
      </c>
      <c r="N866" s="19">
        <v>0</v>
      </c>
      <c r="O866" s="19">
        <v>0</v>
      </c>
      <c r="P866" s="19">
        <v>0</v>
      </c>
      <c r="Q866" s="19">
        <v>0</v>
      </c>
      <c r="R866" s="19">
        <v>0</v>
      </c>
      <c r="S866" s="19"/>
    </row>
    <row r="867" spans="1:19">
      <c r="A867" s="19"/>
      <c r="B867" s="19" t="s">
        <v>84</v>
      </c>
      <c r="C867" s="19" t="s">
        <v>88</v>
      </c>
      <c r="D867" s="19" t="s">
        <v>102</v>
      </c>
      <c r="E867" s="19">
        <v>0</v>
      </c>
      <c r="F867" s="19">
        <v>0</v>
      </c>
      <c r="G867" s="19">
        <v>0</v>
      </c>
      <c r="H867" s="19">
        <v>0</v>
      </c>
      <c r="I867" s="19">
        <v>0</v>
      </c>
      <c r="J867" s="19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0</v>
      </c>
      <c r="Q867" s="19">
        <v>0</v>
      </c>
      <c r="R867" s="19">
        <v>0</v>
      </c>
      <c r="S867" s="19" t="s">
        <v>40</v>
      </c>
    </row>
    <row r="868" spans="1:19">
      <c r="A868" s="19"/>
      <c r="B868" s="19" t="s">
        <v>84</v>
      </c>
      <c r="C868" s="19" t="s">
        <v>85</v>
      </c>
      <c r="D868" s="19" t="s">
        <v>93</v>
      </c>
      <c r="E868" s="19">
        <v>0</v>
      </c>
      <c r="F868" s="19">
        <v>0</v>
      </c>
      <c r="G868" s="19">
        <v>0</v>
      </c>
      <c r="H868" s="19">
        <v>0</v>
      </c>
      <c r="I868" s="19">
        <v>0</v>
      </c>
      <c r="J868" s="19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0</v>
      </c>
      <c r="Q868" s="19">
        <v>0</v>
      </c>
      <c r="R868" s="19">
        <v>0</v>
      </c>
      <c r="S868" s="19" t="s">
        <v>76</v>
      </c>
    </row>
    <row r="869" spans="1:19">
      <c r="A869" s="19"/>
      <c r="B869" s="19" t="s">
        <v>84</v>
      </c>
      <c r="C869" s="19" t="s">
        <v>85</v>
      </c>
      <c r="D869" s="19" t="s">
        <v>170</v>
      </c>
      <c r="E869" s="19">
        <v>0</v>
      </c>
      <c r="F869" s="19">
        <v>0</v>
      </c>
      <c r="G869" s="19">
        <v>0</v>
      </c>
      <c r="H869" s="19">
        <v>0</v>
      </c>
      <c r="I869" s="19">
        <v>0</v>
      </c>
      <c r="J869" s="19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0</v>
      </c>
      <c r="Q869" s="19">
        <v>0</v>
      </c>
      <c r="R869" s="19">
        <v>0</v>
      </c>
      <c r="S869" s="19"/>
    </row>
    <row r="870" spans="1:19">
      <c r="A870" s="19"/>
      <c r="B870" s="19" t="s">
        <v>84</v>
      </c>
      <c r="C870" s="19" t="s">
        <v>96</v>
      </c>
      <c r="D870" s="19" t="s">
        <v>98</v>
      </c>
      <c r="E870" s="19">
        <v>0</v>
      </c>
      <c r="F870" s="19">
        <v>0</v>
      </c>
      <c r="G870" s="19">
        <v>0</v>
      </c>
      <c r="H870" s="19">
        <v>0</v>
      </c>
      <c r="I870" s="19">
        <v>0</v>
      </c>
      <c r="J870" s="19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0</v>
      </c>
      <c r="Q870" s="19">
        <v>0</v>
      </c>
      <c r="R870" s="19">
        <v>0</v>
      </c>
      <c r="S870" s="19" t="s">
        <v>40</v>
      </c>
    </row>
    <row r="871" spans="1:19">
      <c r="A871" s="19"/>
      <c r="B871" s="19" t="s">
        <v>100</v>
      </c>
      <c r="C871" s="19" t="s">
        <v>85</v>
      </c>
      <c r="D871" s="19" t="s">
        <v>101</v>
      </c>
      <c r="E871" s="19">
        <v>0</v>
      </c>
      <c r="F871" s="19">
        <v>0</v>
      </c>
      <c r="G871" s="19">
        <v>0</v>
      </c>
      <c r="H871" s="19">
        <v>0</v>
      </c>
      <c r="I871" s="19">
        <v>0</v>
      </c>
      <c r="J871" s="19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0</v>
      </c>
      <c r="Q871" s="19">
        <v>0</v>
      </c>
      <c r="R871" s="19">
        <v>0</v>
      </c>
      <c r="S871" s="19" t="s">
        <v>52</v>
      </c>
    </row>
    <row r="872" spans="1:19">
      <c r="A872" s="19"/>
      <c r="B872" s="19" t="s">
        <v>100</v>
      </c>
      <c r="C872" s="19" t="s">
        <v>88</v>
      </c>
      <c r="D872" s="19" t="s">
        <v>101</v>
      </c>
      <c r="E872" s="19">
        <v>0</v>
      </c>
      <c r="F872" s="19">
        <v>0</v>
      </c>
      <c r="G872" s="19">
        <v>0</v>
      </c>
      <c r="H872" s="19">
        <v>0</v>
      </c>
      <c r="I872" s="19">
        <v>0</v>
      </c>
      <c r="J872" s="19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0</v>
      </c>
      <c r="Q872" s="19">
        <v>0</v>
      </c>
      <c r="R872" s="19">
        <v>0</v>
      </c>
      <c r="S872" s="19"/>
    </row>
    <row r="873" spans="1:19">
      <c r="A873" s="19"/>
      <c r="B873" s="19" t="s">
        <v>84</v>
      </c>
      <c r="C873" s="19" t="s">
        <v>94</v>
      </c>
      <c r="D873" s="19" t="s">
        <v>157</v>
      </c>
      <c r="E873" s="19">
        <v>0</v>
      </c>
      <c r="F873" s="19">
        <v>0</v>
      </c>
      <c r="G873" s="19">
        <v>0</v>
      </c>
      <c r="H873" s="19">
        <v>0</v>
      </c>
      <c r="I873" s="19">
        <v>0</v>
      </c>
      <c r="J873" s="19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0</v>
      </c>
      <c r="Q873" s="19">
        <v>0</v>
      </c>
      <c r="R873" s="19">
        <v>0</v>
      </c>
      <c r="S873" s="19" t="s">
        <v>52</v>
      </c>
    </row>
    <row r="874" spans="1:19">
      <c r="A874" s="19"/>
      <c r="B874" s="19" t="s">
        <v>84</v>
      </c>
      <c r="C874" s="19" t="s">
        <v>88</v>
      </c>
      <c r="D874" s="19" t="s">
        <v>109</v>
      </c>
      <c r="E874" s="19">
        <v>0</v>
      </c>
      <c r="F874" s="19">
        <v>0</v>
      </c>
      <c r="G874" s="19">
        <v>0</v>
      </c>
      <c r="H874" s="19">
        <v>0</v>
      </c>
      <c r="I874" s="19">
        <v>0</v>
      </c>
      <c r="J874" s="19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0</v>
      </c>
      <c r="Q874" s="19">
        <v>0</v>
      </c>
      <c r="R874" s="19">
        <v>0</v>
      </c>
      <c r="S874" s="19" t="s">
        <v>42</v>
      </c>
    </row>
    <row r="875" spans="1:19">
      <c r="A875" s="19"/>
      <c r="B875" s="19" t="s">
        <v>84</v>
      </c>
      <c r="C875" s="19" t="s">
        <v>96</v>
      </c>
      <c r="D875" s="19" t="s">
        <v>109</v>
      </c>
      <c r="E875" s="19">
        <v>0</v>
      </c>
      <c r="F875" s="19">
        <v>0</v>
      </c>
      <c r="G875" s="19">
        <v>0</v>
      </c>
      <c r="H875" s="19">
        <v>0</v>
      </c>
      <c r="I875" s="19">
        <v>0</v>
      </c>
      <c r="J875" s="19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0</v>
      </c>
      <c r="Q875" s="19">
        <v>0</v>
      </c>
      <c r="R875" s="19">
        <v>0</v>
      </c>
      <c r="S875" s="19"/>
    </row>
    <row r="876" spans="1:19">
      <c r="A876" s="19"/>
      <c r="B876" s="19" t="s">
        <v>90</v>
      </c>
      <c r="C876" s="19" t="s">
        <v>88</v>
      </c>
      <c r="D876" s="19" t="s">
        <v>91</v>
      </c>
      <c r="E876" s="19">
        <v>0</v>
      </c>
      <c r="F876" s="19">
        <v>0</v>
      </c>
      <c r="G876" s="19">
        <v>0</v>
      </c>
      <c r="H876" s="19">
        <v>0</v>
      </c>
      <c r="I876" s="19">
        <v>0</v>
      </c>
      <c r="J876" s="19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0</v>
      </c>
      <c r="Q876" s="19">
        <v>0</v>
      </c>
      <c r="R876" s="19">
        <v>0</v>
      </c>
      <c r="S876" s="19"/>
    </row>
    <row r="877" spans="1:19">
      <c r="A877" s="19"/>
      <c r="B877" s="19" t="s">
        <v>84</v>
      </c>
      <c r="C877" s="19" t="s">
        <v>85</v>
      </c>
      <c r="D877" s="19" t="s">
        <v>194</v>
      </c>
      <c r="E877" s="19">
        <v>0</v>
      </c>
      <c r="F877" s="19">
        <v>0</v>
      </c>
      <c r="G877" s="19">
        <v>0</v>
      </c>
      <c r="H877" s="19">
        <v>0</v>
      </c>
      <c r="I877" s="19">
        <v>0</v>
      </c>
      <c r="J877" s="19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0</v>
      </c>
      <c r="Q877" s="19">
        <v>0</v>
      </c>
      <c r="R877" s="19">
        <v>0</v>
      </c>
      <c r="S877" s="19"/>
    </row>
    <row r="878" spans="1:19">
      <c r="A878" s="19"/>
      <c r="B878" s="19" t="s">
        <v>84</v>
      </c>
      <c r="C878" s="19" t="s">
        <v>85</v>
      </c>
      <c r="D878" s="19" t="s">
        <v>126</v>
      </c>
      <c r="E878" s="19">
        <v>0</v>
      </c>
      <c r="F878" s="19">
        <v>0</v>
      </c>
      <c r="G878" s="19">
        <v>0</v>
      </c>
      <c r="H878" s="19">
        <v>0</v>
      </c>
      <c r="I878" s="19">
        <v>0</v>
      </c>
      <c r="J878" s="19">
        <v>0</v>
      </c>
      <c r="K878" s="19">
        <v>0</v>
      </c>
      <c r="L878" s="19">
        <v>0</v>
      </c>
      <c r="M878" s="19">
        <v>0</v>
      </c>
      <c r="N878" s="19">
        <v>0</v>
      </c>
      <c r="O878" s="19">
        <v>0</v>
      </c>
      <c r="P878" s="19">
        <v>0</v>
      </c>
      <c r="Q878" s="19">
        <v>1</v>
      </c>
      <c r="R878" s="19">
        <v>0</v>
      </c>
      <c r="S878" s="19"/>
    </row>
    <row r="879" spans="1:19">
      <c r="A879" s="19"/>
      <c r="B879" s="19" t="s">
        <v>100</v>
      </c>
      <c r="C879" s="19" t="s">
        <v>96</v>
      </c>
      <c r="D879" s="19" t="s">
        <v>101</v>
      </c>
      <c r="E879" s="19">
        <v>0</v>
      </c>
      <c r="F879" s="19">
        <v>0</v>
      </c>
      <c r="G879" s="19">
        <v>0</v>
      </c>
      <c r="H879" s="19">
        <v>0</v>
      </c>
      <c r="I879" s="19">
        <v>0</v>
      </c>
      <c r="J879" s="19">
        <v>0</v>
      </c>
      <c r="K879" s="19">
        <v>0</v>
      </c>
      <c r="L879" s="19">
        <v>0</v>
      </c>
      <c r="M879" s="19">
        <v>0</v>
      </c>
      <c r="N879" s="19">
        <v>0</v>
      </c>
      <c r="O879" s="19">
        <v>0</v>
      </c>
      <c r="P879" s="19">
        <v>0</v>
      </c>
      <c r="Q879" s="19">
        <v>0</v>
      </c>
      <c r="R879" s="19">
        <v>0</v>
      </c>
      <c r="S879" s="19" t="s">
        <v>51</v>
      </c>
    </row>
    <row r="880" spans="1:19">
      <c r="A880" s="19"/>
      <c r="B880" s="19" t="s">
        <v>84</v>
      </c>
      <c r="C880" s="19" t="s">
        <v>88</v>
      </c>
      <c r="D880" s="19" t="s">
        <v>135</v>
      </c>
      <c r="E880" s="19">
        <v>0</v>
      </c>
      <c r="F880" s="19">
        <v>0</v>
      </c>
      <c r="G880" s="19">
        <v>0</v>
      </c>
      <c r="H880" s="19">
        <v>0</v>
      </c>
      <c r="I880" s="19">
        <v>0</v>
      </c>
      <c r="J880" s="19">
        <v>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/>
    </row>
    <row r="881" spans="1:19">
      <c r="A881" s="19"/>
      <c r="B881" s="19" t="s">
        <v>84</v>
      </c>
      <c r="C881" s="19" t="s">
        <v>88</v>
      </c>
      <c r="D881" s="19" t="s">
        <v>109</v>
      </c>
      <c r="E881" s="19">
        <v>0</v>
      </c>
      <c r="F881" s="19">
        <v>0</v>
      </c>
      <c r="G881" s="19">
        <v>0</v>
      </c>
      <c r="H881" s="19">
        <v>0</v>
      </c>
      <c r="I881" s="19">
        <v>0</v>
      </c>
      <c r="J881" s="19">
        <v>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/>
    </row>
    <row r="882" spans="1:19">
      <c r="A882" s="19"/>
      <c r="B882" s="19" t="s">
        <v>84</v>
      </c>
      <c r="C882" s="19" t="s">
        <v>92</v>
      </c>
      <c r="D882" s="19" t="s">
        <v>142</v>
      </c>
      <c r="E882" s="19">
        <v>0</v>
      </c>
      <c r="F882" s="19">
        <v>0</v>
      </c>
      <c r="G882" s="19">
        <v>0</v>
      </c>
      <c r="H882" s="19">
        <v>0</v>
      </c>
      <c r="I882" s="19">
        <v>0</v>
      </c>
      <c r="J882" s="19">
        <v>0</v>
      </c>
      <c r="K882" s="19">
        <v>0</v>
      </c>
      <c r="L882" s="19">
        <v>0</v>
      </c>
      <c r="M882" s="19">
        <v>0</v>
      </c>
      <c r="N882" s="19">
        <v>0</v>
      </c>
      <c r="O882" s="19">
        <v>0</v>
      </c>
      <c r="P882" s="19">
        <v>0</v>
      </c>
      <c r="Q882" s="19">
        <v>0</v>
      </c>
      <c r="R882" s="19">
        <v>0</v>
      </c>
      <c r="S882" s="19"/>
    </row>
    <row r="883" spans="1:19">
      <c r="A883" s="19"/>
      <c r="B883" s="19" t="s">
        <v>84</v>
      </c>
      <c r="C883" s="19" t="s">
        <v>96</v>
      </c>
      <c r="D883" s="19" t="s">
        <v>117</v>
      </c>
      <c r="E883" s="19">
        <v>0</v>
      </c>
      <c r="F883" s="19">
        <v>0</v>
      </c>
      <c r="G883" s="19">
        <v>0</v>
      </c>
      <c r="H883" s="19">
        <v>0</v>
      </c>
      <c r="I883" s="19">
        <v>0</v>
      </c>
      <c r="J883" s="19">
        <v>0</v>
      </c>
      <c r="K883" s="19">
        <v>0</v>
      </c>
      <c r="L883" s="19">
        <v>0</v>
      </c>
      <c r="M883" s="19">
        <v>0</v>
      </c>
      <c r="N883" s="19">
        <v>0</v>
      </c>
      <c r="O883" s="19">
        <v>0</v>
      </c>
      <c r="P883" s="19">
        <v>0</v>
      </c>
      <c r="Q883" s="19">
        <v>0</v>
      </c>
      <c r="R883" s="19">
        <v>0</v>
      </c>
      <c r="S883" s="19" t="s">
        <v>43</v>
      </c>
    </row>
    <row r="884" spans="1:19">
      <c r="A884" s="19"/>
      <c r="B884" s="19" t="s">
        <v>84</v>
      </c>
      <c r="C884" s="19" t="s">
        <v>85</v>
      </c>
      <c r="D884" s="19" t="s">
        <v>114</v>
      </c>
      <c r="E884" s="19">
        <v>0</v>
      </c>
      <c r="F884" s="19">
        <v>0</v>
      </c>
      <c r="G884" s="19">
        <v>0</v>
      </c>
      <c r="H884" s="19">
        <v>0</v>
      </c>
      <c r="I884" s="19">
        <v>0</v>
      </c>
      <c r="J884" s="19">
        <v>0</v>
      </c>
      <c r="K884" s="19">
        <v>0</v>
      </c>
      <c r="L884" s="19">
        <v>0</v>
      </c>
      <c r="M884" s="19">
        <v>0</v>
      </c>
      <c r="N884" s="19">
        <v>0</v>
      </c>
      <c r="O884" s="19">
        <v>0</v>
      </c>
      <c r="P884" s="19">
        <v>0</v>
      </c>
      <c r="Q884" s="19">
        <v>0</v>
      </c>
      <c r="R884" s="19">
        <v>0</v>
      </c>
      <c r="S884" s="19"/>
    </row>
    <row r="885" spans="1:19">
      <c r="A885" s="19"/>
      <c r="B885" s="19" t="s">
        <v>84</v>
      </c>
      <c r="C885" s="19" t="s">
        <v>88</v>
      </c>
      <c r="D885" s="19" t="s">
        <v>175</v>
      </c>
      <c r="E885" s="19">
        <v>0</v>
      </c>
      <c r="F885" s="19">
        <v>0</v>
      </c>
      <c r="G885" s="19">
        <v>0</v>
      </c>
      <c r="H885" s="19">
        <v>0</v>
      </c>
      <c r="I885" s="19">
        <v>0</v>
      </c>
      <c r="J885" s="19">
        <v>0</v>
      </c>
      <c r="K885" s="19">
        <v>0</v>
      </c>
      <c r="L885" s="19">
        <v>0</v>
      </c>
      <c r="M885" s="19">
        <v>0</v>
      </c>
      <c r="N885" s="19">
        <v>0</v>
      </c>
      <c r="O885" s="19">
        <v>0</v>
      </c>
      <c r="P885" s="19">
        <v>0</v>
      </c>
      <c r="Q885" s="19">
        <v>0</v>
      </c>
      <c r="R885" s="19">
        <v>0</v>
      </c>
      <c r="S885" s="19"/>
    </row>
    <row r="886" spans="1:19">
      <c r="A886" s="19"/>
      <c r="B886" s="19" t="s">
        <v>84</v>
      </c>
      <c r="C886" s="19" t="s">
        <v>85</v>
      </c>
      <c r="D886" s="19" t="s">
        <v>109</v>
      </c>
      <c r="E886" s="19">
        <v>0</v>
      </c>
      <c r="F886" s="19">
        <v>0</v>
      </c>
      <c r="G886" s="19">
        <v>0</v>
      </c>
      <c r="H886" s="19">
        <v>0</v>
      </c>
      <c r="I886" s="19">
        <v>0</v>
      </c>
      <c r="J886" s="19">
        <v>0</v>
      </c>
      <c r="K886" s="19">
        <v>0</v>
      </c>
      <c r="L886" s="19">
        <v>0</v>
      </c>
      <c r="M886" s="19">
        <v>0</v>
      </c>
      <c r="N886" s="19">
        <v>0</v>
      </c>
      <c r="O886" s="19">
        <v>0</v>
      </c>
      <c r="P886" s="19">
        <v>0</v>
      </c>
      <c r="Q886" s="19">
        <v>0</v>
      </c>
      <c r="R886" s="19">
        <v>0</v>
      </c>
      <c r="S886" s="19" t="s">
        <v>73</v>
      </c>
    </row>
    <row r="887" spans="1:19">
      <c r="A887" s="19"/>
      <c r="B887" s="19" t="s">
        <v>84</v>
      </c>
      <c r="C887" s="19" t="s">
        <v>85</v>
      </c>
      <c r="D887" s="19" t="s">
        <v>102</v>
      </c>
      <c r="E887" s="19">
        <v>0</v>
      </c>
      <c r="F887" s="19">
        <v>0</v>
      </c>
      <c r="G887" s="19">
        <v>0</v>
      </c>
      <c r="H887" s="19">
        <v>0</v>
      </c>
      <c r="I887" s="19">
        <v>0</v>
      </c>
      <c r="J887" s="19">
        <v>0</v>
      </c>
      <c r="K887" s="19">
        <v>0</v>
      </c>
      <c r="L887" s="19">
        <v>0</v>
      </c>
      <c r="M887" s="19">
        <v>0</v>
      </c>
      <c r="N887" s="19">
        <v>0</v>
      </c>
      <c r="O887" s="19">
        <v>0</v>
      </c>
      <c r="P887" s="19">
        <v>0</v>
      </c>
      <c r="Q887" s="19">
        <v>0</v>
      </c>
      <c r="R887" s="19">
        <v>0</v>
      </c>
      <c r="S887" s="19"/>
    </row>
    <row r="888" spans="1:19">
      <c r="A888" s="19"/>
      <c r="B888" s="19" t="s">
        <v>84</v>
      </c>
      <c r="C888" s="19" t="s">
        <v>96</v>
      </c>
      <c r="D888" s="19" t="s">
        <v>140</v>
      </c>
      <c r="E888" s="19">
        <v>0</v>
      </c>
      <c r="F888" s="19">
        <v>0</v>
      </c>
      <c r="G888" s="19">
        <v>0</v>
      </c>
      <c r="H888" s="19">
        <v>0</v>
      </c>
      <c r="I888" s="19">
        <v>0</v>
      </c>
      <c r="J888" s="19">
        <v>0</v>
      </c>
      <c r="K888" s="19">
        <v>0</v>
      </c>
      <c r="L888" s="19">
        <v>0</v>
      </c>
      <c r="M888" s="19">
        <v>0</v>
      </c>
      <c r="N888" s="19">
        <v>0</v>
      </c>
      <c r="O888" s="19">
        <v>0</v>
      </c>
      <c r="P888" s="19">
        <v>0</v>
      </c>
      <c r="Q888" s="19">
        <v>0</v>
      </c>
      <c r="R888" s="19">
        <v>0</v>
      </c>
      <c r="S888" s="19" t="s">
        <v>52</v>
      </c>
    </row>
    <row r="889" spans="1:19">
      <c r="A889" s="19"/>
      <c r="B889" s="19" t="s">
        <v>100</v>
      </c>
      <c r="C889" s="19" t="s">
        <v>85</v>
      </c>
      <c r="D889" s="19" t="s">
        <v>101</v>
      </c>
      <c r="E889" s="19">
        <v>0</v>
      </c>
      <c r="F889" s="19">
        <v>0</v>
      </c>
      <c r="G889" s="19">
        <v>0</v>
      </c>
      <c r="H889" s="19">
        <v>0</v>
      </c>
      <c r="I889" s="19">
        <v>0</v>
      </c>
      <c r="J889" s="19">
        <v>0</v>
      </c>
      <c r="K889" s="19">
        <v>0</v>
      </c>
      <c r="L889" s="19">
        <v>0</v>
      </c>
      <c r="M889" s="19">
        <v>0</v>
      </c>
      <c r="N889" s="19">
        <v>0</v>
      </c>
      <c r="O889" s="19">
        <v>0</v>
      </c>
      <c r="P889" s="19">
        <v>0</v>
      </c>
      <c r="Q889" s="19">
        <v>0</v>
      </c>
      <c r="R889" s="19">
        <v>0</v>
      </c>
      <c r="S889" s="19" t="s">
        <v>76</v>
      </c>
    </row>
    <row r="890" spans="1:19">
      <c r="A890" s="19" t="s">
        <v>0</v>
      </c>
      <c r="B890" s="19" t="s">
        <v>84</v>
      </c>
      <c r="C890" s="19" t="s">
        <v>96</v>
      </c>
      <c r="D890" s="19" t="s">
        <v>97</v>
      </c>
      <c r="E890" s="19">
        <v>0</v>
      </c>
      <c r="F890" s="19">
        <v>0</v>
      </c>
      <c r="G890" s="19">
        <v>0</v>
      </c>
      <c r="H890" s="19">
        <v>0</v>
      </c>
      <c r="I890" s="19">
        <v>0</v>
      </c>
      <c r="J890" s="19">
        <v>0</v>
      </c>
      <c r="K890" s="19">
        <v>0</v>
      </c>
      <c r="L890" s="19">
        <v>0</v>
      </c>
      <c r="M890" s="19">
        <v>0</v>
      </c>
      <c r="N890" s="19">
        <v>0</v>
      </c>
      <c r="O890" s="19">
        <v>0</v>
      </c>
      <c r="P890" s="19">
        <v>0</v>
      </c>
      <c r="Q890" s="19">
        <v>0</v>
      </c>
      <c r="R890" s="19">
        <v>0</v>
      </c>
      <c r="S890" s="19"/>
    </row>
    <row r="891" spans="1:19">
      <c r="A891" s="19"/>
      <c r="B891" s="19" t="s">
        <v>100</v>
      </c>
      <c r="C891" s="19" t="s">
        <v>96</v>
      </c>
      <c r="D891" s="19" t="s">
        <v>101</v>
      </c>
      <c r="E891" s="19">
        <v>0</v>
      </c>
      <c r="F891" s="19">
        <v>0</v>
      </c>
      <c r="G891" s="19">
        <v>0</v>
      </c>
      <c r="H891" s="19">
        <v>0</v>
      </c>
      <c r="I891" s="19">
        <v>0</v>
      </c>
      <c r="J891" s="19">
        <v>0</v>
      </c>
      <c r="K891" s="19">
        <v>0</v>
      </c>
      <c r="L891" s="19">
        <v>0</v>
      </c>
      <c r="M891" s="19">
        <v>0</v>
      </c>
      <c r="N891" s="19">
        <v>0</v>
      </c>
      <c r="O891" s="19">
        <v>0</v>
      </c>
      <c r="P891" s="19">
        <v>0</v>
      </c>
      <c r="Q891" s="19">
        <v>0</v>
      </c>
      <c r="R891" s="19">
        <v>0</v>
      </c>
      <c r="S891" s="19" t="s">
        <v>52</v>
      </c>
    </row>
    <row r="892" spans="1:19">
      <c r="A892" s="19" t="s">
        <v>0</v>
      </c>
      <c r="B892" s="19" t="s">
        <v>84</v>
      </c>
      <c r="C892" s="19" t="s">
        <v>92</v>
      </c>
      <c r="D892" s="19" t="s">
        <v>93</v>
      </c>
      <c r="E892" s="19">
        <v>0</v>
      </c>
      <c r="F892" s="19">
        <v>0</v>
      </c>
      <c r="G892" s="19">
        <v>0</v>
      </c>
      <c r="H892" s="19">
        <v>0</v>
      </c>
      <c r="I892" s="19">
        <v>0</v>
      </c>
      <c r="J892" s="19">
        <v>0</v>
      </c>
      <c r="K892" s="19">
        <v>0</v>
      </c>
      <c r="L892" s="19">
        <v>0</v>
      </c>
      <c r="M892" s="19">
        <v>0</v>
      </c>
      <c r="N892" s="19">
        <v>0</v>
      </c>
      <c r="O892" s="19">
        <v>0</v>
      </c>
      <c r="P892" s="19">
        <v>0</v>
      </c>
      <c r="Q892" s="19">
        <v>0</v>
      </c>
      <c r="R892" s="19">
        <v>0</v>
      </c>
      <c r="S892" s="19"/>
    </row>
    <row r="893" spans="1:19">
      <c r="A893" s="19" t="s">
        <v>0</v>
      </c>
      <c r="B893" s="19" t="s">
        <v>84</v>
      </c>
      <c r="C893" s="19" t="s">
        <v>92</v>
      </c>
      <c r="D893" s="19" t="s">
        <v>160</v>
      </c>
      <c r="E893" s="19">
        <v>0</v>
      </c>
      <c r="F893" s="19">
        <v>0</v>
      </c>
      <c r="G893" s="19">
        <v>0</v>
      </c>
      <c r="H893" s="19">
        <v>1</v>
      </c>
      <c r="I893" s="19">
        <v>1</v>
      </c>
      <c r="J893" s="19">
        <v>1</v>
      </c>
      <c r="K893" s="19">
        <v>1</v>
      </c>
      <c r="L893" s="19">
        <v>1</v>
      </c>
      <c r="M893" s="19">
        <v>0</v>
      </c>
      <c r="N893" s="19">
        <v>0</v>
      </c>
      <c r="O893" s="19">
        <v>0</v>
      </c>
      <c r="P893" s="19">
        <v>0</v>
      </c>
      <c r="Q893" s="19">
        <v>0</v>
      </c>
      <c r="R893" s="19">
        <v>0</v>
      </c>
      <c r="S893" s="19"/>
    </row>
    <row r="894" spans="1:19">
      <c r="A894" s="19"/>
      <c r="B894" s="19" t="s">
        <v>84</v>
      </c>
      <c r="C894" s="19" t="s">
        <v>85</v>
      </c>
      <c r="D894" s="19" t="s">
        <v>156</v>
      </c>
      <c r="E894" s="19">
        <v>0</v>
      </c>
      <c r="F894" s="19">
        <v>0</v>
      </c>
      <c r="G894" s="19">
        <v>0</v>
      </c>
      <c r="H894" s="19">
        <v>0</v>
      </c>
      <c r="I894" s="19">
        <v>0</v>
      </c>
      <c r="J894" s="19">
        <v>0</v>
      </c>
      <c r="K894" s="19">
        <v>0</v>
      </c>
      <c r="L894" s="19">
        <v>0</v>
      </c>
      <c r="M894" s="19">
        <v>0</v>
      </c>
      <c r="N894" s="19">
        <v>0</v>
      </c>
      <c r="O894" s="19">
        <v>0</v>
      </c>
      <c r="P894" s="19">
        <v>0</v>
      </c>
      <c r="Q894" s="19">
        <v>0</v>
      </c>
      <c r="R894" s="19">
        <v>0</v>
      </c>
      <c r="S894" s="19"/>
    </row>
    <row r="895" spans="1:19">
      <c r="A895" s="19" t="s">
        <v>0</v>
      </c>
      <c r="B895" s="19" t="s">
        <v>84</v>
      </c>
      <c r="C895" s="19" t="s">
        <v>94</v>
      </c>
      <c r="D895" s="19" t="s">
        <v>104</v>
      </c>
      <c r="E895" s="19">
        <v>0</v>
      </c>
      <c r="F895" s="19">
        <v>0</v>
      </c>
      <c r="G895" s="19">
        <v>0</v>
      </c>
      <c r="H895" s="19">
        <v>0</v>
      </c>
      <c r="I895" s="19">
        <v>0</v>
      </c>
      <c r="J895" s="19">
        <v>0</v>
      </c>
      <c r="K895" s="19">
        <v>0</v>
      </c>
      <c r="L895" s="19">
        <v>0</v>
      </c>
      <c r="M895" s="19">
        <v>0</v>
      </c>
      <c r="N895" s="19">
        <v>0</v>
      </c>
      <c r="O895" s="19">
        <v>0</v>
      </c>
      <c r="P895" s="19">
        <v>0</v>
      </c>
      <c r="Q895" s="19">
        <v>0</v>
      </c>
      <c r="R895" s="19">
        <v>0</v>
      </c>
      <c r="S895" s="19" t="s">
        <v>66</v>
      </c>
    </row>
    <row r="896" spans="1:19">
      <c r="A896" s="19"/>
      <c r="B896" s="19" t="s">
        <v>84</v>
      </c>
      <c r="C896" s="19" t="s">
        <v>96</v>
      </c>
      <c r="D896" s="19" t="s">
        <v>93</v>
      </c>
      <c r="E896" s="19">
        <v>0</v>
      </c>
      <c r="F896" s="19">
        <v>0</v>
      </c>
      <c r="G896" s="19">
        <v>0</v>
      </c>
      <c r="H896" s="19">
        <v>0</v>
      </c>
      <c r="I896" s="19">
        <v>0</v>
      </c>
      <c r="J896" s="19">
        <v>0</v>
      </c>
      <c r="K896" s="19">
        <v>0</v>
      </c>
      <c r="L896" s="19">
        <v>0</v>
      </c>
      <c r="M896" s="19">
        <v>0</v>
      </c>
      <c r="N896" s="19">
        <v>0</v>
      </c>
      <c r="O896" s="19">
        <v>0</v>
      </c>
      <c r="P896" s="19">
        <v>0</v>
      </c>
      <c r="Q896" s="19">
        <v>0</v>
      </c>
      <c r="R896" s="19">
        <v>0</v>
      </c>
      <c r="S896" s="19"/>
    </row>
    <row r="897" spans="1:19">
      <c r="A897" s="19"/>
      <c r="B897" s="19" t="s">
        <v>100</v>
      </c>
      <c r="C897" s="19" t="s">
        <v>94</v>
      </c>
      <c r="D897" s="19" t="s">
        <v>101</v>
      </c>
      <c r="E897" s="19">
        <v>0</v>
      </c>
      <c r="F897" s="19">
        <v>0</v>
      </c>
      <c r="G897" s="19">
        <v>0</v>
      </c>
      <c r="H897" s="19">
        <v>0</v>
      </c>
      <c r="I897" s="19">
        <v>0</v>
      </c>
      <c r="J897" s="19">
        <v>0</v>
      </c>
      <c r="K897" s="19">
        <v>0</v>
      </c>
      <c r="L897" s="19">
        <v>0</v>
      </c>
      <c r="M897" s="19">
        <v>0</v>
      </c>
      <c r="N897" s="19">
        <v>0</v>
      </c>
      <c r="O897" s="19">
        <v>0</v>
      </c>
      <c r="P897" s="19">
        <v>0</v>
      </c>
      <c r="Q897" s="19">
        <v>0</v>
      </c>
      <c r="R897" s="19">
        <v>0</v>
      </c>
      <c r="S897" s="19"/>
    </row>
    <row r="898" spans="1:19">
      <c r="A898" s="19"/>
      <c r="B898" s="19" t="s">
        <v>84</v>
      </c>
      <c r="C898" s="19" t="s">
        <v>96</v>
      </c>
      <c r="D898" s="19" t="s">
        <v>97</v>
      </c>
      <c r="E898" s="19">
        <v>0</v>
      </c>
      <c r="F898" s="19">
        <v>0</v>
      </c>
      <c r="G898" s="19">
        <v>0</v>
      </c>
      <c r="H898" s="19">
        <v>0</v>
      </c>
      <c r="I898" s="19">
        <v>0</v>
      </c>
      <c r="J898" s="19">
        <v>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/>
    </row>
    <row r="899" spans="1:19">
      <c r="A899" s="19"/>
      <c r="B899" s="19" t="s">
        <v>84</v>
      </c>
      <c r="C899" s="19" t="s">
        <v>88</v>
      </c>
      <c r="D899" s="19" t="s">
        <v>103</v>
      </c>
      <c r="E899" s="19">
        <v>0</v>
      </c>
      <c r="F899" s="19">
        <v>0</v>
      </c>
      <c r="G899" s="19">
        <v>0</v>
      </c>
      <c r="H899" s="19">
        <v>0</v>
      </c>
      <c r="I899" s="19">
        <v>0</v>
      </c>
      <c r="J899" s="19">
        <v>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 t="s">
        <v>52</v>
      </c>
    </row>
    <row r="900" spans="1:19">
      <c r="A900" s="19"/>
      <c r="B900" s="19" t="s">
        <v>84</v>
      </c>
      <c r="C900" s="19" t="s">
        <v>96</v>
      </c>
      <c r="D900" s="19" t="s">
        <v>205</v>
      </c>
      <c r="E900" s="19">
        <v>0</v>
      </c>
      <c r="F900" s="19">
        <v>0</v>
      </c>
      <c r="G900" s="19">
        <v>0</v>
      </c>
      <c r="H900" s="19">
        <v>0</v>
      </c>
      <c r="I900" s="19">
        <v>0</v>
      </c>
      <c r="J900" s="19">
        <v>0</v>
      </c>
      <c r="K900" s="19">
        <v>0</v>
      </c>
      <c r="L900" s="19">
        <v>0</v>
      </c>
      <c r="M900" s="19">
        <v>0</v>
      </c>
      <c r="N900" s="19">
        <v>0</v>
      </c>
      <c r="O900" s="19">
        <v>0</v>
      </c>
      <c r="P900" s="19">
        <v>0</v>
      </c>
      <c r="Q900" s="19">
        <v>0</v>
      </c>
      <c r="R900" s="19">
        <v>0</v>
      </c>
      <c r="S900" s="19" t="s">
        <v>78</v>
      </c>
    </row>
    <row r="901" spans="1:19">
      <c r="A901" s="19"/>
      <c r="B901" s="19" t="s">
        <v>84</v>
      </c>
      <c r="C901" s="19" t="s">
        <v>88</v>
      </c>
      <c r="D901" s="19" t="s">
        <v>87</v>
      </c>
      <c r="E901" s="19">
        <v>0</v>
      </c>
      <c r="F901" s="19">
        <v>0</v>
      </c>
      <c r="G901" s="19">
        <v>0</v>
      </c>
      <c r="H901" s="19">
        <v>0</v>
      </c>
      <c r="I901" s="19">
        <v>0</v>
      </c>
      <c r="J901" s="19">
        <v>0</v>
      </c>
      <c r="K901" s="19">
        <v>0</v>
      </c>
      <c r="L901" s="19">
        <v>0</v>
      </c>
      <c r="M901" s="19">
        <v>0</v>
      </c>
      <c r="N901" s="19">
        <v>0</v>
      </c>
      <c r="O901" s="19">
        <v>0</v>
      </c>
      <c r="P901" s="19">
        <v>0</v>
      </c>
      <c r="Q901" s="19">
        <v>0</v>
      </c>
      <c r="R901" s="19">
        <v>0</v>
      </c>
      <c r="S901" s="19" t="s">
        <v>50</v>
      </c>
    </row>
    <row r="902" spans="1:19">
      <c r="A902" s="19"/>
      <c r="B902" s="19" t="s">
        <v>100</v>
      </c>
      <c r="C902" s="19" t="s">
        <v>85</v>
      </c>
      <c r="D902" s="19" t="s">
        <v>101</v>
      </c>
      <c r="E902" s="19">
        <v>0</v>
      </c>
      <c r="F902" s="19">
        <v>0</v>
      </c>
      <c r="G902" s="19">
        <v>0</v>
      </c>
      <c r="H902" s="19">
        <v>0</v>
      </c>
      <c r="I902" s="19">
        <v>0</v>
      </c>
      <c r="J902" s="19">
        <v>0</v>
      </c>
      <c r="K902" s="19">
        <v>0</v>
      </c>
      <c r="L902" s="19">
        <v>0</v>
      </c>
      <c r="M902" s="19">
        <v>0</v>
      </c>
      <c r="N902" s="19">
        <v>0</v>
      </c>
      <c r="O902" s="19">
        <v>0</v>
      </c>
      <c r="P902" s="19">
        <v>0</v>
      </c>
      <c r="Q902" s="19">
        <v>0</v>
      </c>
      <c r="R902" s="19">
        <v>0</v>
      </c>
      <c r="S902" s="19" t="s">
        <v>66</v>
      </c>
    </row>
    <row r="903" spans="1:19">
      <c r="A903" s="19" t="s">
        <v>0</v>
      </c>
      <c r="B903" s="19" t="s">
        <v>100</v>
      </c>
      <c r="C903" s="19" t="s">
        <v>96</v>
      </c>
      <c r="D903" s="19" t="s">
        <v>101</v>
      </c>
      <c r="E903" s="19">
        <v>0</v>
      </c>
      <c r="F903" s="19">
        <v>0</v>
      </c>
      <c r="G903" s="19">
        <v>0</v>
      </c>
      <c r="H903" s="19">
        <v>0</v>
      </c>
      <c r="I903" s="19">
        <v>0</v>
      </c>
      <c r="J903" s="19">
        <v>0</v>
      </c>
      <c r="K903" s="19">
        <v>0</v>
      </c>
      <c r="L903" s="19">
        <v>0</v>
      </c>
      <c r="M903" s="19">
        <v>0</v>
      </c>
      <c r="N903" s="19">
        <v>0</v>
      </c>
      <c r="O903" s="19">
        <v>0</v>
      </c>
      <c r="P903" s="19">
        <v>0</v>
      </c>
      <c r="Q903" s="19">
        <v>0</v>
      </c>
      <c r="R903" s="19">
        <v>0</v>
      </c>
      <c r="S903" s="19" t="s">
        <v>76</v>
      </c>
    </row>
    <row r="904" spans="1:19">
      <c r="A904" s="19" t="s">
        <v>0</v>
      </c>
      <c r="B904" s="19" t="s">
        <v>84</v>
      </c>
      <c r="C904" s="19" t="s">
        <v>85</v>
      </c>
      <c r="D904" s="19" t="s">
        <v>102</v>
      </c>
      <c r="E904" s="19">
        <v>0</v>
      </c>
      <c r="F904" s="19">
        <v>0</v>
      </c>
      <c r="G904" s="19">
        <v>0</v>
      </c>
      <c r="H904" s="19">
        <v>0</v>
      </c>
      <c r="I904" s="19">
        <v>0</v>
      </c>
      <c r="J904" s="19">
        <v>0</v>
      </c>
      <c r="K904" s="19">
        <v>0</v>
      </c>
      <c r="L904" s="19">
        <v>0</v>
      </c>
      <c r="M904" s="19">
        <v>0</v>
      </c>
      <c r="N904" s="19">
        <v>0</v>
      </c>
      <c r="O904" s="19">
        <v>0</v>
      </c>
      <c r="P904" s="19">
        <v>0</v>
      </c>
      <c r="Q904" s="19">
        <v>0</v>
      </c>
      <c r="R904" s="19">
        <v>0</v>
      </c>
      <c r="S904" s="19"/>
    </row>
    <row r="905" spans="1:19">
      <c r="A905" s="19"/>
      <c r="B905" s="19" t="s">
        <v>90</v>
      </c>
      <c r="C905" s="19" t="s">
        <v>94</v>
      </c>
      <c r="D905" s="19" t="s">
        <v>91</v>
      </c>
      <c r="E905" s="19">
        <v>0</v>
      </c>
      <c r="F905" s="19">
        <v>0</v>
      </c>
      <c r="G905" s="19">
        <v>0</v>
      </c>
      <c r="H905" s="19">
        <v>0</v>
      </c>
      <c r="I905" s="19">
        <v>0</v>
      </c>
      <c r="J905" s="19">
        <v>0</v>
      </c>
      <c r="K905" s="19">
        <v>0</v>
      </c>
      <c r="L905" s="19">
        <v>0</v>
      </c>
      <c r="M905" s="19">
        <v>0</v>
      </c>
      <c r="N905" s="19">
        <v>0</v>
      </c>
      <c r="O905" s="19">
        <v>0</v>
      </c>
      <c r="P905" s="19">
        <v>0</v>
      </c>
      <c r="Q905" s="19">
        <v>0</v>
      </c>
      <c r="R905" s="19">
        <v>0</v>
      </c>
      <c r="S905" s="19"/>
    </row>
    <row r="906" spans="1:19">
      <c r="A906" s="19"/>
      <c r="B906" s="19" t="s">
        <v>84</v>
      </c>
      <c r="C906" s="19" t="s">
        <v>88</v>
      </c>
      <c r="D906" s="19" t="s">
        <v>112</v>
      </c>
      <c r="E906" s="19">
        <v>0</v>
      </c>
      <c r="F906" s="19">
        <v>0</v>
      </c>
      <c r="G906" s="19">
        <v>0</v>
      </c>
      <c r="H906" s="19">
        <v>0</v>
      </c>
      <c r="I906" s="19">
        <v>2</v>
      </c>
      <c r="J906" s="19">
        <v>2</v>
      </c>
      <c r="K906" s="19">
        <v>0</v>
      </c>
      <c r="L906" s="19">
        <v>1</v>
      </c>
      <c r="M906" s="19">
        <v>1</v>
      </c>
      <c r="N906" s="19">
        <v>0</v>
      </c>
      <c r="O906" s="19">
        <v>0</v>
      </c>
      <c r="P906" s="19">
        <v>0</v>
      </c>
      <c r="Q906" s="19">
        <v>0</v>
      </c>
      <c r="R906" s="19">
        <v>0</v>
      </c>
      <c r="S906" s="19"/>
    </row>
    <row r="907" spans="1:19">
      <c r="A907" s="19"/>
      <c r="B907" s="19" t="s">
        <v>84</v>
      </c>
      <c r="C907" s="19" t="s">
        <v>96</v>
      </c>
      <c r="D907" s="19" t="s">
        <v>105</v>
      </c>
      <c r="E907" s="19">
        <v>0</v>
      </c>
      <c r="F907" s="19">
        <v>0</v>
      </c>
      <c r="G907" s="19">
        <v>0</v>
      </c>
      <c r="H907" s="19">
        <v>0</v>
      </c>
      <c r="I907" s="19">
        <v>0</v>
      </c>
      <c r="J907" s="19">
        <v>0</v>
      </c>
      <c r="K907" s="19">
        <v>0</v>
      </c>
      <c r="L907" s="19">
        <v>0</v>
      </c>
      <c r="M907" s="19">
        <v>0</v>
      </c>
      <c r="N907" s="19">
        <v>0</v>
      </c>
      <c r="O907" s="19">
        <v>0</v>
      </c>
      <c r="P907" s="19">
        <v>0</v>
      </c>
      <c r="Q907" s="19">
        <v>0</v>
      </c>
      <c r="R907" s="19">
        <v>0</v>
      </c>
      <c r="S907" s="19"/>
    </row>
    <row r="908" spans="1:19">
      <c r="A908" s="19"/>
      <c r="B908" s="19" t="s">
        <v>84</v>
      </c>
      <c r="C908" s="19" t="s">
        <v>96</v>
      </c>
      <c r="D908" s="19" t="s">
        <v>95</v>
      </c>
      <c r="E908" s="19">
        <v>0</v>
      </c>
      <c r="F908" s="19">
        <v>0</v>
      </c>
      <c r="G908" s="19">
        <v>0</v>
      </c>
      <c r="H908" s="19">
        <v>0</v>
      </c>
      <c r="I908" s="19">
        <v>0</v>
      </c>
      <c r="J908" s="19">
        <v>0</v>
      </c>
      <c r="K908" s="19">
        <v>0</v>
      </c>
      <c r="L908" s="19">
        <v>0</v>
      </c>
      <c r="M908" s="19">
        <v>0</v>
      </c>
      <c r="N908" s="19">
        <v>0</v>
      </c>
      <c r="O908" s="19">
        <v>0</v>
      </c>
      <c r="P908" s="19">
        <v>0</v>
      </c>
      <c r="Q908" s="19">
        <v>0</v>
      </c>
      <c r="R908" s="19">
        <v>0</v>
      </c>
      <c r="S908" s="19" t="s">
        <v>42</v>
      </c>
    </row>
    <row r="909" spans="1:19">
      <c r="A909" s="19"/>
      <c r="B909" s="19" t="s">
        <v>84</v>
      </c>
      <c r="C909" s="19" t="s">
        <v>92</v>
      </c>
      <c r="D909" s="19" t="s">
        <v>148</v>
      </c>
      <c r="E909" s="19">
        <v>0</v>
      </c>
      <c r="F909" s="19">
        <v>0</v>
      </c>
      <c r="G909" s="19">
        <v>0</v>
      </c>
      <c r="H909" s="19">
        <v>0</v>
      </c>
      <c r="I909" s="19">
        <v>0</v>
      </c>
      <c r="J909" s="19">
        <v>0</v>
      </c>
      <c r="K909" s="19">
        <v>0</v>
      </c>
      <c r="L909" s="19">
        <v>0</v>
      </c>
      <c r="M909" s="19">
        <v>0</v>
      </c>
      <c r="N909" s="19">
        <v>0</v>
      </c>
      <c r="O909" s="19">
        <v>0</v>
      </c>
      <c r="P909" s="19">
        <v>0</v>
      </c>
      <c r="Q909" s="19">
        <v>0</v>
      </c>
      <c r="R909" s="19">
        <v>0</v>
      </c>
      <c r="S909" s="19"/>
    </row>
    <row r="910" spans="1:19">
      <c r="A910" s="19"/>
      <c r="B910" s="19" t="s">
        <v>84</v>
      </c>
      <c r="C910" s="19" t="s">
        <v>92</v>
      </c>
      <c r="D910" s="19" t="s">
        <v>87</v>
      </c>
      <c r="E910" s="19">
        <v>0</v>
      </c>
      <c r="F910" s="19">
        <v>0</v>
      </c>
      <c r="G910" s="19">
        <v>0</v>
      </c>
      <c r="H910" s="19">
        <v>0</v>
      </c>
      <c r="I910" s="19">
        <v>0</v>
      </c>
      <c r="J910" s="19">
        <v>0</v>
      </c>
      <c r="K910" s="19">
        <v>0</v>
      </c>
      <c r="L910" s="19">
        <v>0</v>
      </c>
      <c r="M910" s="19">
        <v>0</v>
      </c>
      <c r="N910" s="19">
        <v>0</v>
      </c>
      <c r="O910" s="19">
        <v>0</v>
      </c>
      <c r="P910" s="19">
        <v>0</v>
      </c>
      <c r="Q910" s="19">
        <v>0</v>
      </c>
      <c r="R910" s="19">
        <v>0</v>
      </c>
      <c r="S910" s="19"/>
    </row>
    <row r="911" spans="1:19">
      <c r="A911" s="19"/>
      <c r="B911" s="19" t="s">
        <v>84</v>
      </c>
      <c r="C911" s="19" t="s">
        <v>88</v>
      </c>
      <c r="D911" s="19" t="s">
        <v>102</v>
      </c>
      <c r="E911" s="19">
        <v>0</v>
      </c>
      <c r="F911" s="19">
        <v>0</v>
      </c>
      <c r="G911" s="19">
        <v>0</v>
      </c>
      <c r="H911" s="19">
        <v>0</v>
      </c>
      <c r="I911" s="19">
        <v>0</v>
      </c>
      <c r="J911" s="19">
        <v>0</v>
      </c>
      <c r="K911" s="19">
        <v>2</v>
      </c>
      <c r="L911" s="19">
        <v>0</v>
      </c>
      <c r="M911" s="19">
        <v>0</v>
      </c>
      <c r="N911" s="19">
        <v>0</v>
      </c>
      <c r="O911" s="19">
        <v>0</v>
      </c>
      <c r="P911" s="19">
        <v>0</v>
      </c>
      <c r="Q911" s="19">
        <v>0</v>
      </c>
      <c r="R911" s="19">
        <v>0</v>
      </c>
      <c r="S911" s="19" t="s">
        <v>76</v>
      </c>
    </row>
    <row r="912" spans="1:19">
      <c r="A912" s="19"/>
      <c r="B912" s="19" t="s">
        <v>84</v>
      </c>
      <c r="C912" s="19" t="s">
        <v>88</v>
      </c>
      <c r="D912" s="19" t="s">
        <v>109</v>
      </c>
      <c r="E912" s="19">
        <v>0</v>
      </c>
      <c r="F912" s="19">
        <v>0</v>
      </c>
      <c r="G912" s="19">
        <v>0</v>
      </c>
      <c r="H912" s="19">
        <v>0</v>
      </c>
      <c r="I912" s="19">
        <v>0</v>
      </c>
      <c r="J912" s="19">
        <v>0</v>
      </c>
      <c r="K912" s="19">
        <v>0</v>
      </c>
      <c r="L912" s="19">
        <v>0</v>
      </c>
      <c r="M912" s="19">
        <v>0</v>
      </c>
      <c r="N912" s="19">
        <v>0</v>
      </c>
      <c r="O912" s="19">
        <v>0</v>
      </c>
      <c r="P912" s="19">
        <v>0</v>
      </c>
      <c r="Q912" s="19">
        <v>0</v>
      </c>
      <c r="R912" s="19">
        <v>0</v>
      </c>
      <c r="S912" s="19"/>
    </row>
    <row r="913" spans="1:19">
      <c r="A913" s="19"/>
      <c r="B913" s="19" t="s">
        <v>84</v>
      </c>
      <c r="C913" s="19" t="s">
        <v>88</v>
      </c>
      <c r="D913" s="19" t="s">
        <v>102</v>
      </c>
      <c r="E913" s="19">
        <v>0</v>
      </c>
      <c r="F913" s="19">
        <v>0</v>
      </c>
      <c r="G913" s="19">
        <v>0</v>
      </c>
      <c r="H913" s="19">
        <v>0</v>
      </c>
      <c r="I913" s="19">
        <v>0</v>
      </c>
      <c r="J913" s="19">
        <v>0</v>
      </c>
      <c r="K913" s="19">
        <v>0</v>
      </c>
      <c r="L913" s="19">
        <v>0</v>
      </c>
      <c r="M913" s="19">
        <v>0</v>
      </c>
      <c r="N913" s="19">
        <v>0</v>
      </c>
      <c r="O913" s="19">
        <v>0</v>
      </c>
      <c r="P913" s="19">
        <v>0</v>
      </c>
      <c r="Q913" s="19">
        <v>0</v>
      </c>
      <c r="R913" s="19">
        <v>0</v>
      </c>
      <c r="S913" s="19"/>
    </row>
    <row r="914" spans="1:19">
      <c r="A914" s="19"/>
      <c r="B914" s="19" t="s">
        <v>100</v>
      </c>
      <c r="C914" s="19" t="s">
        <v>85</v>
      </c>
      <c r="D914" s="19" t="s">
        <v>101</v>
      </c>
      <c r="E914" s="19">
        <v>0</v>
      </c>
      <c r="F914" s="19">
        <v>0</v>
      </c>
      <c r="G914" s="19">
        <v>0</v>
      </c>
      <c r="H914" s="19">
        <v>0</v>
      </c>
      <c r="I914" s="19">
        <v>0</v>
      </c>
      <c r="J914" s="19">
        <v>0</v>
      </c>
      <c r="K914" s="19">
        <v>0</v>
      </c>
      <c r="L914" s="19">
        <v>0</v>
      </c>
      <c r="M914" s="19">
        <v>0</v>
      </c>
      <c r="N914" s="19">
        <v>0</v>
      </c>
      <c r="O914" s="19">
        <v>0</v>
      </c>
      <c r="P914" s="19">
        <v>0</v>
      </c>
      <c r="Q914" s="19">
        <v>0</v>
      </c>
      <c r="R914" s="19">
        <v>0</v>
      </c>
      <c r="S914" s="19"/>
    </row>
    <row r="915" spans="1:19">
      <c r="A915" s="19"/>
      <c r="B915" s="19" t="s">
        <v>84</v>
      </c>
      <c r="C915" s="19" t="s">
        <v>88</v>
      </c>
      <c r="D915" s="19" t="s">
        <v>135</v>
      </c>
      <c r="E915" s="19">
        <v>0</v>
      </c>
      <c r="F915" s="19">
        <v>0</v>
      </c>
      <c r="G915" s="19">
        <v>0</v>
      </c>
      <c r="H915" s="19">
        <v>0</v>
      </c>
      <c r="I915" s="19">
        <v>0</v>
      </c>
      <c r="J915" s="19">
        <v>0</v>
      </c>
      <c r="K915" s="19">
        <v>0</v>
      </c>
      <c r="L915" s="19">
        <v>0</v>
      </c>
      <c r="M915" s="19">
        <v>0</v>
      </c>
      <c r="N915" s="19">
        <v>0</v>
      </c>
      <c r="O915" s="19">
        <v>0</v>
      </c>
      <c r="P915" s="19">
        <v>0</v>
      </c>
      <c r="Q915" s="19">
        <v>0</v>
      </c>
      <c r="R915" s="19">
        <v>0</v>
      </c>
      <c r="S915" s="19"/>
    </row>
    <row r="916" spans="1:19">
      <c r="A916" s="19"/>
      <c r="B916" s="19" t="s">
        <v>84</v>
      </c>
      <c r="C916" s="19" t="s">
        <v>96</v>
      </c>
      <c r="D916" s="19" t="s">
        <v>97</v>
      </c>
      <c r="E916" s="19">
        <v>0</v>
      </c>
      <c r="F916" s="19">
        <v>0</v>
      </c>
      <c r="G916" s="19">
        <v>0</v>
      </c>
      <c r="H916" s="19">
        <v>0</v>
      </c>
      <c r="I916" s="19">
        <v>0</v>
      </c>
      <c r="J916" s="19">
        <v>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 t="s">
        <v>42</v>
      </c>
    </row>
    <row r="917" spans="1:19">
      <c r="A917" s="19"/>
      <c r="B917" s="19" t="s">
        <v>100</v>
      </c>
      <c r="C917" s="19" t="s">
        <v>96</v>
      </c>
      <c r="D917" s="19" t="s">
        <v>101</v>
      </c>
      <c r="E917" s="19">
        <v>1</v>
      </c>
      <c r="F917" s="19">
        <v>0</v>
      </c>
      <c r="G917" s="19">
        <v>0</v>
      </c>
      <c r="H917" s="19">
        <v>0</v>
      </c>
      <c r="I917" s="19">
        <v>0</v>
      </c>
      <c r="J917" s="19">
        <v>1</v>
      </c>
      <c r="K917" s="19">
        <v>0</v>
      </c>
      <c r="L917" s="19">
        <v>0</v>
      </c>
      <c r="M917" s="19">
        <v>1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/>
    </row>
    <row r="918" spans="1:19">
      <c r="A918" s="19"/>
      <c r="B918" s="19" t="s">
        <v>84</v>
      </c>
      <c r="C918" s="19" t="s">
        <v>96</v>
      </c>
      <c r="D918" s="19" t="s">
        <v>206</v>
      </c>
      <c r="E918" s="19">
        <v>1</v>
      </c>
      <c r="F918" s="19">
        <v>0</v>
      </c>
      <c r="G918" s="19">
        <v>0</v>
      </c>
      <c r="H918" s="19">
        <v>0</v>
      </c>
      <c r="I918" s="19">
        <v>3</v>
      </c>
      <c r="J918" s="19">
        <v>0</v>
      </c>
      <c r="K918" s="19">
        <v>1</v>
      </c>
      <c r="L918" s="19">
        <v>0</v>
      </c>
      <c r="M918" s="19">
        <v>0</v>
      </c>
      <c r="N918" s="19">
        <v>0</v>
      </c>
      <c r="O918" s="19">
        <v>0</v>
      </c>
      <c r="P918" s="19">
        <v>0</v>
      </c>
      <c r="Q918" s="19">
        <v>0</v>
      </c>
      <c r="R918" s="19">
        <v>0</v>
      </c>
      <c r="S918" s="19" t="s">
        <v>75</v>
      </c>
    </row>
    <row r="919" spans="1:19">
      <c r="A919" s="19"/>
      <c r="B919" s="19" t="s">
        <v>84</v>
      </c>
      <c r="C919" s="19" t="s">
        <v>88</v>
      </c>
      <c r="D919" s="19" t="s">
        <v>146</v>
      </c>
      <c r="E919" s="19">
        <v>0</v>
      </c>
      <c r="F919" s="19">
        <v>0</v>
      </c>
      <c r="G919" s="19">
        <v>0</v>
      </c>
      <c r="H919" s="19">
        <v>0</v>
      </c>
      <c r="I919" s="19">
        <v>0</v>
      </c>
      <c r="J919" s="19">
        <v>0</v>
      </c>
      <c r="K919" s="19">
        <v>0</v>
      </c>
      <c r="L919" s="19">
        <v>0</v>
      </c>
      <c r="M919" s="19">
        <v>0</v>
      </c>
      <c r="N919" s="19">
        <v>0</v>
      </c>
      <c r="O919" s="19">
        <v>0</v>
      </c>
      <c r="P919" s="19">
        <v>0</v>
      </c>
      <c r="Q919" s="19">
        <v>0</v>
      </c>
      <c r="R919" s="19">
        <v>0</v>
      </c>
      <c r="S919" s="19" t="s">
        <v>39</v>
      </c>
    </row>
    <row r="920" spans="1:19">
      <c r="A920" s="19"/>
      <c r="B920" s="19" t="s">
        <v>84</v>
      </c>
      <c r="C920" s="19" t="s">
        <v>88</v>
      </c>
      <c r="D920" s="19" t="s">
        <v>207</v>
      </c>
      <c r="E920" s="19">
        <v>0</v>
      </c>
      <c r="F920" s="19">
        <v>0</v>
      </c>
      <c r="G920" s="19">
        <v>0</v>
      </c>
      <c r="H920" s="19">
        <v>0</v>
      </c>
      <c r="I920" s="19">
        <v>0</v>
      </c>
      <c r="J920" s="19">
        <v>0</v>
      </c>
      <c r="K920" s="19">
        <v>0</v>
      </c>
      <c r="L920" s="19">
        <v>0</v>
      </c>
      <c r="M920" s="19">
        <v>0</v>
      </c>
      <c r="N920" s="19">
        <v>0</v>
      </c>
      <c r="O920" s="19">
        <v>0</v>
      </c>
      <c r="P920" s="19">
        <v>0</v>
      </c>
      <c r="Q920" s="19">
        <v>0</v>
      </c>
      <c r="R920" s="19">
        <v>0</v>
      </c>
      <c r="S920" s="19"/>
    </row>
    <row r="921" spans="1:19">
      <c r="A921" s="19"/>
      <c r="B921" s="19" t="s">
        <v>84</v>
      </c>
      <c r="C921" s="19" t="s">
        <v>88</v>
      </c>
      <c r="D921" s="19" t="s">
        <v>140</v>
      </c>
      <c r="E921" s="19">
        <v>0</v>
      </c>
      <c r="F921" s="19">
        <v>0</v>
      </c>
      <c r="G921" s="19">
        <v>0</v>
      </c>
      <c r="H921" s="19">
        <v>0</v>
      </c>
      <c r="I921" s="19">
        <v>0</v>
      </c>
      <c r="J921" s="19">
        <v>0</v>
      </c>
      <c r="K921" s="19">
        <v>0</v>
      </c>
      <c r="L921" s="19">
        <v>0</v>
      </c>
      <c r="M921" s="19">
        <v>0</v>
      </c>
      <c r="N921" s="19">
        <v>0</v>
      </c>
      <c r="O921" s="19">
        <v>0</v>
      </c>
      <c r="P921" s="19">
        <v>0</v>
      </c>
      <c r="Q921" s="19">
        <v>0</v>
      </c>
      <c r="R921" s="19">
        <v>0</v>
      </c>
      <c r="S921" s="19"/>
    </row>
    <row r="922" spans="1:19">
      <c r="A922" s="19"/>
      <c r="B922" s="19" t="s">
        <v>84</v>
      </c>
      <c r="C922" s="19" t="s">
        <v>88</v>
      </c>
      <c r="D922" s="19" t="s">
        <v>93</v>
      </c>
      <c r="E922" s="19">
        <v>0</v>
      </c>
      <c r="F922" s="19">
        <v>0</v>
      </c>
      <c r="G922" s="19">
        <v>0</v>
      </c>
      <c r="H922" s="19">
        <v>0</v>
      </c>
      <c r="I922" s="19">
        <v>0</v>
      </c>
      <c r="J922" s="19">
        <v>0</v>
      </c>
      <c r="K922" s="19">
        <v>0</v>
      </c>
      <c r="L922" s="19">
        <v>0</v>
      </c>
      <c r="M922" s="19">
        <v>0</v>
      </c>
      <c r="N922" s="19">
        <v>0</v>
      </c>
      <c r="O922" s="19">
        <v>0</v>
      </c>
      <c r="P922" s="19">
        <v>0</v>
      </c>
      <c r="Q922" s="19">
        <v>0</v>
      </c>
      <c r="R922" s="19">
        <v>0</v>
      </c>
      <c r="S922" s="19" t="s">
        <v>50</v>
      </c>
    </row>
    <row r="923" spans="1:19">
      <c r="A923" s="19" t="s">
        <v>0</v>
      </c>
      <c r="B923" s="19" t="s">
        <v>100</v>
      </c>
      <c r="C923" s="19" t="s">
        <v>96</v>
      </c>
      <c r="D923" s="19" t="s">
        <v>101</v>
      </c>
      <c r="E923" s="19">
        <v>0</v>
      </c>
      <c r="F923" s="19">
        <v>0</v>
      </c>
      <c r="G923" s="19">
        <v>0</v>
      </c>
      <c r="H923" s="19">
        <v>0</v>
      </c>
      <c r="I923" s="19">
        <v>0</v>
      </c>
      <c r="J923" s="19">
        <v>0</v>
      </c>
      <c r="K923" s="19">
        <v>0</v>
      </c>
      <c r="L923" s="19">
        <v>0</v>
      </c>
      <c r="M923" s="19">
        <v>0</v>
      </c>
      <c r="N923" s="19">
        <v>0</v>
      </c>
      <c r="O923" s="19">
        <v>0</v>
      </c>
      <c r="P923" s="19">
        <v>0</v>
      </c>
      <c r="Q923" s="19">
        <v>0</v>
      </c>
      <c r="R923" s="19">
        <v>0</v>
      </c>
      <c r="S923" s="19" t="s">
        <v>42</v>
      </c>
    </row>
    <row r="924" spans="1:19">
      <c r="A924" s="19"/>
      <c r="B924" s="19" t="s">
        <v>84</v>
      </c>
      <c r="C924" s="19" t="s">
        <v>96</v>
      </c>
      <c r="D924" s="19" t="s">
        <v>95</v>
      </c>
      <c r="E924" s="19">
        <v>0</v>
      </c>
      <c r="F924" s="19">
        <v>0</v>
      </c>
      <c r="G924" s="19">
        <v>0</v>
      </c>
      <c r="H924" s="19">
        <v>0</v>
      </c>
      <c r="I924" s="19">
        <v>0</v>
      </c>
      <c r="J924" s="19">
        <v>0</v>
      </c>
      <c r="K924" s="19">
        <v>0</v>
      </c>
      <c r="L924" s="19">
        <v>0</v>
      </c>
      <c r="M924" s="19">
        <v>0</v>
      </c>
      <c r="N924" s="19">
        <v>0</v>
      </c>
      <c r="O924" s="19">
        <v>0</v>
      </c>
      <c r="P924" s="19">
        <v>0</v>
      </c>
      <c r="Q924" s="19">
        <v>0</v>
      </c>
      <c r="R924" s="19">
        <v>0</v>
      </c>
      <c r="S924" s="19"/>
    </row>
    <row r="925" spans="1:19">
      <c r="A925" s="19"/>
      <c r="B925" s="19" t="s">
        <v>90</v>
      </c>
      <c r="C925" s="19" t="s">
        <v>85</v>
      </c>
      <c r="D925" s="19" t="s">
        <v>91</v>
      </c>
      <c r="E925" s="19">
        <v>0</v>
      </c>
      <c r="F925" s="19">
        <v>0</v>
      </c>
      <c r="G925" s="19">
        <v>0</v>
      </c>
      <c r="H925" s="19">
        <v>0</v>
      </c>
      <c r="I925" s="19">
        <v>0</v>
      </c>
      <c r="J925" s="19">
        <v>0</v>
      </c>
      <c r="K925" s="19">
        <v>0</v>
      </c>
      <c r="L925" s="19">
        <v>0</v>
      </c>
      <c r="M925" s="19">
        <v>0</v>
      </c>
      <c r="N925" s="19">
        <v>0</v>
      </c>
      <c r="O925" s="19">
        <v>0</v>
      </c>
      <c r="P925" s="19">
        <v>0</v>
      </c>
      <c r="Q925" s="19">
        <v>0</v>
      </c>
      <c r="R925" s="19">
        <v>0</v>
      </c>
      <c r="S925" s="19"/>
    </row>
    <row r="926" spans="1:19">
      <c r="A926" s="19"/>
      <c r="B926" s="19" t="s">
        <v>100</v>
      </c>
      <c r="C926" s="19" t="s">
        <v>88</v>
      </c>
      <c r="D926" s="19" t="s">
        <v>101</v>
      </c>
      <c r="E926" s="19">
        <v>0</v>
      </c>
      <c r="F926" s="19">
        <v>0</v>
      </c>
      <c r="G926" s="19">
        <v>0</v>
      </c>
      <c r="H926" s="19">
        <v>0</v>
      </c>
      <c r="I926" s="19">
        <v>0</v>
      </c>
      <c r="J926" s="19">
        <v>1</v>
      </c>
      <c r="K926" s="19">
        <v>0</v>
      </c>
      <c r="L926" s="19">
        <v>0</v>
      </c>
      <c r="M926" s="19">
        <v>0</v>
      </c>
      <c r="N926" s="19">
        <v>0</v>
      </c>
      <c r="O926" s="19">
        <v>0</v>
      </c>
      <c r="P926" s="19">
        <v>0</v>
      </c>
      <c r="Q926" s="19">
        <v>0</v>
      </c>
      <c r="R926" s="19">
        <v>0</v>
      </c>
      <c r="S926" s="19"/>
    </row>
    <row r="927" spans="1:19">
      <c r="A927" s="19"/>
      <c r="B927" s="19" t="s">
        <v>90</v>
      </c>
      <c r="C927" s="19" t="s">
        <v>96</v>
      </c>
      <c r="D927" s="19" t="s">
        <v>91</v>
      </c>
      <c r="E927" s="19">
        <v>0</v>
      </c>
      <c r="F927" s="19">
        <v>0</v>
      </c>
      <c r="G927" s="19">
        <v>0</v>
      </c>
      <c r="H927" s="19">
        <v>0</v>
      </c>
      <c r="I927" s="19">
        <v>0</v>
      </c>
      <c r="J927" s="19">
        <v>0</v>
      </c>
      <c r="K927" s="19">
        <v>0</v>
      </c>
      <c r="L927" s="19">
        <v>0</v>
      </c>
      <c r="M927" s="19">
        <v>0</v>
      </c>
      <c r="N927" s="19">
        <v>0</v>
      </c>
      <c r="O927" s="19">
        <v>0</v>
      </c>
      <c r="P927" s="19">
        <v>0</v>
      </c>
      <c r="Q927" s="19">
        <v>0</v>
      </c>
      <c r="R927" s="19">
        <v>0</v>
      </c>
      <c r="S927" s="19"/>
    </row>
    <row r="928" spans="1:19">
      <c r="A928" s="19"/>
      <c r="B928" s="19" t="s">
        <v>84</v>
      </c>
      <c r="C928" s="19" t="s">
        <v>94</v>
      </c>
      <c r="D928" s="19" t="s">
        <v>95</v>
      </c>
      <c r="E928" s="19">
        <v>0</v>
      </c>
      <c r="F928" s="19">
        <v>0</v>
      </c>
      <c r="G928" s="19">
        <v>0</v>
      </c>
      <c r="H928" s="19">
        <v>0</v>
      </c>
      <c r="I928" s="19">
        <v>0</v>
      </c>
      <c r="J928" s="19">
        <v>0</v>
      </c>
      <c r="K928" s="19">
        <v>0</v>
      </c>
      <c r="L928" s="19">
        <v>0</v>
      </c>
      <c r="M928" s="19">
        <v>0</v>
      </c>
      <c r="N928" s="19">
        <v>0</v>
      </c>
      <c r="O928" s="19">
        <v>0</v>
      </c>
      <c r="P928" s="19">
        <v>0</v>
      </c>
      <c r="Q928" s="19">
        <v>0</v>
      </c>
      <c r="R928" s="19">
        <v>0</v>
      </c>
      <c r="S928" s="19" t="s">
        <v>66</v>
      </c>
    </row>
    <row r="929" spans="1:19">
      <c r="A929" s="19"/>
      <c r="B929" s="19" t="s">
        <v>84</v>
      </c>
      <c r="C929" s="19" t="s">
        <v>85</v>
      </c>
      <c r="D929" s="19" t="s">
        <v>109</v>
      </c>
      <c r="E929" s="19">
        <v>0</v>
      </c>
      <c r="F929" s="19">
        <v>0</v>
      </c>
      <c r="G929" s="19">
        <v>0</v>
      </c>
      <c r="H929" s="19">
        <v>0</v>
      </c>
      <c r="I929" s="19">
        <v>0</v>
      </c>
      <c r="J929" s="19">
        <v>0</v>
      </c>
      <c r="K929" s="19">
        <v>0</v>
      </c>
      <c r="L929" s="19">
        <v>0</v>
      </c>
      <c r="M929" s="19">
        <v>0</v>
      </c>
      <c r="N929" s="19">
        <v>0</v>
      </c>
      <c r="O929" s="19">
        <v>0</v>
      </c>
      <c r="P929" s="19">
        <v>0</v>
      </c>
      <c r="Q929" s="19">
        <v>0</v>
      </c>
      <c r="R929" s="19">
        <v>0</v>
      </c>
      <c r="S929" s="19"/>
    </row>
    <row r="930" spans="1:19">
      <c r="A930" s="19"/>
      <c r="B930" s="19" t="s">
        <v>84</v>
      </c>
      <c r="C930" s="19" t="s">
        <v>88</v>
      </c>
      <c r="D930" s="19" t="s">
        <v>93</v>
      </c>
      <c r="E930" s="19">
        <v>0</v>
      </c>
      <c r="F930" s="19">
        <v>0</v>
      </c>
      <c r="G930" s="19">
        <v>0</v>
      </c>
      <c r="H930" s="19">
        <v>0</v>
      </c>
      <c r="I930" s="19">
        <v>0</v>
      </c>
      <c r="J930" s="19">
        <v>0</v>
      </c>
      <c r="K930" s="19">
        <v>0</v>
      </c>
      <c r="L930" s="19">
        <v>0</v>
      </c>
      <c r="M930" s="19">
        <v>0</v>
      </c>
      <c r="N930" s="19">
        <v>0</v>
      </c>
      <c r="O930" s="19">
        <v>0</v>
      </c>
      <c r="P930" s="19">
        <v>0</v>
      </c>
      <c r="Q930" s="19">
        <v>0</v>
      </c>
      <c r="R930" s="19">
        <v>0</v>
      </c>
      <c r="S930" s="19" t="s">
        <v>42</v>
      </c>
    </row>
    <row r="931" spans="1:19">
      <c r="A931" s="19"/>
      <c r="B931" s="19" t="s">
        <v>100</v>
      </c>
      <c r="C931" s="19" t="s">
        <v>85</v>
      </c>
      <c r="D931" s="19" t="s">
        <v>101</v>
      </c>
      <c r="E931" s="19">
        <v>0</v>
      </c>
      <c r="F931" s="19">
        <v>0</v>
      </c>
      <c r="G931" s="19">
        <v>0</v>
      </c>
      <c r="H931" s="19">
        <v>0</v>
      </c>
      <c r="I931" s="19">
        <v>0</v>
      </c>
      <c r="J931" s="19">
        <v>0</v>
      </c>
      <c r="K931" s="19">
        <v>0</v>
      </c>
      <c r="L931" s="19">
        <v>0</v>
      </c>
      <c r="M931" s="19">
        <v>0</v>
      </c>
      <c r="N931" s="19">
        <v>0</v>
      </c>
      <c r="O931" s="19">
        <v>0</v>
      </c>
      <c r="P931" s="19">
        <v>0</v>
      </c>
      <c r="Q931" s="19">
        <v>0</v>
      </c>
      <c r="R931" s="19">
        <v>0</v>
      </c>
      <c r="S931" s="19"/>
    </row>
    <row r="932" spans="1:19">
      <c r="A932" s="19"/>
      <c r="B932" s="19" t="s">
        <v>84</v>
      </c>
      <c r="C932" s="19" t="s">
        <v>85</v>
      </c>
      <c r="D932" s="19" t="s">
        <v>109</v>
      </c>
      <c r="E932" s="19">
        <v>0</v>
      </c>
      <c r="F932" s="19">
        <v>0</v>
      </c>
      <c r="G932" s="19">
        <v>0</v>
      </c>
      <c r="H932" s="19">
        <v>0</v>
      </c>
      <c r="I932" s="19">
        <v>0</v>
      </c>
      <c r="J932" s="19">
        <v>0</v>
      </c>
      <c r="K932" s="19">
        <v>0</v>
      </c>
      <c r="L932" s="19">
        <v>0</v>
      </c>
      <c r="M932" s="19">
        <v>0</v>
      </c>
      <c r="N932" s="19">
        <v>0</v>
      </c>
      <c r="O932" s="19">
        <v>0</v>
      </c>
      <c r="P932" s="19">
        <v>0</v>
      </c>
      <c r="Q932" s="19">
        <v>0</v>
      </c>
      <c r="R932" s="19">
        <v>0</v>
      </c>
      <c r="S932" s="19"/>
    </row>
    <row r="933" spans="1:19">
      <c r="A933" s="19"/>
      <c r="B933" s="19" t="s">
        <v>84</v>
      </c>
      <c r="C933" s="19" t="s">
        <v>88</v>
      </c>
      <c r="D933" s="19" t="s">
        <v>93</v>
      </c>
      <c r="E933" s="19">
        <v>0</v>
      </c>
      <c r="F933" s="19">
        <v>0</v>
      </c>
      <c r="G933" s="19">
        <v>0</v>
      </c>
      <c r="H933" s="19">
        <v>0</v>
      </c>
      <c r="I933" s="19">
        <v>0</v>
      </c>
      <c r="J933" s="19">
        <v>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 t="s">
        <v>39</v>
      </c>
    </row>
    <row r="934" spans="1:19">
      <c r="A934" s="19"/>
      <c r="B934" s="19" t="s">
        <v>100</v>
      </c>
      <c r="C934" s="19" t="s">
        <v>88</v>
      </c>
      <c r="D934" s="19" t="s">
        <v>101</v>
      </c>
      <c r="E934" s="19">
        <v>1</v>
      </c>
      <c r="F934" s="19">
        <v>1</v>
      </c>
      <c r="G934" s="19">
        <v>1</v>
      </c>
      <c r="H934" s="19">
        <v>1</v>
      </c>
      <c r="I934" s="19">
        <v>1</v>
      </c>
      <c r="J934" s="19">
        <v>0</v>
      </c>
      <c r="K934" s="19">
        <v>1</v>
      </c>
      <c r="L934" s="19">
        <v>0</v>
      </c>
      <c r="M934" s="19">
        <v>2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/>
    </row>
    <row r="935" spans="1:19">
      <c r="A935" s="19"/>
      <c r="B935" s="19" t="s">
        <v>84</v>
      </c>
      <c r="C935" s="19" t="s">
        <v>96</v>
      </c>
      <c r="D935" s="19" t="s">
        <v>172</v>
      </c>
      <c r="E935" s="19">
        <v>0</v>
      </c>
      <c r="F935" s="19">
        <v>0</v>
      </c>
      <c r="G935" s="19">
        <v>0</v>
      </c>
      <c r="H935" s="19">
        <v>0</v>
      </c>
      <c r="I935" s="19">
        <v>0</v>
      </c>
      <c r="J935" s="19">
        <v>0</v>
      </c>
      <c r="K935" s="19">
        <v>0</v>
      </c>
      <c r="L935" s="19">
        <v>0</v>
      </c>
      <c r="M935" s="19">
        <v>0</v>
      </c>
      <c r="N935" s="19">
        <v>0</v>
      </c>
      <c r="O935" s="19">
        <v>0</v>
      </c>
      <c r="P935" s="19">
        <v>0</v>
      </c>
      <c r="Q935" s="19">
        <v>0</v>
      </c>
      <c r="R935" s="19">
        <v>0</v>
      </c>
      <c r="S935" s="19"/>
    </row>
    <row r="936" spans="1:19">
      <c r="A936" s="19"/>
      <c r="B936" s="19" t="s">
        <v>84</v>
      </c>
      <c r="C936" s="19" t="s">
        <v>96</v>
      </c>
      <c r="D936" s="19" t="s">
        <v>104</v>
      </c>
      <c r="E936" s="19">
        <v>0</v>
      </c>
      <c r="F936" s="19">
        <v>0</v>
      </c>
      <c r="G936" s="19">
        <v>0</v>
      </c>
      <c r="H936" s="19">
        <v>0</v>
      </c>
      <c r="I936" s="19">
        <v>0</v>
      </c>
      <c r="J936" s="19">
        <v>0</v>
      </c>
      <c r="K936" s="19">
        <v>0</v>
      </c>
      <c r="L936" s="19">
        <v>0</v>
      </c>
      <c r="M936" s="19">
        <v>0</v>
      </c>
      <c r="N936" s="19">
        <v>0</v>
      </c>
      <c r="O936" s="19">
        <v>0</v>
      </c>
      <c r="P936" s="19">
        <v>0</v>
      </c>
      <c r="Q936" s="19">
        <v>0</v>
      </c>
      <c r="R936" s="19">
        <v>0</v>
      </c>
      <c r="S936" s="19"/>
    </row>
    <row r="937" spans="1:19">
      <c r="A937" s="19" t="s">
        <v>0</v>
      </c>
      <c r="B937" s="19" t="s">
        <v>84</v>
      </c>
      <c r="C937" s="19" t="s">
        <v>88</v>
      </c>
      <c r="D937" s="19" t="s">
        <v>105</v>
      </c>
      <c r="E937" s="19">
        <v>0</v>
      </c>
      <c r="F937" s="19">
        <v>0</v>
      </c>
      <c r="G937" s="19">
        <v>0</v>
      </c>
      <c r="H937" s="19">
        <v>0</v>
      </c>
      <c r="I937" s="19">
        <v>0</v>
      </c>
      <c r="J937" s="19">
        <v>0</v>
      </c>
      <c r="K937" s="19">
        <v>0</v>
      </c>
      <c r="L937" s="19">
        <v>0</v>
      </c>
      <c r="M937" s="19">
        <v>0</v>
      </c>
      <c r="N937" s="19">
        <v>0</v>
      </c>
      <c r="O937" s="19">
        <v>0</v>
      </c>
      <c r="P937" s="19">
        <v>0</v>
      </c>
      <c r="Q937" s="19">
        <v>0</v>
      </c>
      <c r="R937" s="19">
        <v>0</v>
      </c>
      <c r="S937" s="19" t="s">
        <v>50</v>
      </c>
    </row>
    <row r="938" spans="1:19">
      <c r="A938" s="19"/>
      <c r="B938" s="19" t="s">
        <v>100</v>
      </c>
      <c r="C938" s="19" t="s">
        <v>96</v>
      </c>
      <c r="D938" s="19" t="s">
        <v>101</v>
      </c>
      <c r="E938" s="19">
        <v>0</v>
      </c>
      <c r="F938" s="19">
        <v>0</v>
      </c>
      <c r="G938" s="19">
        <v>0</v>
      </c>
      <c r="H938" s="19">
        <v>0</v>
      </c>
      <c r="I938" s="19">
        <v>0</v>
      </c>
      <c r="J938" s="19">
        <v>0</v>
      </c>
      <c r="K938" s="19">
        <v>0</v>
      </c>
      <c r="L938" s="19">
        <v>0</v>
      </c>
      <c r="M938" s="19">
        <v>0</v>
      </c>
      <c r="N938" s="19">
        <v>0</v>
      </c>
      <c r="O938" s="19">
        <v>0</v>
      </c>
      <c r="P938" s="19">
        <v>0</v>
      </c>
      <c r="Q938" s="19">
        <v>0</v>
      </c>
      <c r="R938" s="19">
        <v>0</v>
      </c>
      <c r="S938" s="19"/>
    </row>
    <row r="939" spans="1:19">
      <c r="A939" s="19"/>
      <c r="B939" s="19" t="s">
        <v>84</v>
      </c>
      <c r="C939" s="19" t="s">
        <v>96</v>
      </c>
      <c r="D939" s="19" t="s">
        <v>168</v>
      </c>
      <c r="E939" s="19">
        <v>0</v>
      </c>
      <c r="F939" s="19">
        <v>0</v>
      </c>
      <c r="G939" s="19">
        <v>0</v>
      </c>
      <c r="H939" s="19">
        <v>0</v>
      </c>
      <c r="I939" s="19">
        <v>0</v>
      </c>
      <c r="J939" s="19">
        <v>0</v>
      </c>
      <c r="K939" s="19">
        <v>0</v>
      </c>
      <c r="L939" s="19">
        <v>0</v>
      </c>
      <c r="M939" s="19">
        <v>0</v>
      </c>
      <c r="N939" s="19">
        <v>0</v>
      </c>
      <c r="O939" s="19">
        <v>0</v>
      </c>
      <c r="P939" s="19">
        <v>0</v>
      </c>
      <c r="Q939" s="19">
        <v>0</v>
      </c>
      <c r="R939" s="19">
        <v>0</v>
      </c>
      <c r="S939" s="19"/>
    </row>
    <row r="940" spans="1:19">
      <c r="A940" s="19" t="s">
        <v>0</v>
      </c>
      <c r="B940" s="19" t="s">
        <v>84</v>
      </c>
      <c r="C940" s="19" t="s">
        <v>85</v>
      </c>
      <c r="D940" s="19" t="s">
        <v>132</v>
      </c>
      <c r="E940" s="19">
        <v>0</v>
      </c>
      <c r="F940" s="19">
        <v>0</v>
      </c>
      <c r="G940" s="19">
        <v>0</v>
      </c>
      <c r="H940" s="19">
        <v>0</v>
      </c>
      <c r="I940" s="19">
        <v>0</v>
      </c>
      <c r="J940" s="19">
        <v>0</v>
      </c>
      <c r="K940" s="19">
        <v>0</v>
      </c>
      <c r="L940" s="19">
        <v>0</v>
      </c>
      <c r="M940" s="19">
        <v>0</v>
      </c>
      <c r="N940" s="19">
        <v>0</v>
      </c>
      <c r="O940" s="19">
        <v>0</v>
      </c>
      <c r="P940" s="19">
        <v>0</v>
      </c>
      <c r="Q940" s="19">
        <v>0</v>
      </c>
      <c r="R940" s="19">
        <v>0</v>
      </c>
      <c r="S940" s="19"/>
    </row>
    <row r="941" spans="1:19">
      <c r="A941" s="19"/>
      <c r="B941" s="19" t="s">
        <v>84</v>
      </c>
      <c r="C941" s="19" t="s">
        <v>85</v>
      </c>
      <c r="D941" s="19" t="s">
        <v>109</v>
      </c>
      <c r="E941" s="19">
        <v>0</v>
      </c>
      <c r="F941" s="19">
        <v>0</v>
      </c>
      <c r="G941" s="19">
        <v>0</v>
      </c>
      <c r="H941" s="19">
        <v>0</v>
      </c>
      <c r="I941" s="19">
        <v>0</v>
      </c>
      <c r="J941" s="19">
        <v>0</v>
      </c>
      <c r="K941" s="19">
        <v>0</v>
      </c>
      <c r="L941" s="19">
        <v>0</v>
      </c>
      <c r="M941" s="19">
        <v>0</v>
      </c>
      <c r="N941" s="19">
        <v>0</v>
      </c>
      <c r="O941" s="19">
        <v>0</v>
      </c>
      <c r="P941" s="19">
        <v>0</v>
      </c>
      <c r="Q941" s="19">
        <v>0</v>
      </c>
      <c r="R941" s="19">
        <v>0</v>
      </c>
      <c r="S941" s="19"/>
    </row>
    <row r="942" spans="1:19">
      <c r="A942" s="19"/>
      <c r="B942" s="19" t="s">
        <v>84</v>
      </c>
      <c r="C942" s="19" t="s">
        <v>96</v>
      </c>
      <c r="D942" s="19" t="s">
        <v>102</v>
      </c>
      <c r="E942" s="19">
        <v>0</v>
      </c>
      <c r="F942" s="19">
        <v>0</v>
      </c>
      <c r="G942" s="19">
        <v>0</v>
      </c>
      <c r="H942" s="19">
        <v>0</v>
      </c>
      <c r="I942" s="19">
        <v>0</v>
      </c>
      <c r="J942" s="19">
        <v>0</v>
      </c>
      <c r="K942" s="19">
        <v>0</v>
      </c>
      <c r="L942" s="19">
        <v>0</v>
      </c>
      <c r="M942" s="19">
        <v>0</v>
      </c>
      <c r="N942" s="19">
        <v>0</v>
      </c>
      <c r="O942" s="19">
        <v>0</v>
      </c>
      <c r="P942" s="19">
        <v>0</v>
      </c>
      <c r="Q942" s="19">
        <v>0</v>
      </c>
      <c r="R942" s="19">
        <v>0</v>
      </c>
      <c r="S942" s="19" t="s">
        <v>52</v>
      </c>
    </row>
    <row r="943" spans="1:19">
      <c r="A943" s="19"/>
      <c r="B943" s="19"/>
      <c r="C943" s="96"/>
      <c r="D943" s="19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19"/>
    </row>
    <row r="944" spans="1:19">
      <c r="A944" s="19"/>
      <c r="B944" s="19"/>
      <c r="C944" s="96"/>
      <c r="D944" s="19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19"/>
    </row>
    <row r="945" spans="1:19">
      <c r="A945" s="19"/>
      <c r="B945" s="19"/>
      <c r="C945" s="96"/>
      <c r="D945" s="19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19"/>
    </row>
    <row r="946" spans="1:19">
      <c r="A946" s="19"/>
      <c r="B946" s="19"/>
      <c r="C946" s="96"/>
      <c r="D946" s="19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19"/>
    </row>
    <row r="947" spans="1:19">
      <c r="A947" s="19"/>
      <c r="B947" s="19"/>
      <c r="C947" s="96"/>
      <c r="D947" s="19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19"/>
    </row>
    <row r="948" spans="1:19">
      <c r="A948" s="19"/>
      <c r="B948" s="19"/>
      <c r="C948" s="96"/>
      <c r="D948" s="19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19"/>
    </row>
    <row r="949" spans="1:19">
      <c r="A949" s="19"/>
      <c r="B949" s="19"/>
      <c r="C949" s="96"/>
      <c r="D949" s="19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19"/>
    </row>
    <row r="950" spans="1:19">
      <c r="A950" s="19"/>
      <c r="B950" s="19"/>
      <c r="C950" s="96"/>
      <c r="D950" s="19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19"/>
    </row>
    <row r="951" spans="1:19">
      <c r="A951" s="19"/>
      <c r="B951" s="19"/>
      <c r="C951" s="96"/>
      <c r="D951" s="19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19"/>
    </row>
    <row r="952" spans="1:19">
      <c r="A952" s="19"/>
      <c r="B952" s="19"/>
      <c r="C952" s="96"/>
      <c r="D952" s="19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19"/>
    </row>
    <row r="953" spans="1:19">
      <c r="A953" s="19"/>
      <c r="B953" s="19"/>
      <c r="C953" s="96"/>
      <c r="D953" s="19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19"/>
    </row>
    <row r="954" spans="1:19">
      <c r="A954" s="19"/>
      <c r="B954" s="19"/>
      <c r="C954" s="96"/>
      <c r="D954" s="19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19"/>
    </row>
    <row r="955" spans="1:19">
      <c r="A955" s="19"/>
      <c r="B955" s="19"/>
      <c r="C955" s="96"/>
      <c r="D955" s="19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19"/>
    </row>
    <row r="956" spans="1:19">
      <c r="A956" s="19"/>
      <c r="B956" s="19"/>
      <c r="C956" s="96"/>
      <c r="D956" s="19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19"/>
    </row>
    <row r="957" spans="1:19">
      <c r="A957" s="19"/>
      <c r="B957" s="19"/>
      <c r="C957" s="96"/>
      <c r="D957" s="19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19"/>
    </row>
    <row r="958" spans="1:19">
      <c r="A958" s="19"/>
      <c r="B958" s="19"/>
      <c r="C958" s="96"/>
      <c r="D958" s="19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19"/>
    </row>
    <row r="959" spans="1:19">
      <c r="A959" s="19"/>
      <c r="B959" s="19"/>
      <c r="C959" s="96"/>
      <c r="D959" s="19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19"/>
    </row>
    <row r="960" spans="1:19">
      <c r="A960" s="19"/>
      <c r="B960" s="19"/>
      <c r="C960" s="96"/>
      <c r="D960" s="19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19"/>
    </row>
    <row r="961" spans="1:19">
      <c r="A961" s="19"/>
      <c r="B961" s="19"/>
      <c r="C961" s="96"/>
      <c r="D961" s="19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19"/>
    </row>
    <row r="962" spans="1:19">
      <c r="A962" s="19"/>
      <c r="B962" s="19"/>
      <c r="C962" s="96"/>
      <c r="D962" s="19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19"/>
    </row>
    <row r="963" spans="1:19">
      <c r="A963" s="19"/>
      <c r="B963" s="19"/>
      <c r="C963" s="96"/>
      <c r="D963" s="19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19"/>
    </row>
    <row r="964" spans="1:19">
      <c r="A964" s="19"/>
      <c r="B964" s="19"/>
      <c r="C964" s="96"/>
      <c r="D964" s="19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19"/>
    </row>
    <row r="965" spans="1:19">
      <c r="A965" s="19"/>
      <c r="B965" s="19"/>
      <c r="C965" s="96"/>
      <c r="D965" s="19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19"/>
    </row>
    <row r="966" spans="1:19">
      <c r="A966" s="19"/>
      <c r="B966" s="19"/>
      <c r="C966" s="96"/>
      <c r="D966" s="19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19"/>
    </row>
    <row r="967" spans="1:19">
      <c r="A967" s="19"/>
      <c r="B967" s="19"/>
      <c r="C967" s="96"/>
      <c r="D967" s="19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19"/>
    </row>
    <row r="968" spans="1:19">
      <c r="A968" s="19"/>
      <c r="B968" s="19"/>
      <c r="C968" s="96"/>
      <c r="D968" s="19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19"/>
    </row>
    <row r="969" spans="1:19">
      <c r="A969" s="19"/>
      <c r="B969" s="19"/>
      <c r="C969" s="96"/>
      <c r="D969" s="19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19"/>
    </row>
    <row r="970" spans="1:19">
      <c r="A970" s="19"/>
      <c r="B970" s="19"/>
      <c r="C970" s="96"/>
      <c r="D970" s="19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19"/>
    </row>
    <row r="971" spans="1:19">
      <c r="A971" s="19"/>
      <c r="B971" s="19"/>
      <c r="C971" s="96"/>
      <c r="D971" s="19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19"/>
    </row>
    <row r="972" spans="1:19">
      <c r="A972" s="19"/>
      <c r="B972" s="19"/>
      <c r="C972" s="96"/>
      <c r="D972" s="19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19"/>
    </row>
    <row r="973" spans="1:19">
      <c r="A973" s="19"/>
      <c r="B973" s="19"/>
      <c r="C973" s="96"/>
      <c r="D973" s="19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19"/>
    </row>
    <row r="974" spans="1:19">
      <c r="A974" s="19"/>
      <c r="B974" s="19"/>
      <c r="C974" s="96"/>
      <c r="D974" s="19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19"/>
    </row>
    <row r="975" spans="1:19">
      <c r="A975" s="19"/>
      <c r="B975" s="19"/>
      <c r="C975" s="96"/>
      <c r="D975" s="19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19"/>
    </row>
    <row r="976" spans="1:19">
      <c r="A976" s="19"/>
      <c r="B976" s="19"/>
      <c r="C976" s="96"/>
      <c r="D976" s="19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19"/>
    </row>
    <row r="977" spans="1:19">
      <c r="A977" s="19"/>
      <c r="B977" s="19"/>
      <c r="C977" s="96"/>
      <c r="D977" s="19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19"/>
    </row>
    <row r="978" spans="1:19">
      <c r="A978" s="19"/>
      <c r="B978" s="19"/>
      <c r="C978" s="96"/>
      <c r="D978" s="19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19"/>
    </row>
    <row r="979" spans="1:19">
      <c r="A979" s="19"/>
      <c r="B979" s="19"/>
      <c r="C979" s="96"/>
      <c r="D979" s="19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19"/>
    </row>
    <row r="980" spans="1:19">
      <c r="A980" s="19"/>
      <c r="B980" s="19"/>
      <c r="C980" s="96"/>
      <c r="D980" s="19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19"/>
    </row>
    <row r="981" spans="1:19">
      <c r="A981" s="19"/>
      <c r="B981" s="19"/>
      <c r="C981" s="96"/>
      <c r="D981" s="19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19"/>
    </row>
  </sheetData>
  <phoneticPr fontId="17" type="noConversion"/>
  <pageMargins left="0.7" right="0.7" top="0.75" bottom="0.75" header="0.3" footer="0.3"/>
  <pageSetup scale="10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Enokinda</dc:creator>
  <cp:lastModifiedBy>Momo Enokinda</cp:lastModifiedBy>
  <cp:lastPrinted>2020-07-13T19:59:48Z</cp:lastPrinted>
  <dcterms:created xsi:type="dcterms:W3CDTF">2020-01-22T21:37:45Z</dcterms:created>
  <dcterms:modified xsi:type="dcterms:W3CDTF">2020-10-15T17:21:08Z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