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6.xml" ContentType="application/vnd.openxmlformats-officedocument.drawing+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hidePivotFieldList="1"/>
  <mc:AlternateContent xmlns:mc="http://schemas.openxmlformats.org/markup-compatibility/2006">
    <mc:Choice Requires="x15">
      <x15ac:absPath xmlns:x15ac="http://schemas.microsoft.com/office/spreadsheetml/2010/11/ac" url="C:\Users\compumarts\OneDrive\Desktop\excel\FInal Project\"/>
    </mc:Choice>
  </mc:AlternateContent>
  <xr:revisionPtr revIDLastSave="0" documentId="13_ncr:1_{0685FDB5-211F-40AB-9971-6E2582B6D53A}" xr6:coauthVersionLast="47" xr6:coauthVersionMax="47" xr10:uidLastSave="{00000000-0000-0000-0000-000000000000}"/>
  <bookViews>
    <workbookView xWindow="-108" yWindow="-108" windowWidth="23256" windowHeight="12456" tabRatio="500" firstSheet="2" activeTab="3" xr2:uid="{00000000-000D-0000-FFFF-FFFF00000000}"/>
  </bookViews>
  <sheets>
    <sheet name="Instructions" sheetId="1" r:id="rId1"/>
    <sheet name="Pivots For Quality" sheetId="13" r:id="rId2"/>
    <sheet name="Quality Dashboard" sheetId="12" r:id="rId3"/>
    <sheet name="Home" sheetId="14" r:id="rId4"/>
    <sheet name="NPS Dashboard" sheetId="10" r:id="rId5"/>
    <sheet name="CSAT Dashboard" sheetId="7" r:id="rId6"/>
    <sheet name="Insights" sheetId="11" r:id="rId7"/>
    <sheet name="NPS_Survey" sheetId="3" r:id="rId8"/>
    <sheet name="Customer_Accounts" sheetId="4" r:id="rId9"/>
    <sheet name="Support_Tickets" sheetId="2" r:id="rId10"/>
    <sheet name="KPI_Dashboard" sheetId="5" r:id="rId11"/>
    <sheet name="Student_Exercise" sheetId="6" r:id="rId12"/>
  </sheets>
  <definedNames>
    <definedName name="_xlchart.v2.0" hidden="1">NPS_Survey!$S$24:$S$27</definedName>
    <definedName name="_xlchart.v2.1" hidden="1">NPS_Survey!$T$24:$T$27</definedName>
    <definedName name="_xlchart.v2.2" hidden="1">Support_Tickets!$Y$7:$Y$10</definedName>
    <definedName name="_xlchart.v2.3" hidden="1">Support_Tickets!$Z$7:$Z$10</definedName>
    <definedName name="_xlcn.WorksheetConnection_NovaTech_CSAT_KPI_Training.xlsxCustomersTable1" hidden="1">CustomersTable[]</definedName>
    <definedName name="_xlcn.WorksheetConnection_NovaTech_CSAT_KPI_Training.xlsxNPSTable1" hidden="1">NPSTable[]</definedName>
    <definedName name="_xlcn.WorksheetConnection_NovaTech_CSAT_KPI_Training.xlsxTicketsTable1" hidden="1">TicketsTable[]</definedName>
    <definedName name="_xlcn.WorksheetConnection_PivotsForQualityR42S481" hidden="1">'Pivots For Quality'!$R$42:$S$48</definedName>
    <definedName name="Slicer_Agent">#N/A</definedName>
    <definedName name="Slicer_Date__Month">#N/A</definedName>
  </definedNames>
  <calcPr calcId="191029"/>
  <pivotCaches>
    <pivotCache cacheId="2041" r:id="rId13"/>
    <pivotCache cacheId="2047" r:id="rId14"/>
    <pivotCache cacheId="2048" r:id="rId15"/>
    <pivotCache cacheId="2049" r:id="rId16"/>
    <pivotCache cacheId="2050" r:id="rId17"/>
    <pivotCache cacheId="2051" r:id="rId18"/>
    <pivotCache cacheId="2052" r:id="rId19"/>
    <pivotCache cacheId="2053" r:id="rId20"/>
    <pivotCache cacheId="2054" r:id="rId21"/>
    <pivotCache cacheId="2055" r:id="rId22"/>
    <pivotCache cacheId="2056" r:id="rId23"/>
    <pivotCache cacheId="2057" r:id="rId24"/>
    <pivotCache cacheId="2058" r:id="rId25"/>
    <pivotCache cacheId="2059" r:id="rId26"/>
    <pivotCache cacheId="2060" r:id="rId27"/>
    <pivotCache cacheId="2061" r:id="rId28"/>
    <pivotCache cacheId="2062" r:id="rId29"/>
    <pivotCache cacheId="2063" r:id="rId30"/>
    <pivotCache cacheId="3160" r:id="rId31"/>
    <pivotCache cacheId="3163" r:id="rId32"/>
    <pivotCache cacheId="3166" r:id="rId33"/>
    <pivotCache cacheId="3169" r:id="rId34"/>
    <pivotCache cacheId="3172" r:id="rId35"/>
    <pivotCache cacheId="3175" r:id="rId36"/>
    <pivotCache cacheId="3178" r:id="rId37"/>
    <pivotCache cacheId="3181" r:id="rId38"/>
    <pivotCache cacheId="3184" r:id="rId39"/>
    <pivotCache cacheId="3187" r:id="rId40"/>
    <pivotCache cacheId="3190" r:id="rId41"/>
    <pivotCache cacheId="3193" r:id="rId42"/>
    <pivotCache cacheId="3196" r:id="rId43"/>
    <pivotCache cacheId="3199" r:id="rId44"/>
  </pivotCaches>
  <extLst>
    <ext xmlns:x14="http://schemas.microsoft.com/office/spreadsheetml/2009/9/main" uri="{876F7934-8845-4945-9796-88D515C7AA90}">
      <x14:pivotCaches>
        <pivotCache cacheId="29" r:id="rId45"/>
      </x14:pivotCaches>
    </ext>
    <ext xmlns:x14="http://schemas.microsoft.com/office/spreadsheetml/2009/9/main" uri="{BBE1A952-AA13-448e-AADC-164F8A28A991}">
      <x14:slicerCaches>
        <x14:slicerCache r:id="rId46"/>
        <x14:slicerCache r:id="rId4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icketsTable" name="TicketsTable" connection="WorksheetConnection_NovaTech_CSAT_KPI_Training.xlsx!TicketsTable"/>
          <x15:modelTable id="NPSTable" name="NPSTable" connection="WorksheetConnection_NovaTech_CSAT_KPI_Training.xlsx!NPSTable"/>
          <x15:modelTable id="CustomersTable" name="CustomersTable" connection="WorksheetConnection_NovaTech_CSAT_KPI_Training.xlsx!CustomersTable"/>
          <x15:modelTable id="Range" name="Range" connection="WorksheetConnection_Pivots For Quality!$R$42:$S$48"/>
        </x15:modelTables>
        <x15:modelRelationships>
          <x15:modelRelationship fromTable="TicketsTable" fromColumn="CustomerID" toTable="CustomersTable" toColumn="CustomerID"/>
          <x15:modelRelationship fromTable="NPSTable" fromColumn="CustomerID" toTable="CustomersTable" toColumn="CustomerID"/>
        </x15:modelRelationships>
        <x15:extLst>
          <ext xmlns:x16="http://schemas.microsoft.com/office/spreadsheetml/2014/11/main" uri="{9835A34E-60A6-4A7C-AAB8-D5F71C897F49}">
            <x16:modelTimeGroupings>
              <x16:modelTimeGrouping tableName="TicketsTabl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NPSTabl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CustomersTable" columnName="SignupDate" columnId="SignupDate">
                <x16:calculatedTimeColumn columnName="SignupDate (Year)" columnId="SignupDate (Year)" contentType="years" isSelected="1"/>
                <x16:calculatedTimeColumn columnName="SignupDate (Quarter)" columnId="SignupDate (Quarter)" contentType="quarters" isSelected="1"/>
                <x16:calculatedTimeColumn columnName="SignupDate (Month Index)" columnId="SignupDate (Month Index)" contentType="monthsindex" isSelected="1"/>
                <x16:calculatedTimeColumn columnName="SignupDate (Month)" columnId="SignupDate (Month)" contentType="months" isSelected="1"/>
              </x16:modelTimeGrouping>
              <x16:modelTimeGrouping tableName="CustomersTable" columnName="ChurnDate" columnId="ChurnDate">
                <x16:calculatedTimeColumn columnName="ChurnDate (Month Index)" columnId="ChurnDate (Month Index)" contentType="monthsindex" isSelected="1"/>
                <x16:calculatedTimeColumn columnName="ChurnDate (Month)" columnId="Churn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55" i="13" l="1"/>
  <c r="X56" i="13"/>
  <c r="X57" i="13"/>
  <c r="X54" i="13"/>
  <c r="W55" i="13"/>
  <c r="W56" i="13"/>
  <c r="W57" i="13"/>
  <c r="W54" i="13"/>
  <c r="T44" i="13"/>
  <c r="T45" i="13"/>
  <c r="T46" i="13"/>
  <c r="T47" i="13"/>
  <c r="T48" i="13"/>
  <c r="T49" i="13"/>
  <c r="T43" i="13"/>
  <c r="S43" i="13"/>
  <c r="T53" i="13" s="1"/>
  <c r="S44" i="13"/>
  <c r="S45" i="13"/>
  <c r="T55" i="13" s="1"/>
  <c r="S46" i="13"/>
  <c r="T56" i="13" s="1"/>
  <c r="S47" i="13"/>
  <c r="T57" i="13" s="1"/>
  <c r="S48" i="13"/>
  <c r="T58" i="13" s="1"/>
  <c r="T54" i="13"/>
  <c r="T35" i="13"/>
  <c r="T36" i="13"/>
  <c r="T37" i="13"/>
  <c r="T38" i="13"/>
  <c r="T39" i="13"/>
  <c r="T34" i="13"/>
  <c r="S35" i="13" s="1"/>
  <c r="R35" i="13"/>
  <c r="R44" i="13" s="1"/>
  <c r="R54" i="13" s="1"/>
  <c r="R36" i="13"/>
  <c r="R45" i="13" s="1"/>
  <c r="R55" i="13" s="1"/>
  <c r="R37" i="13"/>
  <c r="R46" i="13" s="1"/>
  <c r="R56" i="13" s="1"/>
  <c r="R38" i="13"/>
  <c r="R47" i="13" s="1"/>
  <c r="R57" i="13" s="1"/>
  <c r="R39" i="13"/>
  <c r="R48" i="13" s="1"/>
  <c r="R58" i="13" s="1"/>
  <c r="R34" i="13"/>
  <c r="R43" i="13" s="1"/>
  <c r="R53" i="13" s="1"/>
  <c r="L2" i="2" a="1"/>
  <c r="L2" i="2" s="1"/>
  <c r="L3" i="2" a="1"/>
  <c r="L3" i="2" s="1"/>
  <c r="L4" i="2" a="1"/>
  <c r="L4" i="2" s="1"/>
  <c r="L5" i="2" a="1"/>
  <c r="L5" i="2" s="1"/>
  <c r="L6" i="2" a="1"/>
  <c r="L6" i="2" s="1"/>
  <c r="L7" i="2" a="1"/>
  <c r="L7" i="2" s="1"/>
  <c r="L8" i="2" a="1"/>
  <c r="L8" i="2" s="1"/>
  <c r="L9" i="2" a="1"/>
  <c r="L9" i="2" s="1"/>
  <c r="L10" i="2" a="1"/>
  <c r="L10" i="2" s="1"/>
  <c r="L11" i="2" a="1"/>
  <c r="L11" i="2" s="1"/>
  <c r="L12" i="2" a="1"/>
  <c r="L12" i="2" s="1"/>
  <c r="L13" i="2" a="1"/>
  <c r="L13" i="2" s="1"/>
  <c r="L14" i="2" a="1"/>
  <c r="L14" i="2" s="1"/>
  <c r="L15" i="2" a="1"/>
  <c r="L15" i="2" s="1"/>
  <c r="L16" i="2" a="1"/>
  <c r="L16" i="2" s="1"/>
  <c r="L17" i="2" a="1"/>
  <c r="L17" i="2" s="1"/>
  <c r="L18" i="2" a="1"/>
  <c r="L18" i="2" s="1"/>
  <c r="L19" i="2" a="1"/>
  <c r="L19" i="2" s="1"/>
  <c r="L20" i="2" a="1"/>
  <c r="L20" i="2" s="1"/>
  <c r="L21" i="2" a="1"/>
  <c r="L21" i="2" s="1"/>
  <c r="L22" i="2" a="1"/>
  <c r="L22" i="2" s="1"/>
  <c r="L23" i="2" a="1"/>
  <c r="L23" i="2" s="1"/>
  <c r="L24" i="2" a="1"/>
  <c r="L24" i="2" s="1"/>
  <c r="L25" i="2" a="1"/>
  <c r="L25" i="2" s="1"/>
  <c r="L26" i="2" a="1"/>
  <c r="L26" i="2" s="1"/>
  <c r="L27" i="2" a="1"/>
  <c r="L27" i="2" s="1"/>
  <c r="L28" i="2" a="1"/>
  <c r="L28" i="2" s="1"/>
  <c r="L29" i="2" a="1"/>
  <c r="L29" i="2" s="1"/>
  <c r="L30" i="2" a="1"/>
  <c r="L30" i="2" s="1"/>
  <c r="L31" i="2" a="1"/>
  <c r="L31" i="2" s="1"/>
  <c r="L32" i="2" a="1"/>
  <c r="L32" i="2" s="1"/>
  <c r="L33" i="2" a="1"/>
  <c r="L33" i="2" s="1"/>
  <c r="L34" i="2" a="1"/>
  <c r="L34" i="2" s="1"/>
  <c r="L35" i="2" a="1"/>
  <c r="L35" i="2" s="1"/>
  <c r="L36" i="2" a="1"/>
  <c r="L36" i="2" s="1"/>
  <c r="L37" i="2" a="1"/>
  <c r="L37" i="2" s="1"/>
  <c r="L38" i="2" a="1"/>
  <c r="L38" i="2" s="1"/>
  <c r="L39" i="2" a="1"/>
  <c r="L39" i="2" s="1"/>
  <c r="L40" i="2" a="1"/>
  <c r="L40" i="2" s="1"/>
  <c r="L41" i="2" a="1"/>
  <c r="L41" i="2" s="1"/>
  <c r="L42" i="2" a="1"/>
  <c r="L42" i="2" s="1"/>
  <c r="L43" i="2" a="1"/>
  <c r="L43" i="2" s="1"/>
  <c r="L44" i="2" a="1"/>
  <c r="L44" i="2" s="1"/>
  <c r="L45" i="2" a="1"/>
  <c r="L45" i="2" s="1"/>
  <c r="L46" i="2" a="1"/>
  <c r="L46" i="2" s="1"/>
  <c r="L47" i="2" a="1"/>
  <c r="L47" i="2" s="1"/>
  <c r="L48" i="2" a="1"/>
  <c r="L48" i="2" s="1"/>
  <c r="L49" i="2" a="1"/>
  <c r="L49" i="2" s="1"/>
  <c r="L50" i="2" a="1"/>
  <c r="L50" i="2" s="1"/>
  <c r="L51" i="2" a="1"/>
  <c r="L51" i="2" s="1"/>
  <c r="L52" i="2" a="1"/>
  <c r="L52" i="2" s="1"/>
  <c r="L53" i="2" a="1"/>
  <c r="L53" i="2" s="1"/>
  <c r="L54" i="2" a="1"/>
  <c r="L54" i="2" s="1"/>
  <c r="L55" i="2" a="1"/>
  <c r="L55" i="2" s="1"/>
  <c r="L56" i="2" a="1"/>
  <c r="L56" i="2" s="1"/>
  <c r="L57" i="2" a="1"/>
  <c r="L57" i="2" s="1"/>
  <c r="L58" i="2" a="1"/>
  <c r="L58" i="2" s="1"/>
  <c r="L59" i="2" a="1"/>
  <c r="L59" i="2" s="1"/>
  <c r="L60" i="2" a="1"/>
  <c r="L60" i="2" s="1"/>
  <c r="L61" i="2" a="1"/>
  <c r="L61" i="2" s="1"/>
  <c r="L62" i="2" a="1"/>
  <c r="L62" i="2" s="1"/>
  <c r="L63" i="2" a="1"/>
  <c r="L63" i="2" s="1"/>
  <c r="L64" i="2" a="1"/>
  <c r="L64" i="2" s="1"/>
  <c r="L65" i="2" a="1"/>
  <c r="L65" i="2" s="1"/>
  <c r="L66" i="2" a="1"/>
  <c r="L66" i="2" s="1"/>
  <c r="L67" i="2" a="1"/>
  <c r="L67" i="2" s="1"/>
  <c r="L68" i="2" a="1"/>
  <c r="L68" i="2" s="1"/>
  <c r="L69" i="2" a="1"/>
  <c r="L69" i="2" s="1"/>
  <c r="L70" i="2" a="1"/>
  <c r="L70" i="2" s="1"/>
  <c r="L71" i="2" a="1"/>
  <c r="L71" i="2" s="1"/>
  <c r="L72" i="2" a="1"/>
  <c r="L72" i="2" s="1"/>
  <c r="L73" i="2" a="1"/>
  <c r="L73" i="2" s="1"/>
  <c r="L74" i="2" a="1"/>
  <c r="L74" i="2" s="1"/>
  <c r="L75" i="2" a="1"/>
  <c r="L75" i="2" s="1"/>
  <c r="L76" i="2" a="1"/>
  <c r="L76" i="2" s="1"/>
  <c r="L77" i="2" a="1"/>
  <c r="L77" i="2" s="1"/>
  <c r="L78" i="2" a="1"/>
  <c r="L78" i="2" s="1"/>
  <c r="L79" i="2" a="1"/>
  <c r="L79" i="2" s="1"/>
  <c r="L80" i="2" a="1"/>
  <c r="L80" i="2" s="1"/>
  <c r="L81" i="2" a="1"/>
  <c r="L81" i="2" s="1"/>
  <c r="L82" i="2" a="1"/>
  <c r="L82" i="2" s="1"/>
  <c r="L83" i="2" a="1"/>
  <c r="L83" i="2" s="1"/>
  <c r="L84" i="2" a="1"/>
  <c r="L84" i="2" s="1"/>
  <c r="L85" i="2" a="1"/>
  <c r="L85" i="2" s="1"/>
  <c r="L86" i="2" a="1"/>
  <c r="L86" i="2" s="1"/>
  <c r="L87" i="2" a="1"/>
  <c r="L87" i="2" s="1"/>
  <c r="L88" i="2" a="1"/>
  <c r="L88" i="2" s="1"/>
  <c r="L89" i="2" a="1"/>
  <c r="L89" i="2" s="1"/>
  <c r="L90" i="2" a="1"/>
  <c r="L90" i="2" s="1"/>
  <c r="L91" i="2" a="1"/>
  <c r="L91" i="2" s="1"/>
  <c r="L92" i="2" a="1"/>
  <c r="L92" i="2" s="1"/>
  <c r="L93" i="2" a="1"/>
  <c r="L93" i="2" s="1"/>
  <c r="L94" i="2" a="1"/>
  <c r="L94" i="2" s="1"/>
  <c r="L95" i="2" a="1"/>
  <c r="L95" i="2" s="1"/>
  <c r="L96" i="2" a="1"/>
  <c r="L96" i="2" s="1"/>
  <c r="L97" i="2" a="1"/>
  <c r="L97" i="2" s="1"/>
  <c r="L98" i="2" a="1"/>
  <c r="L98" i="2" s="1"/>
  <c r="L99" i="2" a="1"/>
  <c r="L99" i="2" s="1"/>
  <c r="L100" i="2" a="1"/>
  <c r="L100" i="2" s="1"/>
  <c r="L101" i="2" a="1"/>
  <c r="L101" i="2" s="1"/>
  <c r="L102" i="2" a="1"/>
  <c r="L102" i="2" s="1"/>
  <c r="L103" i="2" a="1"/>
  <c r="L103" i="2" s="1"/>
  <c r="L104" i="2" a="1"/>
  <c r="L104" i="2" s="1"/>
  <c r="L105" i="2" a="1"/>
  <c r="L105" i="2" s="1"/>
  <c r="L106" i="2" a="1"/>
  <c r="L106" i="2" s="1"/>
  <c r="L107" i="2" a="1"/>
  <c r="L107" i="2" s="1"/>
  <c r="L108" i="2" a="1"/>
  <c r="L108" i="2" s="1"/>
  <c r="L109" i="2" a="1"/>
  <c r="L109" i="2" s="1"/>
  <c r="L110" i="2" a="1"/>
  <c r="L110" i="2" s="1"/>
  <c r="L111" i="2" a="1"/>
  <c r="L111" i="2" s="1"/>
  <c r="L112" i="2" a="1"/>
  <c r="L112" i="2" s="1"/>
  <c r="L113" i="2" a="1"/>
  <c r="L113" i="2" s="1"/>
  <c r="L114" i="2" a="1"/>
  <c r="L114" i="2" s="1"/>
  <c r="L115" i="2" a="1"/>
  <c r="L115" i="2" s="1"/>
  <c r="L116" i="2" a="1"/>
  <c r="L116" i="2" s="1"/>
  <c r="L117" i="2" a="1"/>
  <c r="L117" i="2" s="1"/>
  <c r="L118" i="2" a="1"/>
  <c r="L118" i="2" s="1"/>
  <c r="L119" i="2" a="1"/>
  <c r="L119" i="2" s="1"/>
  <c r="L120" i="2" a="1"/>
  <c r="L120" i="2" s="1"/>
  <c r="L121" i="2" a="1"/>
  <c r="L121" i="2" s="1"/>
  <c r="L122" i="2" a="1"/>
  <c r="L122" i="2" s="1"/>
  <c r="L123" i="2" a="1"/>
  <c r="L123" i="2" s="1"/>
  <c r="L124" i="2" a="1"/>
  <c r="L124" i="2" s="1"/>
  <c r="L125" i="2" a="1"/>
  <c r="L125" i="2" s="1"/>
  <c r="L126" i="2" a="1"/>
  <c r="L126" i="2" s="1"/>
  <c r="L127" i="2" a="1"/>
  <c r="L127" i="2" s="1"/>
  <c r="L128" i="2" a="1"/>
  <c r="L128" i="2" s="1"/>
  <c r="L129" i="2" a="1"/>
  <c r="L129" i="2" s="1"/>
  <c r="L130" i="2" a="1"/>
  <c r="L130" i="2" s="1"/>
  <c r="L131" i="2" a="1"/>
  <c r="L131" i="2" s="1"/>
  <c r="L132" i="2" a="1"/>
  <c r="L132" i="2" s="1"/>
  <c r="L133" i="2" a="1"/>
  <c r="L133" i="2" s="1"/>
  <c r="L134" i="2" a="1"/>
  <c r="L134" i="2" s="1"/>
  <c r="L135" i="2" a="1"/>
  <c r="L135" i="2" s="1"/>
  <c r="L136" i="2" a="1"/>
  <c r="L136" i="2" s="1"/>
  <c r="L137" i="2" a="1"/>
  <c r="L137" i="2" s="1"/>
  <c r="L138" i="2" a="1"/>
  <c r="L138" i="2" s="1"/>
  <c r="L139" i="2" a="1"/>
  <c r="L139" i="2" s="1"/>
  <c r="L140" i="2" a="1"/>
  <c r="L140" i="2" s="1"/>
  <c r="L141" i="2" a="1"/>
  <c r="L141" i="2" s="1"/>
  <c r="L142" i="2" a="1"/>
  <c r="L142" i="2" s="1"/>
  <c r="L143" i="2" a="1"/>
  <c r="L143" i="2" s="1"/>
  <c r="L144" i="2" a="1"/>
  <c r="L144" i="2" s="1"/>
  <c r="L145" i="2" a="1"/>
  <c r="L145" i="2" s="1"/>
  <c r="L146" i="2" a="1"/>
  <c r="L146" i="2" s="1"/>
  <c r="L147" i="2" a="1"/>
  <c r="L147" i="2" s="1"/>
  <c r="L148" i="2" a="1"/>
  <c r="L148" i="2" s="1"/>
  <c r="L149" i="2" a="1"/>
  <c r="L149" i="2" s="1"/>
  <c r="L150" i="2" a="1"/>
  <c r="L150" i="2" s="1"/>
  <c r="L151" i="2" a="1"/>
  <c r="L151" i="2" s="1"/>
  <c r="L152" i="2" a="1"/>
  <c r="L152" i="2" s="1"/>
  <c r="L153" i="2" a="1"/>
  <c r="L153" i="2" s="1"/>
  <c r="L154" i="2" a="1"/>
  <c r="L154" i="2" s="1"/>
  <c r="L155" i="2" a="1"/>
  <c r="L155" i="2" s="1"/>
  <c r="L156" i="2" a="1"/>
  <c r="L156" i="2" s="1"/>
  <c r="L157" i="2" a="1"/>
  <c r="L157" i="2" s="1"/>
  <c r="L158" i="2" a="1"/>
  <c r="L158" i="2" s="1"/>
  <c r="L159" i="2" a="1"/>
  <c r="L159" i="2" s="1"/>
  <c r="L160" i="2" a="1"/>
  <c r="L160" i="2" s="1"/>
  <c r="L161" i="2" a="1"/>
  <c r="L161" i="2" s="1"/>
  <c r="L162" i="2" a="1"/>
  <c r="L162" i="2" s="1"/>
  <c r="L163" i="2" a="1"/>
  <c r="L163" i="2" s="1"/>
  <c r="L164" i="2" a="1"/>
  <c r="L164" i="2" s="1"/>
  <c r="L165" i="2" a="1"/>
  <c r="L165" i="2" s="1"/>
  <c r="L166" i="2" a="1"/>
  <c r="L166" i="2" s="1"/>
  <c r="L167" i="2" a="1"/>
  <c r="L167" i="2" s="1"/>
  <c r="L168" i="2" a="1"/>
  <c r="L168" i="2" s="1"/>
  <c r="L169" i="2" a="1"/>
  <c r="L169" i="2" s="1"/>
  <c r="L170" i="2" a="1"/>
  <c r="L170" i="2" s="1"/>
  <c r="L171" i="2" a="1"/>
  <c r="L171" i="2" s="1"/>
  <c r="L172" i="2" a="1"/>
  <c r="L172" i="2" s="1"/>
  <c r="L173" i="2" a="1"/>
  <c r="L173" i="2" s="1"/>
  <c r="L174" i="2" a="1"/>
  <c r="L174" i="2" s="1"/>
  <c r="L175" i="2" a="1"/>
  <c r="L175" i="2" s="1"/>
  <c r="L176" i="2" a="1"/>
  <c r="L176" i="2" s="1"/>
  <c r="L177" i="2" a="1"/>
  <c r="L177" i="2" s="1"/>
  <c r="L178" i="2" a="1"/>
  <c r="L178" i="2" s="1"/>
  <c r="L179" i="2" a="1"/>
  <c r="L179" i="2" s="1"/>
  <c r="L180" i="2" a="1"/>
  <c r="L180" i="2" s="1"/>
  <c r="L181" i="2" a="1"/>
  <c r="L181" i="2" s="1"/>
  <c r="L182" i="2" a="1"/>
  <c r="L182" i="2" s="1"/>
  <c r="L183" i="2" a="1"/>
  <c r="L183" i="2" s="1"/>
  <c r="L184" i="2" a="1"/>
  <c r="L184" i="2" s="1"/>
  <c r="L185" i="2" a="1"/>
  <c r="L185" i="2" s="1"/>
  <c r="L186" i="2" a="1"/>
  <c r="L186" i="2" s="1"/>
  <c r="L187" i="2" a="1"/>
  <c r="L187" i="2" s="1"/>
  <c r="L188" i="2" a="1"/>
  <c r="L188" i="2" s="1"/>
  <c r="L189" i="2" a="1"/>
  <c r="L189" i="2" s="1"/>
  <c r="L190" i="2" a="1"/>
  <c r="L190" i="2" s="1"/>
  <c r="L191" i="2" a="1"/>
  <c r="L191" i="2" s="1"/>
  <c r="L192" i="2" a="1"/>
  <c r="L192" i="2" s="1"/>
  <c r="L193" i="2" a="1"/>
  <c r="L193" i="2" s="1"/>
  <c r="L194" i="2" a="1"/>
  <c r="L194" i="2" s="1"/>
  <c r="L195" i="2" a="1"/>
  <c r="L195" i="2" s="1"/>
  <c r="L196" i="2" a="1"/>
  <c r="L196" i="2" s="1"/>
  <c r="L197" i="2" a="1"/>
  <c r="L197" i="2" s="1"/>
  <c r="L198" i="2" a="1"/>
  <c r="L198" i="2" s="1"/>
  <c r="L199" i="2" a="1"/>
  <c r="L199" i="2" s="1"/>
  <c r="L200" i="2" a="1"/>
  <c r="L200" i="2" s="1"/>
  <c r="L201" i="2" a="1"/>
  <c r="L201" i="2" s="1"/>
  <c r="L202" i="2" a="1"/>
  <c r="L202" i="2" s="1"/>
  <c r="L203" i="2" a="1"/>
  <c r="L203" i="2" s="1"/>
  <c r="L204" i="2" a="1"/>
  <c r="L204" i="2" s="1"/>
  <c r="L205" i="2" a="1"/>
  <c r="L205" i="2" s="1"/>
  <c r="L206" i="2" a="1"/>
  <c r="L206" i="2" s="1"/>
  <c r="L207" i="2" a="1"/>
  <c r="L207" i="2" s="1"/>
  <c r="L208" i="2" a="1"/>
  <c r="L208" i="2" s="1"/>
  <c r="L209" i="2" a="1"/>
  <c r="L209" i="2" s="1"/>
  <c r="L210" i="2" a="1"/>
  <c r="L210" i="2" s="1"/>
  <c r="L211" i="2" a="1"/>
  <c r="L211" i="2" s="1"/>
  <c r="L212" i="2" a="1"/>
  <c r="L212" i="2" s="1"/>
  <c r="L213" i="2" a="1"/>
  <c r="L213" i="2" s="1"/>
  <c r="L214" i="2" a="1"/>
  <c r="L214" i="2" s="1"/>
  <c r="L215" i="2" a="1"/>
  <c r="L215" i="2" s="1"/>
  <c r="L216" i="2" a="1"/>
  <c r="L216" i="2" s="1"/>
  <c r="L217" i="2" a="1"/>
  <c r="L217" i="2" s="1"/>
  <c r="L218" i="2" a="1"/>
  <c r="L218" i="2" s="1"/>
  <c r="L219" i="2" a="1"/>
  <c r="L219" i="2" s="1"/>
  <c r="L220" i="2" a="1"/>
  <c r="L220" i="2" s="1"/>
  <c r="L221" i="2" a="1"/>
  <c r="L221" i="2" s="1"/>
  <c r="L222" i="2" a="1"/>
  <c r="L222" i="2" s="1"/>
  <c r="L223" i="2" a="1"/>
  <c r="L223" i="2" s="1"/>
  <c r="L224" i="2" a="1"/>
  <c r="L224" i="2" s="1"/>
  <c r="L225" i="2" a="1"/>
  <c r="L225" i="2" s="1"/>
  <c r="L226" i="2" a="1"/>
  <c r="L226" i="2" s="1"/>
  <c r="L227" i="2" a="1"/>
  <c r="L227" i="2" s="1"/>
  <c r="L228" i="2" a="1"/>
  <c r="L228" i="2" s="1"/>
  <c r="L229" i="2" a="1"/>
  <c r="L229" i="2" s="1"/>
  <c r="L230" i="2" a="1"/>
  <c r="L230" i="2" s="1"/>
  <c r="L231" i="2" a="1"/>
  <c r="L231" i="2" s="1"/>
  <c r="L232" i="2" a="1"/>
  <c r="L232" i="2" s="1"/>
  <c r="L233" i="2" a="1"/>
  <c r="L233" i="2" s="1"/>
  <c r="L234" i="2" a="1"/>
  <c r="L234" i="2" s="1"/>
  <c r="L235" i="2" a="1"/>
  <c r="L235" i="2" s="1"/>
  <c r="L236" i="2" a="1"/>
  <c r="L236" i="2" s="1"/>
  <c r="L237" i="2" a="1"/>
  <c r="L237" i="2" s="1"/>
  <c r="L238" i="2" a="1"/>
  <c r="L238" i="2" s="1"/>
  <c r="L239" i="2" a="1"/>
  <c r="L239" i="2" s="1"/>
  <c r="L240" i="2" a="1"/>
  <c r="L240" i="2" s="1"/>
  <c r="L241" i="2" a="1"/>
  <c r="L241" i="2" s="1"/>
  <c r="L242" i="2" a="1"/>
  <c r="L242" i="2" s="1"/>
  <c r="L243" i="2" a="1"/>
  <c r="L243" i="2" s="1"/>
  <c r="L244" i="2" a="1"/>
  <c r="L244" i="2" s="1"/>
  <c r="L245" i="2" a="1"/>
  <c r="L245" i="2" s="1"/>
  <c r="L246" i="2" a="1"/>
  <c r="L246" i="2" s="1"/>
  <c r="L247" i="2" a="1"/>
  <c r="L247" i="2" s="1"/>
  <c r="L248" i="2" a="1"/>
  <c r="L248" i="2" s="1"/>
  <c r="L249" i="2" a="1"/>
  <c r="L249" i="2" s="1"/>
  <c r="L250" i="2" a="1"/>
  <c r="L250" i="2" s="1"/>
  <c r="L251" i="2" a="1"/>
  <c r="L251" i="2" s="1"/>
  <c r="L252" i="2" a="1"/>
  <c r="L252" i="2" s="1"/>
  <c r="L253" i="2" a="1"/>
  <c r="L253" i="2" s="1"/>
  <c r="L254" i="2" a="1"/>
  <c r="L254" i="2" s="1"/>
  <c r="L255" i="2" a="1"/>
  <c r="L255" i="2" s="1"/>
  <c r="L256" i="2" a="1"/>
  <c r="L256" i="2" s="1"/>
  <c r="L257" i="2" a="1"/>
  <c r="L257" i="2" s="1"/>
  <c r="L258" i="2" a="1"/>
  <c r="L258" i="2" s="1"/>
  <c r="L259" i="2" a="1"/>
  <c r="L259" i="2" s="1"/>
  <c r="L260" i="2" a="1"/>
  <c r="L260" i="2" s="1"/>
  <c r="L261" i="2" a="1"/>
  <c r="L261" i="2" s="1"/>
  <c r="L262" i="2" a="1"/>
  <c r="L262" i="2" s="1"/>
  <c r="L263" i="2" a="1"/>
  <c r="L263" i="2" s="1"/>
  <c r="L264" i="2" a="1"/>
  <c r="L264" i="2" s="1"/>
  <c r="L265" i="2" a="1"/>
  <c r="L265" i="2" s="1"/>
  <c r="L266" i="2" a="1"/>
  <c r="L266" i="2" s="1"/>
  <c r="L267" i="2" a="1"/>
  <c r="L267" i="2" s="1"/>
  <c r="L268" i="2" a="1"/>
  <c r="L268" i="2" s="1"/>
  <c r="L269" i="2" a="1"/>
  <c r="L269" i="2" s="1"/>
  <c r="L270" i="2" a="1"/>
  <c r="L270" i="2" s="1"/>
  <c r="L271" i="2" a="1"/>
  <c r="L271" i="2" s="1"/>
  <c r="L272" i="2" a="1"/>
  <c r="L272" i="2" s="1"/>
  <c r="L273" i="2" a="1"/>
  <c r="L273" i="2" s="1"/>
  <c r="L274" i="2" a="1"/>
  <c r="L274" i="2" s="1"/>
  <c r="L275" i="2" a="1"/>
  <c r="L275" i="2" s="1"/>
  <c r="L276" i="2" a="1"/>
  <c r="L276" i="2" s="1"/>
  <c r="L277" i="2" a="1"/>
  <c r="L277" i="2" s="1"/>
  <c r="L278" i="2" a="1"/>
  <c r="L278" i="2" s="1"/>
  <c r="L279" i="2" a="1"/>
  <c r="L279" i="2" s="1"/>
  <c r="L280" i="2" a="1"/>
  <c r="L280" i="2" s="1"/>
  <c r="L281" i="2" a="1"/>
  <c r="L281" i="2" s="1"/>
  <c r="L282" i="2" a="1"/>
  <c r="L282" i="2" s="1"/>
  <c r="L283" i="2" a="1"/>
  <c r="L283" i="2" s="1"/>
  <c r="L284" i="2" a="1"/>
  <c r="L284" i="2" s="1"/>
  <c r="L285" i="2" a="1"/>
  <c r="L285" i="2" s="1"/>
  <c r="L286" i="2" a="1"/>
  <c r="L286" i="2" s="1"/>
  <c r="L287" i="2" a="1"/>
  <c r="L287" i="2" s="1"/>
  <c r="L288" i="2" a="1"/>
  <c r="L288" i="2" s="1"/>
  <c r="L289" i="2" a="1"/>
  <c r="L289" i="2" s="1"/>
  <c r="L290" i="2" a="1"/>
  <c r="L290" i="2" s="1"/>
  <c r="L291" i="2" a="1"/>
  <c r="L291" i="2" s="1"/>
  <c r="L292" i="2" a="1"/>
  <c r="L292" i="2" s="1"/>
  <c r="L293" i="2" a="1"/>
  <c r="L293" i="2" s="1"/>
  <c r="L294" i="2" a="1"/>
  <c r="L294" i="2" s="1"/>
  <c r="L295" i="2" a="1"/>
  <c r="L295" i="2" s="1"/>
  <c r="L296" i="2" a="1"/>
  <c r="L296" i="2" s="1"/>
  <c r="L297" i="2" a="1"/>
  <c r="L297" i="2" s="1"/>
  <c r="L298" i="2" a="1"/>
  <c r="L298" i="2" s="1"/>
  <c r="L299" i="2" a="1"/>
  <c r="L299" i="2" s="1"/>
  <c r="L300" i="2" a="1"/>
  <c r="L300" i="2" s="1"/>
  <c r="L301" i="2" a="1"/>
  <c r="L301" i="2" s="1"/>
  <c r="L302" i="2" a="1"/>
  <c r="L302" i="2" s="1"/>
  <c r="L303" i="2" a="1"/>
  <c r="L303" i="2" s="1"/>
  <c r="L304" i="2" a="1"/>
  <c r="L304" i="2" s="1"/>
  <c r="L305" i="2" a="1"/>
  <c r="L305" i="2" s="1"/>
  <c r="L306" i="2" a="1"/>
  <c r="L306" i="2" s="1"/>
  <c r="L307" i="2" a="1"/>
  <c r="L307" i="2" s="1"/>
  <c r="L308" i="2" a="1"/>
  <c r="L308" i="2" s="1"/>
  <c r="L309" i="2" a="1"/>
  <c r="L309" i="2" s="1"/>
  <c r="L310" i="2" a="1"/>
  <c r="L310" i="2" s="1"/>
  <c r="L311" i="2" a="1"/>
  <c r="L311" i="2" s="1"/>
  <c r="L312" i="2" a="1"/>
  <c r="L312" i="2" s="1"/>
  <c r="L313" i="2" a="1"/>
  <c r="L313" i="2" s="1"/>
  <c r="L314" i="2" a="1"/>
  <c r="L314" i="2" s="1"/>
  <c r="L315" i="2" a="1"/>
  <c r="L315" i="2" s="1"/>
  <c r="L316" i="2" a="1"/>
  <c r="L316" i="2" s="1"/>
  <c r="L317" i="2" a="1"/>
  <c r="L317" i="2" s="1"/>
  <c r="L318" i="2" a="1"/>
  <c r="L318" i="2" s="1"/>
  <c r="L319" i="2" a="1"/>
  <c r="L319" i="2" s="1"/>
  <c r="L320" i="2" a="1"/>
  <c r="L320" i="2" s="1"/>
  <c r="L321" i="2" a="1"/>
  <c r="L321" i="2" s="1"/>
  <c r="L322" i="2" a="1"/>
  <c r="L322" i="2" s="1"/>
  <c r="L323" i="2" a="1"/>
  <c r="L323" i="2" s="1"/>
  <c r="L324" i="2" a="1"/>
  <c r="L324" i="2" s="1"/>
  <c r="L325" i="2" a="1"/>
  <c r="L325" i="2" s="1"/>
  <c r="L326" i="2" a="1"/>
  <c r="L326" i="2" s="1"/>
  <c r="L327" i="2" a="1"/>
  <c r="L327" i="2" s="1"/>
  <c r="L328" i="2" a="1"/>
  <c r="L328" i="2" s="1"/>
  <c r="L329" i="2" a="1"/>
  <c r="L329" i="2" s="1"/>
  <c r="L330" i="2" a="1"/>
  <c r="L330" i="2" s="1"/>
  <c r="L331" i="2" a="1"/>
  <c r="L331" i="2" s="1"/>
  <c r="L332" i="2" a="1"/>
  <c r="L332" i="2" s="1"/>
  <c r="L333" i="2" a="1"/>
  <c r="L333" i="2" s="1"/>
  <c r="L334" i="2" a="1"/>
  <c r="L334" i="2" s="1"/>
  <c r="L335" i="2" a="1"/>
  <c r="L335" i="2" s="1"/>
  <c r="L336" i="2" a="1"/>
  <c r="L336" i="2" s="1"/>
  <c r="L337" i="2" a="1"/>
  <c r="L337" i="2" s="1"/>
  <c r="L338" i="2" a="1"/>
  <c r="L338" i="2" s="1"/>
  <c r="L339" i="2" a="1"/>
  <c r="L339" i="2" s="1"/>
  <c r="L340" i="2" a="1"/>
  <c r="L340" i="2" s="1"/>
  <c r="L341" i="2" a="1"/>
  <c r="L341" i="2" s="1"/>
  <c r="L342" i="2" a="1"/>
  <c r="L342" i="2" s="1"/>
  <c r="L343" i="2" a="1"/>
  <c r="L343" i="2" s="1"/>
  <c r="L344" i="2" a="1"/>
  <c r="L344" i="2" s="1"/>
  <c r="L345" i="2" a="1"/>
  <c r="L345" i="2" s="1"/>
  <c r="L346" i="2" a="1"/>
  <c r="L346" i="2" s="1"/>
  <c r="L347" i="2" a="1"/>
  <c r="L347" i="2" s="1"/>
  <c r="L348" i="2" a="1"/>
  <c r="L348" i="2" s="1"/>
  <c r="L349" i="2" a="1"/>
  <c r="L349" i="2" s="1"/>
  <c r="L350" i="2" a="1"/>
  <c r="L350" i="2" s="1"/>
  <c r="L351" i="2" a="1"/>
  <c r="L351" i="2" s="1"/>
  <c r="L352" i="2" a="1"/>
  <c r="L352" i="2" s="1"/>
  <c r="L353" i="2" a="1"/>
  <c r="L353" i="2" s="1"/>
  <c r="L354" i="2" a="1"/>
  <c r="L354" i="2" s="1"/>
  <c r="L355" i="2" a="1"/>
  <c r="L355" i="2" s="1"/>
  <c r="L356" i="2" a="1"/>
  <c r="L356" i="2" s="1"/>
  <c r="L357" i="2" a="1"/>
  <c r="L357" i="2" s="1"/>
  <c r="L358" i="2" a="1"/>
  <c r="L358" i="2" s="1"/>
  <c r="L359" i="2" a="1"/>
  <c r="L359" i="2" s="1"/>
  <c r="L360" i="2" a="1"/>
  <c r="L360" i="2" s="1"/>
  <c r="L361" i="2" a="1"/>
  <c r="L361" i="2" s="1"/>
  <c r="L362" i="2" a="1"/>
  <c r="L362" i="2" s="1"/>
  <c r="L363" i="2" a="1"/>
  <c r="L363" i="2" s="1"/>
  <c r="L364" i="2" a="1"/>
  <c r="L364" i="2" s="1"/>
  <c r="L365" i="2" a="1"/>
  <c r="L365" i="2" s="1"/>
  <c r="L366" i="2" a="1"/>
  <c r="L366" i="2" s="1"/>
  <c r="L367" i="2" a="1"/>
  <c r="L367" i="2" s="1"/>
  <c r="L368" i="2" a="1"/>
  <c r="L368" i="2" s="1"/>
  <c r="L369" i="2" a="1"/>
  <c r="L369" i="2" s="1"/>
  <c r="L370" i="2" a="1"/>
  <c r="L370" i="2" s="1"/>
  <c r="L371" i="2" a="1"/>
  <c r="L371" i="2" s="1"/>
  <c r="L372" i="2" a="1"/>
  <c r="L372" i="2" s="1"/>
  <c r="L373" i="2" a="1"/>
  <c r="L373" i="2" s="1"/>
  <c r="L374" i="2" a="1"/>
  <c r="L374" i="2" s="1"/>
  <c r="L375" i="2" a="1"/>
  <c r="L375" i="2" s="1"/>
  <c r="L376" i="2" a="1"/>
  <c r="L376" i="2" s="1"/>
  <c r="L377" i="2" a="1"/>
  <c r="L377" i="2" s="1"/>
  <c r="L378" i="2" a="1"/>
  <c r="L378" i="2" s="1"/>
  <c r="L379" i="2" a="1"/>
  <c r="L379" i="2" s="1"/>
  <c r="L380" i="2" a="1"/>
  <c r="L380" i="2" s="1"/>
  <c r="L381" i="2" a="1"/>
  <c r="L381" i="2" s="1"/>
  <c r="L382" i="2" a="1"/>
  <c r="L382" i="2" s="1"/>
  <c r="L383" i="2" a="1"/>
  <c r="L383" i="2" s="1"/>
  <c r="L384" i="2" a="1"/>
  <c r="L384" i="2" s="1"/>
  <c r="L385" i="2" a="1"/>
  <c r="L385" i="2" s="1"/>
  <c r="L386" i="2" a="1"/>
  <c r="L386" i="2" s="1"/>
  <c r="L387" i="2" a="1"/>
  <c r="L387" i="2" s="1"/>
  <c r="L388" i="2" a="1"/>
  <c r="L388" i="2" s="1"/>
  <c r="L389" i="2" a="1"/>
  <c r="L389" i="2" s="1"/>
  <c r="L390" i="2" a="1"/>
  <c r="L390" i="2" s="1"/>
  <c r="L391" i="2" a="1"/>
  <c r="L391" i="2" s="1"/>
  <c r="L392" i="2" a="1"/>
  <c r="L392" i="2" s="1"/>
  <c r="L393" i="2" a="1"/>
  <c r="L393" i="2" s="1"/>
  <c r="L394" i="2" a="1"/>
  <c r="L394" i="2" s="1"/>
  <c r="L395" i="2" a="1"/>
  <c r="L395" i="2" s="1"/>
  <c r="L396" i="2" a="1"/>
  <c r="L396" i="2" s="1"/>
  <c r="L397" i="2" a="1"/>
  <c r="L397" i="2" s="1"/>
  <c r="L398" i="2" a="1"/>
  <c r="L398" i="2" s="1"/>
  <c r="L399" i="2" a="1"/>
  <c r="L399" i="2" s="1"/>
  <c r="L400" i="2" a="1"/>
  <c r="L400" i="2" s="1"/>
  <c r="L401" i="2" a="1"/>
  <c r="L401" i="2" s="1"/>
  <c r="L402" i="2" a="1"/>
  <c r="L402" i="2" s="1"/>
  <c r="L403" i="2" a="1"/>
  <c r="L403" i="2" s="1"/>
  <c r="L404" i="2" a="1"/>
  <c r="L404" i="2" s="1"/>
  <c r="L405" i="2" a="1"/>
  <c r="L405" i="2" s="1"/>
  <c r="L406" i="2" a="1"/>
  <c r="L406" i="2" s="1"/>
  <c r="L407" i="2" a="1"/>
  <c r="L407" i="2" s="1"/>
  <c r="L408" i="2" a="1"/>
  <c r="L408" i="2" s="1"/>
  <c r="L409" i="2" a="1"/>
  <c r="L409" i="2" s="1"/>
  <c r="L410" i="2" a="1"/>
  <c r="L410" i="2" s="1"/>
  <c r="L411" i="2" a="1"/>
  <c r="L411" i="2" s="1"/>
  <c r="L412" i="2" a="1"/>
  <c r="L412" i="2" s="1"/>
  <c r="L413" i="2" a="1"/>
  <c r="L413" i="2" s="1"/>
  <c r="L414" i="2" a="1"/>
  <c r="L414" i="2" s="1"/>
  <c r="L415" i="2" a="1"/>
  <c r="L415" i="2" s="1"/>
  <c r="L416" i="2" a="1"/>
  <c r="L416" i="2" s="1"/>
  <c r="L417" i="2" a="1"/>
  <c r="L417" i="2" s="1"/>
  <c r="L418" i="2" a="1"/>
  <c r="L418" i="2" s="1"/>
  <c r="L419" i="2" a="1"/>
  <c r="L419" i="2" s="1"/>
  <c r="L420" i="2" a="1"/>
  <c r="L420" i="2" s="1"/>
  <c r="L421" i="2" a="1"/>
  <c r="L421" i="2" s="1"/>
  <c r="L422" i="2" a="1"/>
  <c r="L422" i="2" s="1"/>
  <c r="L423" i="2" a="1"/>
  <c r="L423" i="2" s="1"/>
  <c r="L424" i="2" a="1"/>
  <c r="L424" i="2" s="1"/>
  <c r="L425" i="2" a="1"/>
  <c r="L425" i="2" s="1"/>
  <c r="L426" i="2" a="1"/>
  <c r="L426" i="2" s="1"/>
  <c r="L427" i="2" a="1"/>
  <c r="L427" i="2" s="1"/>
  <c r="L428" i="2" a="1"/>
  <c r="L428" i="2" s="1"/>
  <c r="L429" i="2" a="1"/>
  <c r="L429" i="2" s="1"/>
  <c r="L430" i="2" a="1"/>
  <c r="L430" i="2" s="1"/>
  <c r="L431" i="2" a="1"/>
  <c r="L431" i="2" s="1"/>
  <c r="L432" i="2" a="1"/>
  <c r="L432" i="2" s="1"/>
  <c r="L433" i="2" a="1"/>
  <c r="L433" i="2" s="1"/>
  <c r="L434" i="2" a="1"/>
  <c r="L434" i="2" s="1"/>
  <c r="L435" i="2" a="1"/>
  <c r="L435" i="2" s="1"/>
  <c r="L436" i="2" a="1"/>
  <c r="L436" i="2" s="1"/>
  <c r="L437" i="2" a="1"/>
  <c r="L437" i="2" s="1"/>
  <c r="L438" i="2" a="1"/>
  <c r="L438" i="2" s="1"/>
  <c r="L439" i="2" a="1"/>
  <c r="L439" i="2" s="1"/>
  <c r="L440" i="2" a="1"/>
  <c r="L440" i="2" s="1"/>
  <c r="L441" i="2" a="1"/>
  <c r="L441" i="2" s="1"/>
  <c r="L442" i="2" a="1"/>
  <c r="L442" i="2" s="1"/>
  <c r="L443" i="2" a="1"/>
  <c r="L443" i="2" s="1"/>
  <c r="L444" i="2" a="1"/>
  <c r="L444" i="2" s="1"/>
  <c r="L445" i="2" a="1"/>
  <c r="L445" i="2" s="1"/>
  <c r="L446" i="2" a="1"/>
  <c r="L446" i="2" s="1"/>
  <c r="L447" i="2" a="1"/>
  <c r="L447" i="2" s="1"/>
  <c r="L448" i="2" a="1"/>
  <c r="L448" i="2" s="1"/>
  <c r="L449" i="2" a="1"/>
  <c r="L449" i="2" s="1"/>
  <c r="L450" i="2" a="1"/>
  <c r="L450" i="2" s="1"/>
  <c r="L451" i="2" a="1"/>
  <c r="L451" i="2" s="1"/>
  <c r="L452" i="2" a="1"/>
  <c r="L452" i="2" s="1"/>
  <c r="L453" i="2" a="1"/>
  <c r="L453" i="2" s="1"/>
  <c r="L454" i="2" a="1"/>
  <c r="L454" i="2" s="1"/>
  <c r="L455" i="2" a="1"/>
  <c r="L455" i="2" s="1"/>
  <c r="L456" i="2" a="1"/>
  <c r="L456" i="2" s="1"/>
  <c r="L457" i="2" a="1"/>
  <c r="L457" i="2" s="1"/>
  <c r="L458" i="2" a="1"/>
  <c r="L458" i="2" s="1"/>
  <c r="L459" i="2" a="1"/>
  <c r="L459" i="2" s="1"/>
  <c r="L460" i="2" a="1"/>
  <c r="L460" i="2" s="1"/>
  <c r="L461" i="2" a="1"/>
  <c r="L461" i="2" s="1"/>
  <c r="L462" i="2" a="1"/>
  <c r="L462" i="2" s="1"/>
  <c r="L463" i="2" a="1"/>
  <c r="L463" i="2" s="1"/>
  <c r="L464" i="2" a="1"/>
  <c r="L464" i="2" s="1"/>
  <c r="L465" i="2" a="1"/>
  <c r="L465" i="2" s="1"/>
  <c r="L466" i="2" a="1"/>
  <c r="L466" i="2" s="1"/>
  <c r="L467" i="2" a="1"/>
  <c r="L467" i="2" s="1"/>
  <c r="L468" i="2" a="1"/>
  <c r="L468" i="2" s="1"/>
  <c r="L469" i="2" a="1"/>
  <c r="L469" i="2" s="1"/>
  <c r="L470" i="2" a="1"/>
  <c r="L470" i="2" s="1"/>
  <c r="L471" i="2" a="1"/>
  <c r="L471" i="2" s="1"/>
  <c r="L472" i="2" a="1"/>
  <c r="L472" i="2" s="1"/>
  <c r="L473" i="2" a="1"/>
  <c r="L473" i="2" s="1"/>
  <c r="L474" i="2" a="1"/>
  <c r="L474" i="2" s="1"/>
  <c r="L475" i="2" a="1"/>
  <c r="L475" i="2" s="1"/>
  <c r="L476" i="2" a="1"/>
  <c r="L476" i="2" s="1"/>
  <c r="L477" i="2" a="1"/>
  <c r="L477" i="2" s="1"/>
  <c r="L478" i="2" a="1"/>
  <c r="L478" i="2" s="1"/>
  <c r="L479" i="2" a="1"/>
  <c r="L479" i="2" s="1"/>
  <c r="L480" i="2" a="1"/>
  <c r="L480" i="2" s="1"/>
  <c r="L481" i="2" a="1"/>
  <c r="L481" i="2" s="1"/>
  <c r="D39" i="13"/>
  <c r="D40" i="13"/>
  <c r="D41" i="13"/>
  <c r="D42" i="13"/>
  <c r="D43" i="13"/>
  <c r="D38" i="13"/>
  <c r="C39" i="13"/>
  <c r="C40" i="13"/>
  <c r="C41" i="13"/>
  <c r="C42" i="13"/>
  <c r="C43" i="13"/>
  <c r="C38" i="13"/>
  <c r="K33" i="13"/>
  <c r="K40" i="13" s="1"/>
  <c r="K29" i="13"/>
  <c r="K30" i="13"/>
  <c r="K31" i="13"/>
  <c r="K37" i="13" s="1"/>
  <c r="K32" i="13"/>
  <c r="K28" i="13"/>
  <c r="J29" i="13"/>
  <c r="J30" i="13"/>
  <c r="J31" i="13"/>
  <c r="J32" i="13"/>
  <c r="J33" i="13"/>
  <c r="J28" i="13"/>
  <c r="I29" i="13"/>
  <c r="I30" i="13"/>
  <c r="I31" i="13"/>
  <c r="I32" i="13"/>
  <c r="I33" i="13"/>
  <c r="I28" i="13"/>
  <c r="K2" i="2" a="1"/>
  <c r="K2" i="2" s="1"/>
  <c r="K3" i="2" a="1"/>
  <c r="K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I8" i="6"/>
  <c r="H8" i="6"/>
  <c r="G8" i="6"/>
  <c r="F8" i="6"/>
  <c r="E8" i="6"/>
  <c r="D8" i="6"/>
  <c r="C8" i="6"/>
  <c r="I7" i="6"/>
  <c r="H7" i="6"/>
  <c r="G7" i="6"/>
  <c r="F7" i="6"/>
  <c r="E7" i="6"/>
  <c r="C7" i="6"/>
  <c r="D7" i="6"/>
  <c r="C7" i="5"/>
  <c r="Y23" i="2"/>
  <c r="Y24" i="2"/>
  <c r="Y25" i="2"/>
  <c r="Y26" i="2"/>
  <c r="Y27" i="2"/>
  <c r="Y22" i="2"/>
  <c r="X33" i="2"/>
  <c r="X32" i="2"/>
  <c r="W33" i="2"/>
  <c r="W32" i="2"/>
  <c r="S17" i="3"/>
  <c r="AB10" i="3"/>
  <c r="AB9" i="3"/>
  <c r="AA10" i="3"/>
  <c r="AA9" i="3"/>
  <c r="T34" i="3"/>
  <c r="T33" i="3"/>
  <c r="S34" i="3"/>
  <c r="S33" i="3"/>
  <c r="T25" i="3"/>
  <c r="T26" i="3"/>
  <c r="T27" i="3"/>
  <c r="T24" i="3"/>
  <c r="S25" i="3"/>
  <c r="S26" i="3"/>
  <c r="S27" i="3"/>
  <c r="S24" i="3"/>
  <c r="T18" i="3"/>
  <c r="T17" i="3"/>
  <c r="S18" i="3"/>
  <c r="T8" i="3"/>
  <c r="T9" i="3"/>
  <c r="T10" i="3"/>
  <c r="T11" i="3"/>
  <c r="T12" i="3"/>
  <c r="T7" i="3"/>
  <c r="S8" i="3"/>
  <c r="S9" i="3"/>
  <c r="S10" i="3"/>
  <c r="S11" i="3"/>
  <c r="S12" i="3"/>
  <c r="S7" i="3"/>
  <c r="L11" i="3"/>
  <c r="F2" i="3" a="1"/>
  <c r="F2" i="3" s="1"/>
  <c r="F3" i="3" a="1"/>
  <c r="F3" i="3" s="1"/>
  <c r="F4" i="3" a="1"/>
  <c r="F4" i="3" s="1"/>
  <c r="F5" i="3" a="1"/>
  <c r="F5" i="3" s="1"/>
  <c r="F6" i="3" a="1"/>
  <c r="F6" i="3" s="1"/>
  <c r="F7" i="3" a="1"/>
  <c r="F7" i="3" s="1"/>
  <c r="F8" i="3" a="1"/>
  <c r="F8" i="3" s="1"/>
  <c r="F9" i="3" a="1"/>
  <c r="F9" i="3" s="1"/>
  <c r="F10" i="3" a="1"/>
  <c r="F10" i="3" s="1"/>
  <c r="F11" i="3" a="1"/>
  <c r="F11" i="3" s="1"/>
  <c r="F12" i="3" a="1"/>
  <c r="F12" i="3" s="1"/>
  <c r="F13" i="3" a="1"/>
  <c r="F13" i="3" s="1"/>
  <c r="F14" i="3" a="1"/>
  <c r="F14" i="3" s="1"/>
  <c r="F15" i="3" a="1"/>
  <c r="F15" i="3" s="1"/>
  <c r="F16" i="3" a="1"/>
  <c r="F16" i="3" s="1"/>
  <c r="F17" i="3" a="1"/>
  <c r="F17" i="3" s="1"/>
  <c r="F18" i="3" a="1"/>
  <c r="F18" i="3" s="1"/>
  <c r="F19" i="3" a="1"/>
  <c r="F19" i="3" s="1"/>
  <c r="F20" i="3" a="1"/>
  <c r="F20" i="3" s="1"/>
  <c r="F21" i="3" a="1"/>
  <c r="F21" i="3" s="1"/>
  <c r="F22" i="3" a="1"/>
  <c r="F22" i="3" s="1"/>
  <c r="F23" i="3" a="1"/>
  <c r="F23" i="3" s="1"/>
  <c r="F24" i="3" a="1"/>
  <c r="F24" i="3" s="1"/>
  <c r="F25" i="3" a="1"/>
  <c r="F25" i="3" s="1"/>
  <c r="F26" i="3" a="1"/>
  <c r="F26" i="3" s="1"/>
  <c r="F27" i="3" a="1"/>
  <c r="F27" i="3" s="1"/>
  <c r="F28" i="3" a="1"/>
  <c r="F28" i="3" s="1"/>
  <c r="F29" i="3" a="1"/>
  <c r="F29" i="3" s="1"/>
  <c r="F30" i="3" a="1"/>
  <c r="F30" i="3" s="1"/>
  <c r="F31" i="3" a="1"/>
  <c r="F31" i="3" s="1"/>
  <c r="F32" i="3" a="1"/>
  <c r="F32" i="3" s="1"/>
  <c r="F33" i="3" a="1"/>
  <c r="F33" i="3" s="1"/>
  <c r="F34" i="3" a="1"/>
  <c r="F34" i="3" s="1"/>
  <c r="F35" i="3" a="1"/>
  <c r="F35" i="3" s="1"/>
  <c r="F36" i="3" a="1"/>
  <c r="F36" i="3" s="1"/>
  <c r="F37" i="3" a="1"/>
  <c r="F37" i="3" s="1"/>
  <c r="F38" i="3" a="1"/>
  <c r="F38" i="3" s="1"/>
  <c r="F39" i="3" a="1"/>
  <c r="F39" i="3" s="1"/>
  <c r="F40" i="3" a="1"/>
  <c r="F40" i="3" s="1"/>
  <c r="F41" i="3" a="1"/>
  <c r="F41" i="3" s="1"/>
  <c r="F42" i="3" a="1"/>
  <c r="F42" i="3" s="1"/>
  <c r="F43" i="3" a="1"/>
  <c r="F43" i="3" s="1"/>
  <c r="F44" i="3" a="1"/>
  <c r="F44" i="3" s="1"/>
  <c r="F45" i="3" a="1"/>
  <c r="F45" i="3" s="1"/>
  <c r="F46" i="3" a="1"/>
  <c r="F46" i="3" s="1"/>
  <c r="F47" i="3" a="1"/>
  <c r="F47" i="3" s="1"/>
  <c r="F48" i="3" a="1"/>
  <c r="F48" i="3" s="1"/>
  <c r="F49" i="3" a="1"/>
  <c r="F49" i="3" s="1"/>
  <c r="F50" i="3" a="1"/>
  <c r="F50" i="3" s="1"/>
  <c r="F51" i="3" a="1"/>
  <c r="F51" i="3" s="1"/>
  <c r="F52" i="3" a="1"/>
  <c r="F52" i="3" s="1"/>
  <c r="F53" i="3" a="1"/>
  <c r="F53" i="3" s="1"/>
  <c r="F54" i="3" a="1"/>
  <c r="F54" i="3" s="1"/>
  <c r="F55" i="3" a="1"/>
  <c r="F55" i="3" s="1"/>
  <c r="F56" i="3" a="1"/>
  <c r="F56" i="3" s="1"/>
  <c r="F57" i="3" a="1"/>
  <c r="F57" i="3" s="1"/>
  <c r="F58" i="3" a="1"/>
  <c r="F58" i="3" s="1"/>
  <c r="F59" i="3" a="1"/>
  <c r="F59" i="3" s="1"/>
  <c r="F60" i="3" a="1"/>
  <c r="F60" i="3" s="1"/>
  <c r="F61" i="3" a="1"/>
  <c r="F61" i="3" s="1"/>
  <c r="F62" i="3" a="1"/>
  <c r="F62" i="3" s="1"/>
  <c r="F63" i="3" a="1"/>
  <c r="F63" i="3" s="1"/>
  <c r="F64" i="3" a="1"/>
  <c r="F64" i="3" s="1"/>
  <c r="F65" i="3" a="1"/>
  <c r="F65" i="3" s="1"/>
  <c r="F66" i="3" a="1"/>
  <c r="F66" i="3" s="1"/>
  <c r="F67" i="3" a="1"/>
  <c r="F67" i="3" s="1"/>
  <c r="F68" i="3" a="1"/>
  <c r="F68" i="3" s="1"/>
  <c r="F69" i="3" a="1"/>
  <c r="F69" i="3" s="1"/>
  <c r="F70" i="3" a="1"/>
  <c r="F70" i="3" s="1"/>
  <c r="F71" i="3" a="1"/>
  <c r="F71" i="3" s="1"/>
  <c r="F72" i="3" a="1"/>
  <c r="F72" i="3" s="1"/>
  <c r="F73" i="3" a="1"/>
  <c r="F73" i="3" s="1"/>
  <c r="F74" i="3" a="1"/>
  <c r="F74" i="3" s="1"/>
  <c r="F75" i="3" a="1"/>
  <c r="F75" i="3" s="1"/>
  <c r="F76" i="3" a="1"/>
  <c r="F76" i="3" s="1"/>
  <c r="F77" i="3" a="1"/>
  <c r="F77" i="3" s="1"/>
  <c r="F78" i="3" a="1"/>
  <c r="F78" i="3" s="1"/>
  <c r="F79" i="3" a="1"/>
  <c r="F79" i="3" s="1"/>
  <c r="F80" i="3" a="1"/>
  <c r="F80" i="3" s="1"/>
  <c r="F81" i="3" a="1"/>
  <c r="F81" i="3" s="1"/>
  <c r="F82" i="3" a="1"/>
  <c r="F82" i="3" s="1"/>
  <c r="F83" i="3" a="1"/>
  <c r="F83" i="3" s="1"/>
  <c r="F84" i="3" a="1"/>
  <c r="F84" i="3" s="1"/>
  <c r="F85" i="3" a="1"/>
  <c r="F85" i="3" s="1"/>
  <c r="F86" i="3" a="1"/>
  <c r="F86" i="3" s="1"/>
  <c r="F87" i="3" a="1"/>
  <c r="F87" i="3" s="1"/>
  <c r="F88" i="3" a="1"/>
  <c r="F88" i="3" s="1"/>
  <c r="F89" i="3" a="1"/>
  <c r="F89" i="3" s="1"/>
  <c r="F90" i="3" a="1"/>
  <c r="F90" i="3" s="1"/>
  <c r="F91" i="3" a="1"/>
  <c r="F91" i="3" s="1"/>
  <c r="F92" i="3" a="1"/>
  <c r="F92" i="3" s="1"/>
  <c r="F93" i="3" a="1"/>
  <c r="F93" i="3" s="1"/>
  <c r="F94" i="3" a="1"/>
  <c r="F94" i="3" s="1"/>
  <c r="F95" i="3" a="1"/>
  <c r="F95" i="3" s="1"/>
  <c r="F96" i="3" a="1"/>
  <c r="F96" i="3" s="1"/>
  <c r="F97" i="3" a="1"/>
  <c r="F97" i="3" s="1"/>
  <c r="F98" i="3" a="1"/>
  <c r="F98" i="3" s="1"/>
  <c r="F99" i="3" a="1"/>
  <c r="F99" i="3" s="1"/>
  <c r="F100" i="3" a="1"/>
  <c r="F100" i="3" s="1"/>
  <c r="F101" i="3" a="1"/>
  <c r="F101" i="3" s="1"/>
  <c r="F102" i="3" a="1"/>
  <c r="F102" i="3" s="1"/>
  <c r="F103" i="3" a="1"/>
  <c r="F103" i="3" s="1"/>
  <c r="F104" i="3" a="1"/>
  <c r="F104" i="3" s="1"/>
  <c r="F105" i="3" a="1"/>
  <c r="F105" i="3" s="1"/>
  <c r="F106" i="3" a="1"/>
  <c r="F106" i="3" s="1"/>
  <c r="F107" i="3" a="1"/>
  <c r="F107" i="3" s="1"/>
  <c r="F108" i="3" a="1"/>
  <c r="F108" i="3" s="1"/>
  <c r="F109" i="3" a="1"/>
  <c r="F109" i="3" s="1"/>
  <c r="F110" i="3" a="1"/>
  <c r="F110" i="3" s="1"/>
  <c r="F111" i="3" a="1"/>
  <c r="F111" i="3" s="1"/>
  <c r="F112" i="3" a="1"/>
  <c r="F112" i="3" s="1"/>
  <c r="F113" i="3" a="1"/>
  <c r="F113" i="3" s="1"/>
  <c r="F114" i="3" a="1"/>
  <c r="F114" i="3" s="1"/>
  <c r="F115" i="3" a="1"/>
  <c r="F115" i="3" s="1"/>
  <c r="F116" i="3" a="1"/>
  <c r="F116" i="3" s="1"/>
  <c r="F117" i="3" a="1"/>
  <c r="F117" i="3" s="1"/>
  <c r="F118" i="3" a="1"/>
  <c r="F118" i="3" s="1"/>
  <c r="F119" i="3" a="1"/>
  <c r="F119" i="3" s="1"/>
  <c r="F120" i="3" a="1"/>
  <c r="F120" i="3" s="1"/>
  <c r="F121" i="3" a="1"/>
  <c r="F121" i="3" s="1"/>
  <c r="F122" i="3" a="1"/>
  <c r="F122" i="3" s="1"/>
  <c r="F123" i="3" a="1"/>
  <c r="F123" i="3" s="1"/>
  <c r="F124" i="3" a="1"/>
  <c r="F124" i="3" s="1"/>
  <c r="F125" i="3" a="1"/>
  <c r="F125" i="3" s="1"/>
  <c r="F126" i="3" a="1"/>
  <c r="F126" i="3" s="1"/>
  <c r="F127" i="3" a="1"/>
  <c r="F127" i="3" s="1"/>
  <c r="F128" i="3" a="1"/>
  <c r="F128" i="3" s="1"/>
  <c r="F129" i="3" a="1"/>
  <c r="F129" i="3" s="1"/>
  <c r="F130" i="3" a="1"/>
  <c r="F130" i="3" s="1"/>
  <c r="F131" i="3" a="1"/>
  <c r="F131" i="3" s="1"/>
  <c r="F132" i="3" a="1"/>
  <c r="F132" i="3" s="1"/>
  <c r="F133" i="3" a="1"/>
  <c r="F133" i="3" s="1"/>
  <c r="F134" i="3" a="1"/>
  <c r="F134" i="3" s="1"/>
  <c r="F135" i="3" a="1"/>
  <c r="F135" i="3" s="1"/>
  <c r="F136" i="3" a="1"/>
  <c r="F136" i="3" s="1"/>
  <c r="F137" i="3" a="1"/>
  <c r="F137" i="3" s="1"/>
  <c r="F138" i="3" a="1"/>
  <c r="F138" i="3" s="1"/>
  <c r="F139" i="3" a="1"/>
  <c r="F139" i="3" s="1"/>
  <c r="F140" i="3" a="1"/>
  <c r="F140" i="3" s="1"/>
  <c r="F141" i="3" a="1"/>
  <c r="F141" i="3" s="1"/>
  <c r="F142" i="3" a="1"/>
  <c r="F142" i="3" s="1"/>
  <c r="F143" i="3" a="1"/>
  <c r="F143" i="3" s="1"/>
  <c r="F144" i="3" a="1"/>
  <c r="F144" i="3" s="1"/>
  <c r="F145" i="3" a="1"/>
  <c r="F145" i="3" s="1"/>
  <c r="F146" i="3" a="1"/>
  <c r="F146" i="3" s="1"/>
  <c r="F147" i="3" a="1"/>
  <c r="F147" i="3" s="1"/>
  <c r="F148" i="3" a="1"/>
  <c r="F148" i="3" s="1"/>
  <c r="F149" i="3" a="1"/>
  <c r="F149" i="3" s="1"/>
  <c r="F150" i="3" a="1"/>
  <c r="F150" i="3" s="1"/>
  <c r="F151" i="3" a="1"/>
  <c r="F151" i="3" s="1"/>
  <c r="F152" i="3" a="1"/>
  <c r="F152" i="3" s="1"/>
  <c r="F153" i="3" a="1"/>
  <c r="F153" i="3" s="1"/>
  <c r="F154" i="3" a="1"/>
  <c r="F154" i="3" s="1"/>
  <c r="F155" i="3" a="1"/>
  <c r="F155" i="3" s="1"/>
  <c r="F156" i="3" a="1"/>
  <c r="F156" i="3" s="1"/>
  <c r="F157" i="3" a="1"/>
  <c r="F157" i="3" s="1"/>
  <c r="F158" i="3" a="1"/>
  <c r="F158" i="3" s="1"/>
  <c r="F159" i="3" a="1"/>
  <c r="F159" i="3" s="1"/>
  <c r="F160" i="3" a="1"/>
  <c r="F160" i="3" s="1"/>
  <c r="F161" i="3" a="1"/>
  <c r="F161" i="3" s="1"/>
  <c r="F162" i="3" a="1"/>
  <c r="F162" i="3" s="1"/>
  <c r="F163" i="3" a="1"/>
  <c r="F163" i="3" s="1"/>
  <c r="F164" i="3" a="1"/>
  <c r="F164" i="3" s="1"/>
  <c r="F165" i="3" a="1"/>
  <c r="F165" i="3" s="1"/>
  <c r="F166" i="3" a="1"/>
  <c r="F166" i="3" s="1"/>
  <c r="F167" i="3" a="1"/>
  <c r="F167" i="3" s="1"/>
  <c r="F168" i="3" a="1"/>
  <c r="F168" i="3" s="1"/>
  <c r="F169" i="3" a="1"/>
  <c r="F169" i="3" s="1"/>
  <c r="F170" i="3" a="1"/>
  <c r="F170" i="3" s="1"/>
  <c r="F171" i="3" a="1"/>
  <c r="F171" i="3" s="1"/>
  <c r="F172" i="3" a="1"/>
  <c r="F172" i="3" s="1"/>
  <c r="F173" i="3" a="1"/>
  <c r="F173" i="3" s="1"/>
  <c r="F174" i="3" a="1"/>
  <c r="F174" i="3" s="1"/>
  <c r="F175" i="3" a="1"/>
  <c r="F175" i="3" s="1"/>
  <c r="F176" i="3" a="1"/>
  <c r="F176" i="3" s="1"/>
  <c r="F177" i="3" a="1"/>
  <c r="F177" i="3" s="1"/>
  <c r="F178" i="3" a="1"/>
  <c r="F178" i="3" s="1"/>
  <c r="F179" i="3" a="1"/>
  <c r="F179" i="3" s="1"/>
  <c r="F180" i="3" a="1"/>
  <c r="F180" i="3" s="1"/>
  <c r="F181" i="3" a="1"/>
  <c r="F181" i="3" s="1"/>
  <c r="F182" i="3" a="1"/>
  <c r="F182" i="3" s="1"/>
  <c r="F183" i="3" a="1"/>
  <c r="F183" i="3" s="1"/>
  <c r="F184" i="3" a="1"/>
  <c r="F184" i="3" s="1"/>
  <c r="F185" i="3" a="1"/>
  <c r="F185" i="3" s="1"/>
  <c r="F186" i="3" a="1"/>
  <c r="F186" i="3" s="1"/>
  <c r="F187" i="3" a="1"/>
  <c r="F187" i="3" s="1"/>
  <c r="F188" i="3" a="1"/>
  <c r="F188" i="3" s="1"/>
  <c r="F189" i="3" a="1"/>
  <c r="F189" i="3" s="1"/>
  <c r="F190" i="3" a="1"/>
  <c r="F190" i="3" s="1"/>
  <c r="F191" i="3" a="1"/>
  <c r="F191" i="3" s="1"/>
  <c r="F192" i="3" a="1"/>
  <c r="F192" i="3" s="1"/>
  <c r="F193" i="3" a="1"/>
  <c r="F193" i="3" s="1"/>
  <c r="F194" i="3" a="1"/>
  <c r="F194" i="3" s="1"/>
  <c r="F195" i="3" a="1"/>
  <c r="F195" i="3" s="1"/>
  <c r="F196" i="3" a="1"/>
  <c r="F196" i="3" s="1"/>
  <c r="F197" i="3" a="1"/>
  <c r="F197" i="3" s="1"/>
  <c r="F198" i="3" a="1"/>
  <c r="F198" i="3" s="1"/>
  <c r="F199" i="3" a="1"/>
  <c r="F199" i="3" s="1"/>
  <c r="F200" i="3" a="1"/>
  <c r="F200" i="3" s="1"/>
  <c r="F201" i="3" a="1"/>
  <c r="F201" i="3" s="1"/>
  <c r="F202" i="3" a="1"/>
  <c r="F202" i="3" s="1"/>
  <c r="F203" i="3" a="1"/>
  <c r="F203" i="3" s="1"/>
  <c r="F204" i="3" a="1"/>
  <c r="F204" i="3" s="1"/>
  <c r="F205" i="3" a="1"/>
  <c r="F205" i="3" s="1"/>
  <c r="F206" i="3" a="1"/>
  <c r="F206" i="3" s="1"/>
  <c r="F207" i="3" a="1"/>
  <c r="F207" i="3" s="1"/>
  <c r="F208" i="3" a="1"/>
  <c r="F208" i="3" s="1"/>
  <c r="F209" i="3" a="1"/>
  <c r="F209" i="3" s="1"/>
  <c r="F210" i="3" a="1"/>
  <c r="F210" i="3" s="1"/>
  <c r="F211" i="3" a="1"/>
  <c r="F211" i="3" s="1"/>
  <c r="F212" i="3" a="1"/>
  <c r="F212" i="3" s="1"/>
  <c r="F213" i="3" a="1"/>
  <c r="F213" i="3" s="1"/>
  <c r="F214" i="3" a="1"/>
  <c r="F214" i="3" s="1"/>
  <c r="F215" i="3" a="1"/>
  <c r="F215" i="3" s="1"/>
  <c r="F216" i="3" a="1"/>
  <c r="F216" i="3" s="1"/>
  <c r="F217" i="3" a="1"/>
  <c r="F217" i="3" s="1"/>
  <c r="F218" i="3" a="1"/>
  <c r="F218" i="3" s="1"/>
  <c r="F219" i="3" a="1"/>
  <c r="F219" i="3" s="1"/>
  <c r="F220" i="3" a="1"/>
  <c r="F220" i="3" s="1"/>
  <c r="F221" i="3" a="1"/>
  <c r="F221" i="3" s="1"/>
  <c r="F222" i="3" a="1"/>
  <c r="F222" i="3" s="1"/>
  <c r="F223" i="3" a="1"/>
  <c r="F223" i="3" s="1"/>
  <c r="F224" i="3" a="1"/>
  <c r="F224" i="3" s="1"/>
  <c r="F225" i="3" a="1"/>
  <c r="F225" i="3" s="1"/>
  <c r="F226" i="3" a="1"/>
  <c r="F226" i="3" s="1"/>
  <c r="F227" i="3" a="1"/>
  <c r="F227" i="3" s="1"/>
  <c r="F228" i="3" a="1"/>
  <c r="F228" i="3" s="1"/>
  <c r="F229" i="3" a="1"/>
  <c r="F229" i="3" s="1"/>
  <c r="F230" i="3" a="1"/>
  <c r="F230" i="3" s="1"/>
  <c r="F231" i="3" a="1"/>
  <c r="F231" i="3" s="1"/>
  <c r="F232" i="3" a="1"/>
  <c r="F232" i="3" s="1"/>
  <c r="F233" i="3" a="1"/>
  <c r="F233" i="3" s="1"/>
  <c r="F234" i="3" a="1"/>
  <c r="F234" i="3" s="1"/>
  <c r="F235" i="3" a="1"/>
  <c r="F235" i="3" s="1"/>
  <c r="F236" i="3" a="1"/>
  <c r="F236" i="3" s="1"/>
  <c r="F237" i="3" a="1"/>
  <c r="F237" i="3" s="1"/>
  <c r="F238" i="3" a="1"/>
  <c r="F238" i="3" s="1"/>
  <c r="F239" i="3" a="1"/>
  <c r="F239" i="3" s="1"/>
  <c r="F240" i="3" a="1"/>
  <c r="F240" i="3" s="1"/>
  <c r="F241" i="3" a="1"/>
  <c r="F241" i="3" s="1"/>
  <c r="F242" i="3" a="1"/>
  <c r="F242" i="3" s="1"/>
  <c r="F243" i="3" a="1"/>
  <c r="F243" i="3" s="1"/>
  <c r="F244" i="3" a="1"/>
  <c r="F244" i="3" s="1"/>
  <c r="F245" i="3" a="1"/>
  <c r="F245" i="3" s="1"/>
  <c r="F246" i="3" a="1"/>
  <c r="F246" i="3" s="1"/>
  <c r="F247" i="3" a="1"/>
  <c r="F247" i="3" s="1"/>
  <c r="F248" i="3" a="1"/>
  <c r="F248" i="3" s="1"/>
  <c r="F249" i="3" a="1"/>
  <c r="F249" i="3" s="1"/>
  <c r="F250" i="3" a="1"/>
  <c r="F250" i="3" s="1"/>
  <c r="F251" i="3" a="1"/>
  <c r="F251" i="3" s="1"/>
  <c r="F252" i="3" a="1"/>
  <c r="F252" i="3" s="1"/>
  <c r="F253" i="3" a="1"/>
  <c r="F253" i="3" s="1"/>
  <c r="F254" i="3" a="1"/>
  <c r="F254" i="3" s="1"/>
  <c r="F255" i="3" a="1"/>
  <c r="F255" i="3" s="1"/>
  <c r="F256" i="3" a="1"/>
  <c r="F256" i="3" s="1"/>
  <c r="F257" i="3" a="1"/>
  <c r="F257" i="3" s="1"/>
  <c r="F258" i="3" a="1"/>
  <c r="F258" i="3" s="1"/>
  <c r="F259" i="3" a="1"/>
  <c r="F259" i="3" s="1"/>
  <c r="F260" i="3" a="1"/>
  <c r="F260" i="3" s="1"/>
  <c r="F261" i="3" a="1"/>
  <c r="F261" i="3" s="1"/>
  <c r="F262" i="3" a="1"/>
  <c r="F262" i="3" s="1"/>
  <c r="F263" i="3" a="1"/>
  <c r="F263" i="3" s="1"/>
  <c r="F264" i="3" a="1"/>
  <c r="F264" i="3" s="1"/>
  <c r="F265" i="3" a="1"/>
  <c r="F265" i="3" s="1"/>
  <c r="F266" i="3" a="1"/>
  <c r="F266" i="3" s="1"/>
  <c r="F267" i="3" a="1"/>
  <c r="F267" i="3" s="1"/>
  <c r="F268" i="3" a="1"/>
  <c r="F268" i="3" s="1"/>
  <c r="F269" i="3" a="1"/>
  <c r="F269" i="3" s="1"/>
  <c r="F270" i="3" a="1"/>
  <c r="F270" i="3" s="1"/>
  <c r="F271" i="3" a="1"/>
  <c r="F271" i="3" s="1"/>
  <c r="F272" i="3" a="1"/>
  <c r="F272" i="3" s="1"/>
  <c r="F273" i="3" a="1"/>
  <c r="F273" i="3" s="1"/>
  <c r="F274" i="3" a="1"/>
  <c r="F274" i="3" s="1"/>
  <c r="F275" i="3" a="1"/>
  <c r="F275" i="3" s="1"/>
  <c r="F276" i="3" a="1"/>
  <c r="F276" i="3" s="1"/>
  <c r="F277" i="3" a="1"/>
  <c r="F277" i="3" s="1"/>
  <c r="F278" i="3" a="1"/>
  <c r="F278" i="3" s="1"/>
  <c r="F279" i="3" a="1"/>
  <c r="F279" i="3" s="1"/>
  <c r="F280" i="3" a="1"/>
  <c r="F280" i="3" s="1"/>
  <c r="F281" i="3" a="1"/>
  <c r="F281" i="3" s="1"/>
  <c r="F282" i="3" a="1"/>
  <c r="F282" i="3" s="1"/>
  <c r="F283" i="3" a="1"/>
  <c r="F283" i="3" s="1"/>
  <c r="F284" i="3" a="1"/>
  <c r="F284" i="3" s="1"/>
  <c r="F285" i="3" a="1"/>
  <c r="F285" i="3" s="1"/>
  <c r="F286" i="3" a="1"/>
  <c r="F286" i="3" s="1"/>
  <c r="F287" i="3" a="1"/>
  <c r="F287" i="3" s="1"/>
  <c r="F288" i="3" a="1"/>
  <c r="F288" i="3" s="1"/>
  <c r="F289" i="3" a="1"/>
  <c r="F289" i="3" s="1"/>
  <c r="F290" i="3" a="1"/>
  <c r="F290" i="3" s="1"/>
  <c r="F291" i="3" a="1"/>
  <c r="F291" i="3" s="1"/>
  <c r="O14" i="2"/>
  <c r="O15" i="2"/>
  <c r="O16" i="2"/>
  <c r="O13" i="2"/>
  <c r="N14" i="2"/>
  <c r="N15" i="2"/>
  <c r="N16" i="2"/>
  <c r="N13" i="2"/>
  <c r="O36" i="2"/>
  <c r="O37" i="2"/>
  <c r="O38" i="2"/>
  <c r="O39" i="2"/>
  <c r="O40" i="2"/>
  <c r="O35" i="2"/>
  <c r="N36" i="2"/>
  <c r="N37" i="2"/>
  <c r="N38" i="2"/>
  <c r="N39" i="2"/>
  <c r="N40" i="2"/>
  <c r="N35" i="2"/>
  <c r="O22" i="2"/>
  <c r="O23" i="2"/>
  <c r="O24" i="2"/>
  <c r="O25" i="2"/>
  <c r="O26" i="2"/>
  <c r="O27" i="2"/>
  <c r="O28" i="2"/>
  <c r="O29" i="2"/>
  <c r="O30" i="2"/>
  <c r="O21" i="2"/>
  <c r="N22" i="2"/>
  <c r="N23" i="2"/>
  <c r="N24" i="2"/>
  <c r="N25" i="2"/>
  <c r="N26" i="2"/>
  <c r="N27" i="2"/>
  <c r="N28" i="2"/>
  <c r="N29" i="2"/>
  <c r="N30" i="2"/>
  <c r="N21" i="2"/>
  <c r="Z23" i="2"/>
  <c r="Z24" i="2"/>
  <c r="Z25" i="2"/>
  <c r="Z26" i="2"/>
  <c r="Z27" i="2"/>
  <c r="Z22" i="2"/>
  <c r="N8" i="2"/>
  <c r="O8" i="2"/>
  <c r="O7" i="2"/>
  <c r="N7" i="2"/>
  <c r="Z8" i="2"/>
  <c r="Z9" i="2"/>
  <c r="Z10" i="2"/>
  <c r="Z7" i="2"/>
  <c r="I6" i="6"/>
  <c r="H6" i="6"/>
  <c r="G6" i="6"/>
  <c r="F6" i="6"/>
  <c r="E6" i="6"/>
  <c r="D6" i="6"/>
  <c r="C6" i="6"/>
  <c r="C6" i="5"/>
  <c r="D18" i="5"/>
  <c r="D17" i="5"/>
  <c r="H10" i="5"/>
  <c r="G10" i="5"/>
  <c r="F10" i="5"/>
  <c r="E10" i="5"/>
  <c r="D10" i="5"/>
  <c r="C10" i="5"/>
  <c r="I9" i="5"/>
  <c r="H9" i="5"/>
  <c r="G9" i="5"/>
  <c r="F9" i="5"/>
  <c r="E9" i="5"/>
  <c r="D9" i="5"/>
  <c r="C9" i="5"/>
  <c r="I8" i="5"/>
  <c r="H8" i="5"/>
  <c r="G8" i="5"/>
  <c r="F8" i="5"/>
  <c r="E8" i="5"/>
  <c r="D8" i="5"/>
  <c r="C8" i="5"/>
  <c r="I7" i="5"/>
  <c r="H7" i="5"/>
  <c r="G7" i="5"/>
  <c r="F7" i="5"/>
  <c r="E7" i="5"/>
  <c r="D7" i="5"/>
  <c r="I6" i="5"/>
  <c r="H6" i="5"/>
  <c r="G6" i="5"/>
  <c r="F6" i="5"/>
  <c r="E6" i="5"/>
  <c r="D6" i="5"/>
  <c r="K261" i="4"/>
  <c r="H261" i="4"/>
  <c r="K260" i="4"/>
  <c r="H260" i="4"/>
  <c r="K259" i="4"/>
  <c r="H259" i="4"/>
  <c r="K258" i="4"/>
  <c r="H258" i="4"/>
  <c r="K257" i="4"/>
  <c r="H257" i="4"/>
  <c r="K256" i="4"/>
  <c r="H256" i="4"/>
  <c r="K255" i="4"/>
  <c r="H255" i="4"/>
  <c r="K254" i="4"/>
  <c r="H254" i="4"/>
  <c r="K253" i="4"/>
  <c r="H253" i="4"/>
  <c r="K252" i="4"/>
  <c r="H252" i="4"/>
  <c r="K251" i="4"/>
  <c r="H251" i="4"/>
  <c r="K250" i="4"/>
  <c r="H250" i="4"/>
  <c r="K249" i="4"/>
  <c r="H249" i="4"/>
  <c r="K248" i="4"/>
  <c r="H248" i="4"/>
  <c r="K247" i="4"/>
  <c r="H247" i="4"/>
  <c r="K246" i="4"/>
  <c r="H246" i="4"/>
  <c r="K245" i="4"/>
  <c r="H245" i="4"/>
  <c r="K244" i="4"/>
  <c r="H244" i="4"/>
  <c r="K243" i="4"/>
  <c r="H243" i="4"/>
  <c r="K242" i="4"/>
  <c r="H242" i="4"/>
  <c r="K241" i="4"/>
  <c r="H241" i="4"/>
  <c r="K240" i="4"/>
  <c r="H240" i="4"/>
  <c r="K239" i="4"/>
  <c r="H239" i="4"/>
  <c r="K238" i="4"/>
  <c r="H238" i="4"/>
  <c r="K237" i="4"/>
  <c r="H237" i="4"/>
  <c r="K236" i="4"/>
  <c r="H236" i="4"/>
  <c r="K235" i="4"/>
  <c r="H235" i="4"/>
  <c r="K234" i="4"/>
  <c r="H234" i="4"/>
  <c r="K233" i="4"/>
  <c r="H233" i="4"/>
  <c r="K232" i="4"/>
  <c r="H232" i="4"/>
  <c r="K231" i="4"/>
  <c r="H231" i="4"/>
  <c r="K230" i="4"/>
  <c r="H230" i="4"/>
  <c r="K229" i="4"/>
  <c r="H229" i="4"/>
  <c r="K228" i="4"/>
  <c r="H228" i="4"/>
  <c r="K227" i="4"/>
  <c r="H227" i="4"/>
  <c r="K226" i="4"/>
  <c r="H226" i="4"/>
  <c r="K225" i="4"/>
  <c r="H225" i="4"/>
  <c r="K224" i="4"/>
  <c r="H224" i="4"/>
  <c r="K223" i="4"/>
  <c r="H223" i="4"/>
  <c r="K222" i="4"/>
  <c r="H222" i="4"/>
  <c r="K221" i="4"/>
  <c r="H221" i="4"/>
  <c r="K220" i="4"/>
  <c r="H220" i="4"/>
  <c r="K219" i="4"/>
  <c r="H219" i="4"/>
  <c r="K218" i="4"/>
  <c r="H218" i="4"/>
  <c r="K217" i="4"/>
  <c r="H217" i="4"/>
  <c r="K216" i="4"/>
  <c r="H216" i="4"/>
  <c r="K215" i="4"/>
  <c r="H215" i="4"/>
  <c r="K214" i="4"/>
  <c r="H214" i="4"/>
  <c r="K213" i="4"/>
  <c r="H213" i="4"/>
  <c r="K212" i="4"/>
  <c r="H212" i="4"/>
  <c r="K211" i="4"/>
  <c r="H211" i="4"/>
  <c r="K210" i="4"/>
  <c r="H210" i="4"/>
  <c r="K209" i="4"/>
  <c r="H209" i="4"/>
  <c r="K208" i="4"/>
  <c r="H208" i="4"/>
  <c r="K207" i="4"/>
  <c r="H207" i="4"/>
  <c r="K206" i="4"/>
  <c r="H206" i="4"/>
  <c r="K205" i="4"/>
  <c r="H205" i="4"/>
  <c r="K204" i="4"/>
  <c r="H204" i="4"/>
  <c r="K203" i="4"/>
  <c r="H203" i="4"/>
  <c r="K202" i="4"/>
  <c r="H202" i="4"/>
  <c r="K201" i="4"/>
  <c r="H201" i="4"/>
  <c r="K200" i="4"/>
  <c r="H200" i="4"/>
  <c r="K199" i="4"/>
  <c r="H199" i="4"/>
  <c r="K198" i="4"/>
  <c r="H198" i="4"/>
  <c r="K197" i="4"/>
  <c r="H197" i="4"/>
  <c r="K196" i="4"/>
  <c r="H196" i="4"/>
  <c r="K195" i="4"/>
  <c r="H195" i="4"/>
  <c r="K194" i="4"/>
  <c r="H194" i="4"/>
  <c r="K193" i="4"/>
  <c r="H193" i="4"/>
  <c r="K192" i="4"/>
  <c r="H192" i="4"/>
  <c r="K191" i="4"/>
  <c r="H191" i="4"/>
  <c r="K190" i="4"/>
  <c r="H190" i="4"/>
  <c r="K189" i="4"/>
  <c r="H189" i="4"/>
  <c r="K188" i="4"/>
  <c r="H188" i="4"/>
  <c r="K187" i="4"/>
  <c r="H187" i="4"/>
  <c r="K186" i="4"/>
  <c r="H186" i="4"/>
  <c r="K185" i="4"/>
  <c r="H185" i="4"/>
  <c r="K184" i="4"/>
  <c r="H184" i="4"/>
  <c r="K183" i="4"/>
  <c r="H183" i="4"/>
  <c r="K182" i="4"/>
  <c r="H182" i="4"/>
  <c r="K181" i="4"/>
  <c r="H181" i="4"/>
  <c r="K180" i="4"/>
  <c r="H180" i="4"/>
  <c r="K179" i="4"/>
  <c r="H179" i="4"/>
  <c r="K178" i="4"/>
  <c r="H178" i="4"/>
  <c r="K177" i="4"/>
  <c r="H177" i="4"/>
  <c r="K176" i="4"/>
  <c r="H176" i="4"/>
  <c r="K175" i="4"/>
  <c r="H175" i="4"/>
  <c r="K174" i="4"/>
  <c r="H174" i="4"/>
  <c r="K173" i="4"/>
  <c r="H173" i="4"/>
  <c r="K172" i="4"/>
  <c r="H172" i="4"/>
  <c r="K171" i="4"/>
  <c r="H171" i="4"/>
  <c r="K170" i="4"/>
  <c r="H170" i="4"/>
  <c r="K169" i="4"/>
  <c r="H169" i="4"/>
  <c r="K168" i="4"/>
  <c r="H168" i="4"/>
  <c r="K167" i="4"/>
  <c r="H167" i="4"/>
  <c r="K166" i="4"/>
  <c r="H166" i="4"/>
  <c r="K165" i="4"/>
  <c r="H165" i="4"/>
  <c r="K164" i="4"/>
  <c r="H164" i="4"/>
  <c r="K163" i="4"/>
  <c r="H163" i="4"/>
  <c r="K162" i="4"/>
  <c r="H162" i="4"/>
  <c r="K161" i="4"/>
  <c r="H161" i="4"/>
  <c r="K160" i="4"/>
  <c r="H160" i="4"/>
  <c r="K159" i="4"/>
  <c r="H159" i="4"/>
  <c r="K158" i="4"/>
  <c r="H158" i="4"/>
  <c r="K157" i="4"/>
  <c r="H157" i="4"/>
  <c r="K156" i="4"/>
  <c r="H156" i="4"/>
  <c r="K155" i="4"/>
  <c r="H155" i="4"/>
  <c r="K154" i="4"/>
  <c r="H154" i="4"/>
  <c r="K153" i="4"/>
  <c r="H153" i="4"/>
  <c r="K152" i="4"/>
  <c r="H152" i="4"/>
  <c r="K151" i="4"/>
  <c r="H151" i="4"/>
  <c r="K150" i="4"/>
  <c r="H150" i="4"/>
  <c r="K149" i="4"/>
  <c r="H149" i="4"/>
  <c r="K148" i="4"/>
  <c r="H148" i="4"/>
  <c r="K147" i="4"/>
  <c r="H147" i="4"/>
  <c r="K146" i="4"/>
  <c r="H146" i="4"/>
  <c r="K145" i="4"/>
  <c r="H145" i="4"/>
  <c r="K144" i="4"/>
  <c r="H144" i="4"/>
  <c r="K143" i="4"/>
  <c r="H143" i="4"/>
  <c r="K142" i="4"/>
  <c r="H142" i="4"/>
  <c r="K141" i="4"/>
  <c r="H141" i="4"/>
  <c r="K140" i="4"/>
  <c r="H140" i="4"/>
  <c r="K139" i="4"/>
  <c r="H139" i="4"/>
  <c r="K138" i="4"/>
  <c r="H138" i="4"/>
  <c r="K137" i="4"/>
  <c r="H137" i="4"/>
  <c r="K136" i="4"/>
  <c r="H136" i="4"/>
  <c r="K135" i="4"/>
  <c r="H135" i="4"/>
  <c r="K134" i="4"/>
  <c r="H134" i="4"/>
  <c r="K133" i="4"/>
  <c r="H133" i="4"/>
  <c r="K132" i="4"/>
  <c r="H132" i="4"/>
  <c r="K131" i="4"/>
  <c r="H131" i="4"/>
  <c r="K130" i="4"/>
  <c r="H130" i="4"/>
  <c r="K129" i="4"/>
  <c r="H129" i="4"/>
  <c r="K128" i="4"/>
  <c r="H128" i="4"/>
  <c r="K127" i="4"/>
  <c r="H127" i="4"/>
  <c r="K126" i="4"/>
  <c r="H126" i="4"/>
  <c r="K125" i="4"/>
  <c r="H125" i="4"/>
  <c r="K124" i="4"/>
  <c r="H124" i="4"/>
  <c r="K123" i="4"/>
  <c r="H123" i="4"/>
  <c r="K122" i="4"/>
  <c r="H122" i="4"/>
  <c r="K121" i="4"/>
  <c r="H121" i="4"/>
  <c r="K120" i="4"/>
  <c r="H120" i="4"/>
  <c r="K119" i="4"/>
  <c r="H119" i="4"/>
  <c r="K118" i="4"/>
  <c r="H118" i="4"/>
  <c r="K117" i="4"/>
  <c r="H117" i="4"/>
  <c r="K116" i="4"/>
  <c r="H116" i="4"/>
  <c r="K115" i="4"/>
  <c r="H115" i="4"/>
  <c r="K114" i="4"/>
  <c r="H114" i="4"/>
  <c r="K113" i="4"/>
  <c r="H113" i="4"/>
  <c r="K112" i="4"/>
  <c r="H112" i="4"/>
  <c r="K111" i="4"/>
  <c r="H111" i="4"/>
  <c r="K110" i="4"/>
  <c r="H110" i="4"/>
  <c r="K109" i="4"/>
  <c r="H109" i="4"/>
  <c r="K108" i="4"/>
  <c r="H108" i="4"/>
  <c r="K107" i="4"/>
  <c r="H107" i="4"/>
  <c r="K106" i="4"/>
  <c r="H106" i="4"/>
  <c r="K105" i="4"/>
  <c r="H105" i="4"/>
  <c r="K104" i="4"/>
  <c r="H104" i="4"/>
  <c r="K103" i="4"/>
  <c r="H103" i="4"/>
  <c r="K102" i="4"/>
  <c r="H102" i="4"/>
  <c r="K101" i="4"/>
  <c r="H101" i="4"/>
  <c r="K100" i="4"/>
  <c r="H100" i="4"/>
  <c r="K99" i="4"/>
  <c r="H99" i="4"/>
  <c r="K98" i="4"/>
  <c r="H98" i="4"/>
  <c r="K97" i="4"/>
  <c r="H97" i="4"/>
  <c r="K96" i="4"/>
  <c r="H96" i="4"/>
  <c r="K95" i="4"/>
  <c r="H95" i="4"/>
  <c r="K94" i="4"/>
  <c r="H94" i="4"/>
  <c r="K93" i="4"/>
  <c r="H93" i="4"/>
  <c r="K92" i="4"/>
  <c r="H92" i="4"/>
  <c r="K91" i="4"/>
  <c r="H91" i="4"/>
  <c r="K90" i="4"/>
  <c r="H90" i="4"/>
  <c r="K89" i="4"/>
  <c r="H89" i="4"/>
  <c r="K88" i="4"/>
  <c r="H88" i="4"/>
  <c r="K87" i="4"/>
  <c r="H87" i="4"/>
  <c r="K86" i="4"/>
  <c r="H86" i="4"/>
  <c r="K85" i="4"/>
  <c r="H85" i="4"/>
  <c r="K84" i="4"/>
  <c r="H84" i="4"/>
  <c r="K83" i="4"/>
  <c r="H83" i="4"/>
  <c r="K82" i="4"/>
  <c r="H82" i="4"/>
  <c r="K81" i="4"/>
  <c r="H81" i="4"/>
  <c r="K80" i="4"/>
  <c r="H80" i="4"/>
  <c r="K79" i="4"/>
  <c r="H79" i="4"/>
  <c r="K78" i="4"/>
  <c r="H78" i="4"/>
  <c r="K77" i="4"/>
  <c r="H77" i="4"/>
  <c r="K76" i="4"/>
  <c r="H76" i="4"/>
  <c r="K75" i="4"/>
  <c r="H75" i="4"/>
  <c r="K74" i="4"/>
  <c r="H74" i="4"/>
  <c r="K73" i="4"/>
  <c r="H73" i="4"/>
  <c r="K72" i="4"/>
  <c r="H72" i="4"/>
  <c r="K71" i="4"/>
  <c r="H71" i="4"/>
  <c r="K70" i="4"/>
  <c r="H70" i="4"/>
  <c r="K69" i="4"/>
  <c r="H69" i="4"/>
  <c r="K68" i="4"/>
  <c r="H68" i="4"/>
  <c r="K67" i="4"/>
  <c r="H67" i="4"/>
  <c r="K66" i="4"/>
  <c r="H66" i="4"/>
  <c r="K65" i="4"/>
  <c r="H65" i="4"/>
  <c r="K64" i="4"/>
  <c r="H64" i="4"/>
  <c r="K63" i="4"/>
  <c r="H63" i="4"/>
  <c r="K62" i="4"/>
  <c r="H62" i="4"/>
  <c r="K61" i="4"/>
  <c r="H61" i="4"/>
  <c r="K60" i="4"/>
  <c r="H60" i="4"/>
  <c r="K59" i="4"/>
  <c r="H59" i="4"/>
  <c r="K58" i="4"/>
  <c r="H58" i="4"/>
  <c r="K57" i="4"/>
  <c r="H57" i="4"/>
  <c r="K56" i="4"/>
  <c r="H56" i="4"/>
  <c r="K55" i="4"/>
  <c r="H55" i="4"/>
  <c r="K54" i="4"/>
  <c r="H54" i="4"/>
  <c r="K53" i="4"/>
  <c r="H53" i="4"/>
  <c r="K52" i="4"/>
  <c r="H52" i="4"/>
  <c r="K51" i="4"/>
  <c r="H51" i="4"/>
  <c r="K50" i="4"/>
  <c r="H50" i="4"/>
  <c r="K49" i="4"/>
  <c r="H49" i="4"/>
  <c r="K48" i="4"/>
  <c r="H48" i="4"/>
  <c r="K47" i="4"/>
  <c r="H47" i="4"/>
  <c r="K46" i="4"/>
  <c r="H46" i="4"/>
  <c r="K45" i="4"/>
  <c r="H45" i="4"/>
  <c r="K44" i="4"/>
  <c r="H44" i="4"/>
  <c r="K43" i="4"/>
  <c r="H43" i="4"/>
  <c r="K42" i="4"/>
  <c r="H42" i="4"/>
  <c r="K41" i="4"/>
  <c r="H41" i="4"/>
  <c r="K40" i="4"/>
  <c r="H40" i="4"/>
  <c r="K39" i="4"/>
  <c r="H39" i="4"/>
  <c r="K38" i="4"/>
  <c r="H38" i="4"/>
  <c r="K37" i="4"/>
  <c r="H37" i="4"/>
  <c r="K36" i="4"/>
  <c r="H36" i="4"/>
  <c r="K35" i="4"/>
  <c r="H35" i="4"/>
  <c r="K34" i="4"/>
  <c r="H34" i="4"/>
  <c r="K33" i="4"/>
  <c r="H33" i="4"/>
  <c r="K32" i="4"/>
  <c r="H32" i="4"/>
  <c r="K31" i="4"/>
  <c r="H31" i="4"/>
  <c r="K30" i="4"/>
  <c r="H30" i="4"/>
  <c r="K29" i="4"/>
  <c r="H29" i="4"/>
  <c r="K28" i="4"/>
  <c r="H28" i="4"/>
  <c r="K27" i="4"/>
  <c r="H27" i="4"/>
  <c r="K26" i="4"/>
  <c r="H26" i="4"/>
  <c r="K25" i="4"/>
  <c r="H25" i="4"/>
  <c r="K24" i="4"/>
  <c r="H24" i="4"/>
  <c r="K23" i="4"/>
  <c r="H23" i="4"/>
  <c r="K22" i="4"/>
  <c r="H22" i="4"/>
  <c r="K21" i="4"/>
  <c r="H21" i="4"/>
  <c r="K20" i="4"/>
  <c r="H20" i="4"/>
  <c r="K19" i="4"/>
  <c r="H19" i="4"/>
  <c r="K18" i="4"/>
  <c r="H18" i="4"/>
  <c r="K17" i="4"/>
  <c r="H17" i="4"/>
  <c r="K16" i="4"/>
  <c r="H16" i="4"/>
  <c r="K15" i="4"/>
  <c r="H15" i="4"/>
  <c r="K14" i="4"/>
  <c r="H14" i="4"/>
  <c r="K13" i="4"/>
  <c r="H13" i="4"/>
  <c r="K12" i="4"/>
  <c r="H12" i="4"/>
  <c r="K11" i="4"/>
  <c r="H11" i="4"/>
  <c r="K10" i="4"/>
  <c r="H10" i="4"/>
  <c r="K9" i="4"/>
  <c r="H9" i="4"/>
  <c r="K8" i="4"/>
  <c r="H8" i="4"/>
  <c r="K7" i="4"/>
  <c r="H7" i="4"/>
  <c r="K6" i="4"/>
  <c r="H6" i="4"/>
  <c r="K5" i="4"/>
  <c r="H5" i="4"/>
  <c r="K4" i="4"/>
  <c r="H4" i="4"/>
  <c r="K3" i="4"/>
  <c r="H3" i="4"/>
  <c r="K2" i="4"/>
  <c r="H2" i="4"/>
  <c r="C17" i="5" s="1"/>
  <c r="U34" i="13" l="1"/>
  <c r="U35" i="13"/>
  <c r="S36" i="13"/>
  <c r="S37" i="13" s="1"/>
  <c r="U37" i="13" s="1"/>
  <c r="S49" i="13"/>
  <c r="I10" i="5"/>
  <c r="C18" i="5"/>
  <c r="I11" i="5"/>
  <c r="S38" i="13" l="1"/>
  <c r="S39" i="13" s="1"/>
  <c r="U39" i="13" s="1"/>
  <c r="U36" i="13"/>
  <c r="U38"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891D97-C190-45BD-A058-08C785741C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323E988-7809-4871-A5FB-35E7B214CF68}" name="WorksheetConnection_NovaTech_CSAT_KPI_Training.xlsx!CustomersTable" type="102" refreshedVersion="8" minRefreshableVersion="5">
    <extLst>
      <ext xmlns:x15="http://schemas.microsoft.com/office/spreadsheetml/2010/11/main" uri="{DE250136-89BD-433C-8126-D09CA5730AF9}">
        <x15:connection id="CustomersTable">
          <x15:rangePr sourceName="_xlcn.WorksheetConnection_NovaTech_CSAT_KPI_Training.xlsxCustomersTable1"/>
        </x15:connection>
      </ext>
    </extLst>
  </connection>
  <connection id="3" xr16:uid="{7B7BABB5-96FC-4126-98E8-319D0E0212C2}" name="WorksheetConnection_NovaTech_CSAT_KPI_Training.xlsx!NPSTable" type="102" refreshedVersion="8" minRefreshableVersion="5">
    <extLst>
      <ext xmlns:x15="http://schemas.microsoft.com/office/spreadsheetml/2010/11/main" uri="{DE250136-89BD-433C-8126-D09CA5730AF9}">
        <x15:connection id="NPSTable">
          <x15:rangePr sourceName="_xlcn.WorksheetConnection_NovaTech_CSAT_KPI_Training.xlsxNPSTable1"/>
        </x15:connection>
      </ext>
    </extLst>
  </connection>
  <connection id="4" xr16:uid="{0D9479D0-E0EE-484A-91FA-22407C5E00BE}" name="WorksheetConnection_NovaTech_CSAT_KPI_Training.xlsx!TicketsTable" type="102" refreshedVersion="8" minRefreshableVersion="5">
    <extLst>
      <ext xmlns:x15="http://schemas.microsoft.com/office/spreadsheetml/2010/11/main" uri="{DE250136-89BD-433C-8126-D09CA5730AF9}">
        <x15:connection id="TicketsTable">
          <x15:rangePr sourceName="_xlcn.WorksheetConnection_NovaTech_CSAT_KPI_Training.xlsxTicketsTable1"/>
        </x15:connection>
      </ext>
    </extLst>
  </connection>
  <connection id="5" xr16:uid="{46780DE0-3542-4DFD-BA4E-C0DB62297966}" name="WorksheetConnection_Pivots For Quality!$R$42:$S$48" type="102" refreshedVersion="8" minRefreshableVersion="5">
    <extLst>
      <ext xmlns:x15="http://schemas.microsoft.com/office/spreadsheetml/2010/11/main" uri="{DE250136-89BD-433C-8126-D09CA5730AF9}">
        <x15:connection id="Range" autoDelete="1">
          <x15:rangePr sourceName="_xlcn.WorksheetConnection_PivotsForQualityR42S48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<sst xmlns="http://schemas.openxmlformats.org/spreadsheetml/2006/main" count="5541" uniqueCount="1410">
  <si>
    <t>NovaTech Electronics — Customer Satisfaction KPI Training File</t>
  </si>
  <si>
    <t>A practice dataset for learning the 6 core Customer Satisfaction KPIs</t>
  </si>
  <si>
    <t>About this file</t>
  </si>
  <si>
    <t>This workbook contains realistic (but fictional) data for NovaTech Electronics, an online consumer electronics retailer. It mimics real customer support and sales operations data so students can practice calculating the customer satisfaction KPIs described in SupportYourApp's guide: Customer Satisfaction Score (CSAT), Net Promoter Score (NPS), Customer Effort Score (CES), Customer Churn Rate, First Contact Resolution (FCR), and Customer Lifetime Value (CLV).</t>
  </si>
  <si>
    <t>How the workbook is organized</t>
  </si>
  <si>
    <t>Instructions</t>
  </si>
  <si>
    <t>This sheet. Overview + KPI formula reference.</t>
  </si>
  <si>
    <t>Support_Tickets</t>
  </si>
  <si>
    <t>480 raw support tickets (Jan–Jun 2026): channel, agent, issue type, first-contact resolution, resolution time, CSAT score (1–5), CES score (1–7).</t>
  </si>
  <si>
    <t>NPS_Survey</t>
  </si>
  <si>
    <t>290 quarterly relationship survey responses (0–10 recommend score) used to calculate NPS.</t>
  </si>
  <si>
    <t>Customer_Accounts</t>
  </si>
  <si>
    <t>260 customer accounts with signup date, segment, purchase history, and churn status — used for Churn Rate and CLV.</t>
  </si>
  <si>
    <t>KPI_Dashboard</t>
  </si>
  <si>
    <t>Month-by-month KPI calculations built with formulas (SUMIFS, COUNTIFS, AVERAGEIFS) referencing the raw data sheets.</t>
  </si>
  <si>
    <t>Student_Exercise</t>
  </si>
  <si>
    <t>The same dashboard layout with formulas removed — fill in the blank yellow cells yourself.</t>
  </si>
  <si>
    <t>KPI formula reference (from the source article)</t>
  </si>
  <si>
    <t>CSAT</t>
  </si>
  <si>
    <t>(Number of satisfied responses ÷ Total number of responses) × 100
Note: A response counts as 'satisfied' when the CSAT score is 4 or 5 on the 1–5 scale.</t>
  </si>
  <si>
    <t>NPS</t>
  </si>
  <si>
    <t>% Promoters − % Detractors
Note: Promoters score 9–10, Passives score 7–8, Detractors score 0–6 (0–10 scale).</t>
  </si>
  <si>
    <t>CES</t>
  </si>
  <si>
    <t>Sum of responses ÷ Total number of responses (× 100 per the source article)
Note: Effort scale used here is 1 (very high effort) to 7 (very low effort).</t>
  </si>
  <si>
    <t>Churn Rate</t>
  </si>
  <si>
    <t>(Customers lost during period ÷ Total customers at start of period) × 100
Note: Calculated per calendar month in this file.</t>
  </si>
  <si>
    <t>FCR</t>
  </si>
  <si>
    <t>Number of incidents resolved on first contact ÷ Total incidents
Note: Shown as a percentage in this file.</t>
  </si>
  <si>
    <t>CLV</t>
  </si>
  <si>
    <t>Average purchase value × Number of purchases across the customer journey
Note: Calculated per customer, then averaged by segment.</t>
  </si>
  <si>
    <t>Suggested student exercises</t>
  </si>
  <si>
    <t>1. Open KPI_Dashboard and trace each formula back to Support_Tickets, NPS_Survey, or Customer_Accounts.</t>
  </si>
  <si>
    <t>2. Open Student_Exercise and rebuild the formulas from scratch in the yellow cells.</t>
  </si>
  <si>
    <t>3. Which support channel has the highest FCR? Which has the lowest CSAT? Use a PivotTable on Support_Tickets to find out.</t>
  </si>
  <si>
    <t>4. Compare CLV between the Consumer and Small Business segments on Customer_Accounts.</t>
  </si>
  <si>
    <t>5. Identify which month had the highest churn rate and propose two reasons why, using the IssueCategory data as a clue.</t>
  </si>
  <si>
    <t>6. Build a chart showing CSAT, FCR, and CES trending over the 6 months on KPI_Dashboard.</t>
  </si>
  <si>
    <t>TicketID</t>
  </si>
  <si>
    <t>Date</t>
  </si>
  <si>
    <t>CustomerID</t>
  </si>
  <si>
    <t>Channel</t>
  </si>
  <si>
    <t>Agent</t>
  </si>
  <si>
    <t>IssueCategory</t>
  </si>
  <si>
    <t>FCR (First Contact Resolution)</t>
  </si>
  <si>
    <t>ResolutionTimeHours</t>
  </si>
  <si>
    <t>CSAT_Score (1-5)</t>
  </si>
  <si>
    <t>CES_Score (1-7)</t>
  </si>
  <si>
    <t>TCK-20629</t>
  </si>
  <si>
    <t>CUST-1251</t>
  </si>
  <si>
    <t>Email</t>
  </si>
  <si>
    <t>Ahmed Hassan</t>
  </si>
  <si>
    <t>Technical Support</t>
  </si>
  <si>
    <t>No</t>
  </si>
  <si>
    <t>TCK-20292</t>
  </si>
  <si>
    <t>CUST-1211</t>
  </si>
  <si>
    <t>Live Chat</t>
  </si>
  <si>
    <t>Priya Nair</t>
  </si>
  <si>
    <t>Order Delay</t>
  </si>
  <si>
    <t>Yes</t>
  </si>
  <si>
    <t>TCK-20307</t>
  </si>
  <si>
    <t>CUST-1202</t>
  </si>
  <si>
    <t>Nadia Petrov</t>
  </si>
  <si>
    <t>Product Defect</t>
  </si>
  <si>
    <t>TCK-20482</t>
  </si>
  <si>
    <t>CUST-1060</t>
  </si>
  <si>
    <t>Return/Refund</t>
  </si>
  <si>
    <t>TCK-20574</t>
  </si>
  <si>
    <t>CUST-1125</t>
  </si>
  <si>
    <t>Phone</t>
  </si>
  <si>
    <t>Tom Becker</t>
  </si>
  <si>
    <t>TCK-20500</t>
  </si>
  <si>
    <t>CUST-1006</t>
  </si>
  <si>
    <t>TCK-20503</t>
  </si>
  <si>
    <t>CUST-1090</t>
  </si>
  <si>
    <t>Liu Wei</t>
  </si>
  <si>
    <t>Account Access</t>
  </si>
  <si>
    <t>TCK-20622</t>
  </si>
  <si>
    <t>CUST-1034</t>
  </si>
  <si>
    <t>James Okafor</t>
  </si>
  <si>
    <t>Billing Issue</t>
  </si>
  <si>
    <t>TCK-20521</t>
  </si>
  <si>
    <t>CUST-1062</t>
  </si>
  <si>
    <t>Social Media</t>
  </si>
  <si>
    <t>TCK-20289</t>
  </si>
  <si>
    <t>CUST-1133</t>
  </si>
  <si>
    <t>TCK-20405</t>
  </si>
  <si>
    <t>CUST-1254</t>
  </si>
  <si>
    <t>TCK-20669</t>
  </si>
  <si>
    <t>CUST-1205</t>
  </si>
  <si>
    <t>TCK-20493</t>
  </si>
  <si>
    <t>CUST-1246</t>
  </si>
  <si>
    <t>TCK-20677</t>
  </si>
  <si>
    <t>CUST-1061</t>
  </si>
  <si>
    <t>Grace Kim</t>
  </si>
  <si>
    <t>TCK-20520</t>
  </si>
  <si>
    <t>CUST-1169</t>
  </si>
  <si>
    <t>TCK-20666</t>
  </si>
  <si>
    <t>CUST-1162</t>
  </si>
  <si>
    <t>TCK-20699</t>
  </si>
  <si>
    <t>CUST-1220</t>
  </si>
  <si>
    <t>TCK-20373</t>
  </si>
  <si>
    <t>CUST-1046</t>
  </si>
  <si>
    <t>TCK-20641</t>
  </si>
  <si>
    <t>CUST-1092</t>
  </si>
  <si>
    <t>TCK-20447</t>
  </si>
  <si>
    <t>CUST-1078</t>
  </si>
  <si>
    <t>TCK-20469</t>
  </si>
  <si>
    <t>CUST-1112</t>
  </si>
  <si>
    <t>TCK-20739</t>
  </si>
  <si>
    <t>CUST-1226</t>
  </si>
  <si>
    <t>Daniel Ortiz</t>
  </si>
  <si>
    <t>TCK-20423</t>
  </si>
  <si>
    <t>CUST-1004</t>
  </si>
  <si>
    <t>TCK-20480</t>
  </si>
  <si>
    <t>CUST-1219</t>
  </si>
  <si>
    <t>TCK-20638</t>
  </si>
  <si>
    <t>CUST-1088</t>
  </si>
  <si>
    <t>TCK-20734</t>
  </si>
  <si>
    <t>CUST-1002</t>
  </si>
  <si>
    <t>TCK-20394</t>
  </si>
  <si>
    <t>CUST-1243</t>
  </si>
  <si>
    <t>Sofia Rossi</t>
  </si>
  <si>
    <t>TCK-20572</t>
  </si>
  <si>
    <t>CUST-1214</t>
  </si>
  <si>
    <t>TCK-20614</t>
  </si>
  <si>
    <t>CUST-1149</t>
  </si>
  <si>
    <t>TCK-20534</t>
  </si>
  <si>
    <t>CUST-1136</t>
  </si>
  <si>
    <t>TCK-20359</t>
  </si>
  <si>
    <t>CUST-1222</t>
  </si>
  <si>
    <t>TCK-20364</t>
  </si>
  <si>
    <t>CUST-1113</t>
  </si>
  <si>
    <t>TCK-20711</t>
  </si>
  <si>
    <t>CUST-1102</t>
  </si>
  <si>
    <t>TCK-20365</t>
  </si>
  <si>
    <t>CUST-1101</t>
  </si>
  <si>
    <t>TCK-20637</t>
  </si>
  <si>
    <t>CUST-1103</t>
  </si>
  <si>
    <t>TCK-20276</t>
  </si>
  <si>
    <t>CUST-1241</t>
  </si>
  <si>
    <t>TCK-20697</t>
  </si>
  <si>
    <t>CUST-1255</t>
  </si>
  <si>
    <t>TCK-20351</t>
  </si>
  <si>
    <t>TCK-20261</t>
  </si>
  <si>
    <t>CUST-1177</t>
  </si>
  <si>
    <t>TCK-20660</t>
  </si>
  <si>
    <t>CUST-1200</t>
  </si>
  <si>
    <t>TCK-20723</t>
  </si>
  <si>
    <t>TCK-20347</t>
  </si>
  <si>
    <t>CUST-1158</t>
  </si>
  <si>
    <t>TCK-20608</t>
  </si>
  <si>
    <t>CUST-1070</t>
  </si>
  <si>
    <t>TCK-20715</t>
  </si>
  <si>
    <t>CUST-1160</t>
  </si>
  <si>
    <t>TCK-20304</t>
  </si>
  <si>
    <t>CUST-1181</t>
  </si>
  <si>
    <t>TCK-20412</t>
  </si>
  <si>
    <t>CUST-1066</t>
  </si>
  <si>
    <t>TCK-20489</t>
  </si>
  <si>
    <t>CUST-1141</t>
  </si>
  <si>
    <t>TCK-20640</t>
  </si>
  <si>
    <t>CUST-1145</t>
  </si>
  <si>
    <t>TCK-20332</t>
  </si>
  <si>
    <t>CUST-1206</t>
  </si>
  <si>
    <t>TCK-20333</t>
  </si>
  <si>
    <t>CUST-1234</t>
  </si>
  <si>
    <t>TCK-20602</t>
  </si>
  <si>
    <t>CUST-1111</t>
  </si>
  <si>
    <t>TCK-20330</t>
  </si>
  <si>
    <t>CUST-1069</t>
  </si>
  <si>
    <t>TCK-20601</t>
  </si>
  <si>
    <t>CUST-1227</t>
  </si>
  <si>
    <t>TCK-20554</t>
  </si>
  <si>
    <t>CUST-1161</t>
  </si>
  <si>
    <t>TCK-20419</t>
  </si>
  <si>
    <t>TCK-20510</t>
  </si>
  <si>
    <t>CUST-1048</t>
  </si>
  <si>
    <t>TCK-20694</t>
  </si>
  <si>
    <t>CUST-1086</t>
  </si>
  <si>
    <t>TCK-20421</t>
  </si>
  <si>
    <t>CUST-1252</t>
  </si>
  <si>
    <t>TCK-20326</t>
  </si>
  <si>
    <t>CUST-1137</t>
  </si>
  <si>
    <t>TCK-20424</t>
  </si>
  <si>
    <t>TCK-20586</t>
  </si>
  <si>
    <t>CUST-1157</t>
  </si>
  <si>
    <t>TCK-20736</t>
  </si>
  <si>
    <t>TCK-20361</t>
  </si>
  <si>
    <t>CUST-1183</t>
  </si>
  <si>
    <t>TCK-20479</t>
  </si>
  <si>
    <t>CUST-1047</t>
  </si>
  <si>
    <t>TCK-20543</t>
  </si>
  <si>
    <t>CUST-1116</t>
  </si>
  <si>
    <t>TCK-20350</t>
  </si>
  <si>
    <t>TCK-20407</t>
  </si>
  <si>
    <t>CUST-1132</t>
  </si>
  <si>
    <t>TCK-20598</t>
  </si>
  <si>
    <t>CUST-1052</t>
  </si>
  <si>
    <t>TCK-20416</t>
  </si>
  <si>
    <t>CUST-1108</t>
  </si>
  <si>
    <t>TCK-20589</t>
  </si>
  <si>
    <t>CUST-1105</t>
  </si>
  <si>
    <t>TCK-20685</t>
  </si>
  <si>
    <t>CUST-1040</t>
  </si>
  <si>
    <t>TCK-20436</t>
  </si>
  <si>
    <t>Maria Santos</t>
  </si>
  <si>
    <t>TCK-20481</t>
  </si>
  <si>
    <t>CUST-1130</t>
  </si>
  <si>
    <t>TCK-20639</t>
  </si>
  <si>
    <t>CUST-1051</t>
  </si>
  <si>
    <t>TCK-20714</t>
  </si>
  <si>
    <t>CUST-1014</t>
  </si>
  <si>
    <t>TCK-20323</t>
  </si>
  <si>
    <t>CUST-1095</t>
  </si>
  <si>
    <t>TCK-20716</t>
  </si>
  <si>
    <t>CUST-1120</t>
  </si>
  <si>
    <t>TCK-20378</t>
  </si>
  <si>
    <t>TCK-20458</t>
  </si>
  <si>
    <t>CUST-1152</t>
  </si>
  <si>
    <t>TCK-20667</t>
  </si>
  <si>
    <t>TCK-20367</t>
  </si>
  <si>
    <t>CUST-1017</t>
  </si>
  <si>
    <t>TCK-20643</t>
  </si>
  <si>
    <t>CUST-1242</t>
  </si>
  <si>
    <t>TCK-20661</t>
  </si>
  <si>
    <t>CUST-1104</t>
  </si>
  <si>
    <t>TCK-20454</t>
  </si>
  <si>
    <t>CUST-1012</t>
  </si>
  <si>
    <t>TCK-20607</t>
  </si>
  <si>
    <t>CUST-1147</t>
  </si>
  <si>
    <t>TCK-20676</t>
  </si>
  <si>
    <t>CUST-1134</t>
  </si>
  <si>
    <t>TCK-20525</t>
  </si>
  <si>
    <t>TCK-20382</t>
  </si>
  <si>
    <t>CUST-1038</t>
  </si>
  <si>
    <t>TCK-20420</t>
  </si>
  <si>
    <t>CUST-1020</t>
  </si>
  <si>
    <t>TCK-20442</t>
  </si>
  <si>
    <t>CUST-1146</t>
  </si>
  <si>
    <t>TCK-20460</t>
  </si>
  <si>
    <t>CUST-1094</t>
  </si>
  <si>
    <t>TCK-20570</t>
  </si>
  <si>
    <t>CUST-1063</t>
  </si>
  <si>
    <t>TCK-20682</t>
  </si>
  <si>
    <t>TCK-20688</t>
  </si>
  <si>
    <t>CUST-1256</t>
  </si>
  <si>
    <t>TCK-20313</t>
  </si>
  <si>
    <t>CUST-1022</t>
  </si>
  <si>
    <t>TCK-20429</t>
  </si>
  <si>
    <t>TCK-20434</t>
  </si>
  <si>
    <t>TCK-20468</t>
  </si>
  <si>
    <t>CUST-1071</t>
  </si>
  <si>
    <t>TCK-20477</t>
  </si>
  <si>
    <t>CUST-1175</t>
  </si>
  <si>
    <t>TCK-20507</t>
  </si>
  <si>
    <t>CUST-1172</t>
  </si>
  <si>
    <t>TCK-20349</t>
  </si>
  <si>
    <t>TCK-20363</t>
  </si>
  <si>
    <t>CUST-1015</t>
  </si>
  <si>
    <t>TCK-20376</t>
  </si>
  <si>
    <t>CUST-1182</t>
  </si>
  <si>
    <t>TCK-20401</t>
  </si>
  <si>
    <t>TCK-20437</t>
  </si>
  <si>
    <t>CUST-1065</t>
  </si>
  <si>
    <t>TCK-20446</t>
  </si>
  <si>
    <t>TCK-20718</t>
  </si>
  <si>
    <t>CUST-1109</t>
  </si>
  <si>
    <t>TCK-20353</t>
  </si>
  <si>
    <t>CUST-1018</t>
  </si>
  <si>
    <t>TCK-20374</t>
  </si>
  <si>
    <t>CUST-1165</t>
  </si>
  <si>
    <t>TCK-20440</t>
  </si>
  <si>
    <t>CUST-1257</t>
  </si>
  <si>
    <t>TCK-20735</t>
  </si>
  <si>
    <t>TCK-20509</t>
  </si>
  <si>
    <t>CUST-1011</t>
  </si>
  <si>
    <t>TCK-20528</t>
  </si>
  <si>
    <t>CUST-1178</t>
  </si>
  <si>
    <t>TCK-20560</t>
  </si>
  <si>
    <t>TCK-20690</t>
  </si>
  <si>
    <t>CUST-1225</t>
  </si>
  <si>
    <t>TCK-20710</t>
  </si>
  <si>
    <t>TCK-20279</t>
  </si>
  <si>
    <t>CUST-1057</t>
  </si>
  <si>
    <t>TCK-20588</t>
  </si>
  <si>
    <t>CUST-1174</t>
  </si>
  <si>
    <t>TCK-20532</t>
  </si>
  <si>
    <t>CUST-1050</t>
  </si>
  <si>
    <t>TCK-20535</t>
  </si>
  <si>
    <t>CUST-1127</t>
  </si>
  <si>
    <t>TCK-20591</t>
  </si>
  <si>
    <t>TCK-20647</t>
  </si>
  <si>
    <t>TCK-20689</t>
  </si>
  <si>
    <t>CUST-1144</t>
  </si>
  <si>
    <t>TCK-20713</t>
  </si>
  <si>
    <t>TCK-20356</t>
  </si>
  <si>
    <t>TCK-20368</t>
  </si>
  <si>
    <t>TCK-20410</t>
  </si>
  <si>
    <t>TCK-20730</t>
  </si>
  <si>
    <t>CUST-1097</t>
  </si>
  <si>
    <t>TCK-20533</t>
  </si>
  <si>
    <t>TCK-20581</t>
  </si>
  <si>
    <t>CUST-1212</t>
  </si>
  <si>
    <t>TCK-20319</t>
  </si>
  <si>
    <t>TCK-20466</t>
  </si>
  <si>
    <t>TCK-20271</t>
  </si>
  <si>
    <t>TCK-20314</t>
  </si>
  <si>
    <t>TCK-20325</t>
  </si>
  <si>
    <t>TCK-20400</t>
  </si>
  <si>
    <t>CUST-1115</t>
  </si>
  <si>
    <t>TCK-20406</t>
  </si>
  <si>
    <t>TCK-20646</t>
  </si>
  <si>
    <t>CUST-1037</t>
  </si>
  <si>
    <t>TCK-20278</t>
  </si>
  <si>
    <t>CUST-1001</t>
  </si>
  <si>
    <t>TCK-20445</t>
  </si>
  <si>
    <t>CUST-1188</t>
  </si>
  <si>
    <t>TCK-20395</t>
  </si>
  <si>
    <t>CUST-1068</t>
  </si>
  <si>
    <t>TCK-20485</t>
  </si>
  <si>
    <t>CUST-1228</t>
  </si>
  <si>
    <t>TCK-20358</t>
  </si>
  <si>
    <t>TCK-20562</t>
  </si>
  <si>
    <t>CUST-1118</t>
  </si>
  <si>
    <t>TCK-20384</t>
  </si>
  <si>
    <t>CUST-1049</t>
  </si>
  <si>
    <t>TCK-20717</t>
  </si>
  <si>
    <t>TCK-20722</t>
  </si>
  <si>
    <t>TCK-20344</t>
  </si>
  <si>
    <t>TCK-20530</t>
  </si>
  <si>
    <t>CUST-1164</t>
  </si>
  <si>
    <t>TCK-20287</t>
  </si>
  <si>
    <t>TCK-20309</t>
  </si>
  <si>
    <t>CUST-1166</t>
  </si>
  <si>
    <t>TCK-20302</t>
  </si>
  <si>
    <t>TCK-20342</t>
  </si>
  <si>
    <t>TCK-20516</t>
  </si>
  <si>
    <t>CUST-1083</t>
  </si>
  <si>
    <t>TCK-20555</t>
  </si>
  <si>
    <t>CUST-1156</t>
  </si>
  <si>
    <t>TCK-20402</t>
  </si>
  <si>
    <t>TCK-20451</t>
  </si>
  <si>
    <t>TCK-20733</t>
  </si>
  <si>
    <t>TCK-20475</t>
  </si>
  <si>
    <t>TCK-20616</t>
  </si>
  <si>
    <t>TCK-20626</t>
  </si>
  <si>
    <t>CUST-1135</t>
  </si>
  <si>
    <t>TCK-20664</t>
  </si>
  <si>
    <t>TCK-20724</t>
  </si>
  <si>
    <t>CUST-1259</t>
  </si>
  <si>
    <t>TCK-20422</t>
  </si>
  <si>
    <t>CUST-1237</t>
  </si>
  <si>
    <t>TCK-20496</t>
  </si>
  <si>
    <t>TCK-20618</t>
  </si>
  <si>
    <t>CUST-1059</t>
  </si>
  <si>
    <t>TCK-20737</t>
  </si>
  <si>
    <t>TCK-20387</t>
  </si>
  <si>
    <t>CUST-1031</t>
  </si>
  <si>
    <t>TCK-20658</t>
  </si>
  <si>
    <t>TCK-20301</t>
  </si>
  <si>
    <t>CUST-1230</t>
  </si>
  <si>
    <t>TCK-20360</t>
  </si>
  <si>
    <t>CUST-1119</t>
  </si>
  <si>
    <t>TCK-20518</t>
  </si>
  <si>
    <t>TCK-20260</t>
  </si>
  <si>
    <t>TCK-20306</t>
  </si>
  <si>
    <t>CUST-1215</t>
  </si>
  <si>
    <t>TCK-20498</t>
  </si>
  <si>
    <t>TCK-20524</t>
  </si>
  <si>
    <t>TCK-20556</t>
  </si>
  <si>
    <t>TCK-20578</t>
  </si>
  <si>
    <t>CUST-1168</t>
  </si>
  <si>
    <t>TCK-20298</t>
  </si>
  <si>
    <t>CUST-1016</t>
  </si>
  <si>
    <t>TCK-20670</t>
  </si>
  <si>
    <t>CUST-1100</t>
  </si>
  <si>
    <t>TCK-20695</t>
  </si>
  <si>
    <t>CUST-1139</t>
  </si>
  <si>
    <t>TCK-20334</t>
  </si>
  <si>
    <t>TCK-20462</t>
  </si>
  <si>
    <t>CUST-1035</t>
  </si>
  <si>
    <t>TCK-20506</t>
  </si>
  <si>
    <t>TCK-20692</t>
  </si>
  <si>
    <t>CUST-1233</t>
  </si>
  <si>
    <t>TCK-20727</t>
  </si>
  <si>
    <t>TCK-20665</t>
  </si>
  <si>
    <t>CUST-1093</t>
  </si>
  <si>
    <t>TCK-20508</t>
  </si>
  <si>
    <t>TCK-20315</t>
  </si>
  <si>
    <t>TCK-20529</t>
  </si>
  <si>
    <t>TCK-20613</t>
  </si>
  <si>
    <t>CUST-1148</t>
  </si>
  <si>
    <t>TCK-20308</t>
  </si>
  <si>
    <t>TCK-20542</t>
  </si>
  <si>
    <t>CUST-1019</t>
  </si>
  <si>
    <t>TCK-20577</t>
  </si>
  <si>
    <t>TCK-20582</t>
  </si>
  <si>
    <t>TCK-20311</t>
  </si>
  <si>
    <t>CUST-1123</t>
  </si>
  <si>
    <t>TCK-20343</t>
  </si>
  <si>
    <t>TCK-20539</t>
  </si>
  <si>
    <t>CUST-1003</t>
  </si>
  <si>
    <t>TCK-20700</t>
  </si>
  <si>
    <t>CUST-1084</t>
  </si>
  <si>
    <t>TCK-20270</t>
  </si>
  <si>
    <t>CUST-1081</t>
  </si>
  <si>
    <t>TCK-20275</t>
  </si>
  <si>
    <t>TCK-20303</t>
  </si>
  <si>
    <t>TCK-20408</t>
  </si>
  <si>
    <t>TCK-20514</t>
  </si>
  <si>
    <t>CUST-1187</t>
  </si>
  <si>
    <t>TCK-20636</t>
  </si>
  <si>
    <t>TCK-20704</t>
  </si>
  <si>
    <t>CUST-1058</t>
  </si>
  <si>
    <t>TCK-20348</t>
  </si>
  <si>
    <t>CUST-1223</t>
  </si>
  <si>
    <t>TCK-20558</t>
  </si>
  <si>
    <t>TCK-20593</t>
  </si>
  <si>
    <t>CUST-1173</t>
  </si>
  <si>
    <t>TCK-20439</t>
  </si>
  <si>
    <t>TCK-20691</t>
  </si>
  <si>
    <t>TCK-20448</t>
  </si>
  <si>
    <t>TCK-20606</t>
  </si>
  <si>
    <t>CUST-1195</t>
  </si>
  <si>
    <t>TCK-20331</t>
  </si>
  <si>
    <t>CUST-1126</t>
  </si>
  <si>
    <t>TCK-20531</t>
  </si>
  <si>
    <t>CUST-1056</t>
  </si>
  <si>
    <t>TCK-20569</t>
  </si>
  <si>
    <t>TCK-20702</t>
  </si>
  <si>
    <t>TCK-20391</t>
  </si>
  <si>
    <t>TCK-20597</t>
  </si>
  <si>
    <t>CUST-1232</t>
  </si>
  <si>
    <t>TCK-20663</t>
  </si>
  <si>
    <t>CUST-1248</t>
  </si>
  <si>
    <t>TCK-20269</t>
  </si>
  <si>
    <t>CUST-1154</t>
  </si>
  <si>
    <t>TCK-20297</t>
  </si>
  <si>
    <t>TCK-20449</t>
  </si>
  <si>
    <t>TCK-20379</t>
  </si>
  <si>
    <t>TCK-20411</t>
  </si>
  <si>
    <t>TCK-20590</t>
  </si>
  <si>
    <t>CUST-1239</t>
  </si>
  <si>
    <t>TCK-20657</t>
  </si>
  <si>
    <t>CUST-1122</t>
  </si>
  <si>
    <t>TCK-20435</t>
  </si>
  <si>
    <t>CUST-1055</t>
  </si>
  <si>
    <t>TCK-20583</t>
  </si>
  <si>
    <t>CUST-1245</t>
  </si>
  <si>
    <t>TCK-20317</t>
  </si>
  <si>
    <t>TCK-20631</t>
  </si>
  <si>
    <t>CUST-1041</t>
  </si>
  <si>
    <t>TCK-20648</t>
  </si>
  <si>
    <t>TCK-20300</t>
  </si>
  <si>
    <t>CUST-1027</t>
  </si>
  <si>
    <t>TCK-20399</t>
  </si>
  <si>
    <t>TCK-20450</t>
  </si>
  <si>
    <t>TCK-20329</t>
  </si>
  <si>
    <t>CUST-1143</t>
  </si>
  <si>
    <t>TCK-20548</t>
  </si>
  <si>
    <t>TCK-20495</t>
  </si>
  <si>
    <t>TCK-20585</t>
  </si>
  <si>
    <t>CUST-1033</t>
  </si>
  <si>
    <t>TCK-20370</t>
  </si>
  <si>
    <t>TCK-20512</t>
  </si>
  <si>
    <t>TCK-20679</t>
  </si>
  <si>
    <t>TCK-20345</t>
  </si>
  <si>
    <t>TCK-20433</t>
  </si>
  <si>
    <t>CUST-1231</t>
  </si>
  <si>
    <t>TCK-20656</t>
  </si>
  <si>
    <t>CUST-1238</t>
  </si>
  <si>
    <t>TCK-20729</t>
  </si>
  <si>
    <t>CUST-1087</t>
  </si>
  <si>
    <t>TCK-20413</t>
  </si>
  <si>
    <t>CUST-1007</t>
  </si>
  <si>
    <t>TCK-20357</t>
  </si>
  <si>
    <t>TCK-20471</t>
  </si>
  <si>
    <t>CUST-1193</t>
  </si>
  <si>
    <t>TCK-20527</t>
  </si>
  <si>
    <t>TCK-20444</t>
  </si>
  <si>
    <t>CUST-1198</t>
  </si>
  <si>
    <t>TCK-20457</t>
  </si>
  <si>
    <t>TCK-20675</t>
  </si>
  <si>
    <t>TCK-20339</t>
  </si>
  <si>
    <t>CUST-1045</t>
  </si>
  <si>
    <t>TCK-20380</t>
  </si>
  <si>
    <t>CUST-1224</t>
  </si>
  <si>
    <t>TCK-20414</t>
  </si>
  <si>
    <t>TCK-20486</t>
  </si>
  <si>
    <t>TCK-20553</t>
  </si>
  <si>
    <t>CUST-1138</t>
  </si>
  <si>
    <t>TCK-20563</t>
  </si>
  <si>
    <t>TCK-20567</t>
  </si>
  <si>
    <t>CUST-1025</t>
  </si>
  <si>
    <t>TCK-20557</t>
  </si>
  <si>
    <t>TCK-20265</t>
  </si>
  <si>
    <t>CUST-1253</t>
  </si>
  <si>
    <t>TCK-20295</t>
  </si>
  <si>
    <t>TCK-20346</t>
  </si>
  <si>
    <t>TCK-20438</t>
  </si>
  <si>
    <t>TCK-20487</t>
  </si>
  <si>
    <t>TCK-20541</t>
  </si>
  <si>
    <t>TCK-20318</t>
  </si>
  <si>
    <t>TCK-20431</t>
  </si>
  <si>
    <t>TCK-20491</t>
  </si>
  <si>
    <t>TCK-20283</t>
  </si>
  <si>
    <t>CUST-1076</t>
  </si>
  <si>
    <t>TCK-20396</t>
  </si>
  <si>
    <t>TCK-20455</t>
  </si>
  <si>
    <t>TCK-20652</t>
  </si>
  <si>
    <t>TCK-20341</t>
  </si>
  <si>
    <t>TCK-20474</t>
  </si>
  <si>
    <t>TCK-20584</t>
  </si>
  <si>
    <t>CUST-1028</t>
  </si>
  <si>
    <t>TCK-20649</t>
  </si>
  <si>
    <t>CUST-1250</t>
  </si>
  <si>
    <t>TCK-20673</t>
  </si>
  <si>
    <t>TCK-20322</t>
  </si>
  <si>
    <t>TCK-20268</t>
  </si>
  <si>
    <t>CUST-1167</t>
  </si>
  <si>
    <t>TCK-20463</t>
  </si>
  <si>
    <t>TCK-20536</t>
  </si>
  <si>
    <t>CUST-1053</t>
  </si>
  <si>
    <t>TCK-20565</t>
  </si>
  <si>
    <t>CUST-1207</t>
  </si>
  <si>
    <t>TCK-20594</t>
  </si>
  <si>
    <t>TCK-20703</t>
  </si>
  <si>
    <t>CUST-1176</t>
  </si>
  <si>
    <t>TCK-20545</t>
  </si>
  <si>
    <t>TCK-20627</t>
  </si>
  <si>
    <t>TCK-20709</t>
  </si>
  <si>
    <t>TCK-20383</t>
  </si>
  <si>
    <t>CUST-1080</t>
  </si>
  <si>
    <t>TCK-20390</t>
  </si>
  <si>
    <t>TCK-20604</t>
  </si>
  <si>
    <t>TCK-20519</t>
  </si>
  <si>
    <t>TCK-20549</t>
  </si>
  <si>
    <t>TCK-20738</t>
  </si>
  <si>
    <t>TCK-20338</t>
  </si>
  <si>
    <t>TCK-20684</t>
  </si>
  <si>
    <t>TCK-20277</t>
  </si>
  <si>
    <t>TCK-20476</t>
  </si>
  <si>
    <t>TCK-20628</t>
  </si>
  <si>
    <t>CUST-1009</t>
  </si>
  <si>
    <t>TCK-20672</t>
  </si>
  <si>
    <t>CUST-1044</t>
  </si>
  <si>
    <t>TCK-20609</t>
  </si>
  <si>
    <t>CUST-1196</t>
  </si>
  <si>
    <t>TCK-20470</t>
  </si>
  <si>
    <t>CUST-1023</t>
  </si>
  <si>
    <t>TCK-20625</t>
  </si>
  <si>
    <t>TCK-20644</t>
  </si>
  <si>
    <t>TCK-20696</t>
  </si>
  <si>
    <t>TCK-20267</t>
  </si>
  <si>
    <t>CUST-1131</t>
  </si>
  <si>
    <t>TCK-20335</t>
  </si>
  <si>
    <t>CUST-1008</t>
  </si>
  <si>
    <t>TCK-20430</t>
  </si>
  <si>
    <t>TCK-20310</t>
  </si>
  <si>
    <t>CUST-1107</t>
  </si>
  <si>
    <t>TCK-20461</t>
  </si>
  <si>
    <t>TCK-20621</t>
  </si>
  <si>
    <t>TCK-20596</t>
  </si>
  <si>
    <t>CUST-1240</t>
  </si>
  <si>
    <t>TCK-20701</t>
  </si>
  <si>
    <t>TCK-20705</t>
  </si>
  <si>
    <t>TCK-20418</t>
  </si>
  <si>
    <t>TCK-20619</t>
  </si>
  <si>
    <t>TCK-20678</t>
  </si>
  <si>
    <t>TCK-20693</t>
  </si>
  <si>
    <t>TCK-20286</t>
  </si>
  <si>
    <t>CUST-1106</t>
  </si>
  <si>
    <t>TCK-20464</t>
  </si>
  <si>
    <t>CUST-1236</t>
  </si>
  <si>
    <t>TCK-20293</t>
  </si>
  <si>
    <t>CUST-1249</t>
  </si>
  <si>
    <t>TCK-20316</t>
  </si>
  <si>
    <t>TCK-20472</t>
  </si>
  <si>
    <t>TCK-20523</t>
  </si>
  <si>
    <t>TCK-20630</t>
  </si>
  <si>
    <t>TCK-20515</t>
  </si>
  <si>
    <t>CUST-1244</t>
  </si>
  <si>
    <t>TCK-20617</t>
  </si>
  <si>
    <t>TCK-20288</t>
  </si>
  <si>
    <t>TCK-20573</t>
  </si>
  <si>
    <t>TCK-20580</t>
  </si>
  <si>
    <t>TCK-20706</t>
  </si>
  <si>
    <t>TCK-20369</t>
  </si>
  <si>
    <t>TCK-20546</t>
  </si>
  <si>
    <t>TCK-20398</t>
  </si>
  <si>
    <t>CUST-1203</t>
  </si>
  <si>
    <t>TCK-20478</t>
  </si>
  <si>
    <t>TCK-20651</t>
  </si>
  <si>
    <t>TCK-20671</t>
  </si>
  <si>
    <t>TCK-20452</t>
  </si>
  <si>
    <t>CUST-1042</t>
  </si>
  <si>
    <t>TCK-20488</t>
  </si>
  <si>
    <t>TCK-20568</t>
  </si>
  <si>
    <t>CUST-1072</t>
  </si>
  <si>
    <t>TCK-20388</t>
  </si>
  <si>
    <t>TCK-20698</t>
  </si>
  <si>
    <t>TCK-20397</t>
  </si>
  <si>
    <t>TCK-20547</t>
  </si>
  <si>
    <t>TCK-20559</t>
  </si>
  <si>
    <t>TCK-20587</t>
  </si>
  <si>
    <t>TCK-20611</t>
  </si>
  <si>
    <t>TCK-20642</t>
  </si>
  <si>
    <t>TCK-20441</t>
  </si>
  <si>
    <t>TCK-20603</t>
  </si>
  <si>
    <t>TCK-20620</t>
  </si>
  <si>
    <t>TCK-20659</t>
  </si>
  <si>
    <t>TCK-20285</t>
  </si>
  <si>
    <t>TCK-20465</t>
  </si>
  <si>
    <t>TCK-20483</t>
  </si>
  <si>
    <t>CUST-1216</t>
  </si>
  <si>
    <t>TCK-20492</t>
  </si>
  <si>
    <t>CUST-1128</t>
  </si>
  <si>
    <t>TCK-20494</t>
  </si>
  <si>
    <t>TCK-20526</t>
  </si>
  <si>
    <t>CUST-1054</t>
  </si>
  <si>
    <t>TCK-20551</t>
  </si>
  <si>
    <t>TCK-20707</t>
  </si>
  <si>
    <t>TCK-20499</t>
  </si>
  <si>
    <t>TCK-20612</t>
  </si>
  <si>
    <t>CUST-1159</t>
  </si>
  <si>
    <t>TCK-20633</t>
  </si>
  <si>
    <t>TCK-20291</t>
  </si>
  <si>
    <t>TCK-20719</t>
  </si>
  <si>
    <t>TCK-20263</t>
  </si>
  <si>
    <t>TCK-20273</t>
  </si>
  <si>
    <t>CUST-1258</t>
  </si>
  <si>
    <t>TCK-20490</t>
  </si>
  <si>
    <t>TCK-20537</t>
  </si>
  <si>
    <t>TCK-20538</t>
  </si>
  <si>
    <t>TCK-20571</t>
  </si>
  <si>
    <t>CUST-1194</t>
  </si>
  <si>
    <t>TCK-20599</t>
  </si>
  <si>
    <t>TCK-20605</t>
  </si>
  <si>
    <t>TCK-20355</t>
  </si>
  <si>
    <t>TCK-20683</t>
  </si>
  <si>
    <t>TCK-20484</t>
  </si>
  <si>
    <t>CUST-1247</t>
  </si>
  <si>
    <t>TCK-20284</t>
  </si>
  <si>
    <t>TCK-20305</t>
  </si>
  <si>
    <t>CUST-1124</t>
  </si>
  <si>
    <t>TCK-20505</t>
  </si>
  <si>
    <t>TCK-20299</t>
  </si>
  <si>
    <t>TCK-20544</t>
  </si>
  <si>
    <t>TCK-20504</t>
  </si>
  <si>
    <t>CUST-1024</t>
  </si>
  <si>
    <t>TCK-20264</t>
  </si>
  <si>
    <t>TCK-20366</t>
  </si>
  <si>
    <t>CUST-1221</t>
  </si>
  <si>
    <t>TCK-20389</t>
  </si>
  <si>
    <t>CUST-1075</t>
  </si>
  <si>
    <t>TCK-20393</t>
  </si>
  <si>
    <t>TCK-20459</t>
  </si>
  <si>
    <t>CUST-1201</t>
  </si>
  <si>
    <t>TCK-20540</t>
  </si>
  <si>
    <t>CUST-1079</t>
  </si>
  <si>
    <t>TCK-20668</t>
  </si>
  <si>
    <t>TCK-20281</t>
  </si>
  <si>
    <t>CUST-1163</t>
  </si>
  <si>
    <t>TCK-20371</t>
  </si>
  <si>
    <t>TCK-20502</t>
  </si>
  <si>
    <t>CUST-1117</t>
  </si>
  <si>
    <t>TCK-20610</t>
  </si>
  <si>
    <t>TCK-20650</t>
  </si>
  <si>
    <t>TCK-20274</t>
  </si>
  <si>
    <t>TCK-20456</t>
  </si>
  <si>
    <t>TCK-20653</t>
  </si>
  <si>
    <t>TCK-20262</t>
  </si>
  <si>
    <t>TCK-20328</t>
  </si>
  <si>
    <t>CUST-1179</t>
  </si>
  <si>
    <t>TCK-20392</t>
  </si>
  <si>
    <t>TCK-20467</t>
  </si>
  <si>
    <t>TCK-20282</t>
  </si>
  <si>
    <t>CUST-1089</t>
  </si>
  <si>
    <t>TCK-20645</t>
  </si>
  <si>
    <t>TCK-20674</t>
  </si>
  <si>
    <t>CUST-1192</t>
  </si>
  <si>
    <t>TCK-20708</t>
  </si>
  <si>
    <t>TCK-20513</t>
  </si>
  <si>
    <t>TCK-20473</t>
  </si>
  <si>
    <t>TCK-20624</t>
  </si>
  <si>
    <t>TCK-20687</t>
  </si>
  <si>
    <t>TCK-20720</t>
  </si>
  <si>
    <t>TCK-20426</t>
  </si>
  <si>
    <t>TCK-20501</t>
  </si>
  <si>
    <t>TCK-20615</t>
  </si>
  <si>
    <t>TCK-20550</t>
  </si>
  <si>
    <t>TCK-20623</t>
  </si>
  <si>
    <t>TCK-20417</t>
  </si>
  <si>
    <t>TCK-20592</t>
  </si>
  <si>
    <t>TCK-20337</t>
  </si>
  <si>
    <t>TCK-20654</t>
  </si>
  <si>
    <t>CUST-1036</t>
  </si>
  <si>
    <t>TCK-20680</t>
  </si>
  <si>
    <t>TCK-20632</t>
  </si>
  <si>
    <t>TCK-20409</t>
  </si>
  <si>
    <t>TCK-20712</t>
  </si>
  <si>
    <t>TCK-20561</t>
  </si>
  <si>
    <t>CUST-1140</t>
  </si>
  <si>
    <t>TCK-20266</t>
  </si>
  <si>
    <t>TCK-20428</t>
  </si>
  <si>
    <t>CUST-1197</t>
  </si>
  <si>
    <t>TCK-20725</t>
  </si>
  <si>
    <t>TCK-20403</t>
  </si>
  <si>
    <t>TCK-20662</t>
  </si>
  <si>
    <t>CUST-1010</t>
  </si>
  <si>
    <t>TCK-20728</t>
  </si>
  <si>
    <t>TCK-20732</t>
  </si>
  <si>
    <t>TCK-20296</t>
  </si>
  <si>
    <t>TCK-20336</t>
  </si>
  <si>
    <t>TCK-20381</t>
  </si>
  <si>
    <t>TCK-20404</t>
  </si>
  <si>
    <t>TCK-20726</t>
  </si>
  <si>
    <t>TCK-20290</t>
  </si>
  <si>
    <t>TCK-20324</t>
  </si>
  <si>
    <t>TCK-20327</t>
  </si>
  <si>
    <t>TCK-20511</t>
  </si>
  <si>
    <t>CUST-1199</t>
  </si>
  <si>
    <t>TCK-20575</t>
  </si>
  <si>
    <t>TCK-20634</t>
  </si>
  <si>
    <t>TCK-20635</t>
  </si>
  <si>
    <t>TCK-20686</t>
  </si>
  <si>
    <t>CUST-1030</t>
  </si>
  <si>
    <t>TCK-20375</t>
  </si>
  <si>
    <t>TCK-20385</t>
  </si>
  <si>
    <t>TCK-20386</t>
  </si>
  <si>
    <t>TCK-20497</t>
  </si>
  <si>
    <t>TCK-20552</t>
  </si>
  <si>
    <t>TCK-20272</t>
  </si>
  <si>
    <t>TCK-20522</t>
  </si>
  <si>
    <t>TCK-20320</t>
  </si>
  <si>
    <t>TCK-20432</t>
  </si>
  <si>
    <t>TCK-20564</t>
  </si>
  <si>
    <t>TCK-20595</t>
  </si>
  <si>
    <t>TCK-20280</t>
  </si>
  <si>
    <t>TCK-20352</t>
  </si>
  <si>
    <t>TCK-20354</t>
  </si>
  <si>
    <t>CUST-1026</t>
  </si>
  <si>
    <t>TCK-20443</t>
  </si>
  <si>
    <t>CUST-1114</t>
  </si>
  <si>
    <t>TCK-20576</t>
  </si>
  <si>
    <t>TCK-20340</t>
  </si>
  <si>
    <t>CUST-1073</t>
  </si>
  <si>
    <t>TCK-20427</t>
  </si>
  <si>
    <t>TCK-20731</t>
  </si>
  <si>
    <t>CUST-1096</t>
  </si>
  <si>
    <t>TCK-20415</t>
  </si>
  <si>
    <t>TCK-20453</t>
  </si>
  <si>
    <t>CUST-1217</t>
  </si>
  <si>
    <t>TCK-20655</t>
  </si>
  <si>
    <t>TCK-20721</t>
  </si>
  <si>
    <t>TCK-20579</t>
  </si>
  <si>
    <t>TCK-20681</t>
  </si>
  <si>
    <t>CUST-1185</t>
  </si>
  <si>
    <t>TCK-20312</t>
  </si>
  <si>
    <t>TCK-20517</t>
  </si>
  <si>
    <t>TCK-20600</t>
  </si>
  <si>
    <t>TCK-20294</t>
  </si>
  <si>
    <t>TCK-20425</t>
  </si>
  <si>
    <t>TCK-20372</t>
  </si>
  <si>
    <t>CUST-1180</t>
  </si>
  <si>
    <t>TCK-20377</t>
  </si>
  <si>
    <t>TCK-20321</t>
  </si>
  <si>
    <t>TCK-20362</t>
  </si>
  <si>
    <t>TCK-20566</t>
  </si>
  <si>
    <t>ResponseID</t>
  </si>
  <si>
    <t>NPS_Score (0-10)</t>
  </si>
  <si>
    <t>Quarter</t>
  </si>
  <si>
    <t>NPS-0049</t>
  </si>
  <si>
    <t>Q1 2026</t>
  </si>
  <si>
    <t>NPS-0062</t>
  </si>
  <si>
    <t>NPS-0075</t>
  </si>
  <si>
    <t>CUST-1189</t>
  </si>
  <si>
    <t>NPS-0020</t>
  </si>
  <si>
    <t>NPS-0090</t>
  </si>
  <si>
    <t>NPS-0029</t>
  </si>
  <si>
    <t>NPS-0038</t>
  </si>
  <si>
    <t>NPS-0134</t>
  </si>
  <si>
    <t>NPS-0095</t>
  </si>
  <si>
    <t>NPS-0113</t>
  </si>
  <si>
    <t>NPS-0024</t>
  </si>
  <si>
    <t>NPS-0064</t>
  </si>
  <si>
    <t>NPS-0014</t>
  </si>
  <si>
    <t>CUST-1235</t>
  </si>
  <si>
    <t>NPS-0087</t>
  </si>
  <si>
    <t>NPS-0017</t>
  </si>
  <si>
    <t>NPS-0044</t>
  </si>
  <si>
    <t>NPS-0033</t>
  </si>
  <si>
    <t>CUST-1082</t>
  </si>
  <si>
    <t>NPS-0037</t>
  </si>
  <si>
    <t>NPS-0025</t>
  </si>
  <si>
    <t>NPS-0035</t>
  </si>
  <si>
    <t>NPS-0026</t>
  </si>
  <si>
    <t>NPS-0098</t>
  </si>
  <si>
    <t>NPS-0127</t>
  </si>
  <si>
    <t>NPS-0131</t>
  </si>
  <si>
    <t>NPS-0135</t>
  </si>
  <si>
    <t>NPS-0015</t>
  </si>
  <si>
    <t>NPS-0085</t>
  </si>
  <si>
    <t>NPS-0114</t>
  </si>
  <si>
    <t>NPS-0125</t>
  </si>
  <si>
    <t>CUST-1150</t>
  </si>
  <si>
    <t>NPS-0046</t>
  </si>
  <si>
    <t>NPS-0077</t>
  </si>
  <si>
    <t>CUST-1005</t>
  </si>
  <si>
    <t>NPS-0111</t>
  </si>
  <si>
    <t>NPS-0123</t>
  </si>
  <si>
    <t>CUST-1074</t>
  </si>
  <si>
    <t>NPS-0138</t>
  </si>
  <si>
    <t>NPS-0031</t>
  </si>
  <si>
    <t>NPS-0012</t>
  </si>
  <si>
    <t>NPS-0016</t>
  </si>
  <si>
    <t>NPS-0022</t>
  </si>
  <si>
    <t>NPS-0041</t>
  </si>
  <si>
    <t>NPS-0129</t>
  </si>
  <si>
    <t>NPS-0039</t>
  </si>
  <si>
    <t>NPS-0066</t>
  </si>
  <si>
    <t>NPS-0047</t>
  </si>
  <si>
    <t>NPS-0019</t>
  </si>
  <si>
    <t>NPS-0040</t>
  </si>
  <si>
    <t>NPS-0005</t>
  </si>
  <si>
    <t>NPS-0056</t>
  </si>
  <si>
    <t>CUST-1204</t>
  </si>
  <si>
    <t>NPS-0092</t>
  </si>
  <si>
    <t>NPS-0101</t>
  </si>
  <si>
    <t>CUST-1121</t>
  </si>
  <si>
    <t>NPS-0054</t>
  </si>
  <si>
    <t>NPS-0108</t>
  </si>
  <si>
    <t>NPS-0021</t>
  </si>
  <si>
    <t>NPS-0096</t>
  </si>
  <si>
    <t>NPS-0052</t>
  </si>
  <si>
    <t>NPS-0003</t>
  </si>
  <si>
    <t>NPS-0013</t>
  </si>
  <si>
    <t>NPS-0009</t>
  </si>
  <si>
    <t>NPS-0083</t>
  </si>
  <si>
    <t>NPS-0093</t>
  </si>
  <si>
    <t>CUST-1091</t>
  </si>
  <si>
    <t>NPS-0105</t>
  </si>
  <si>
    <t>NPS-0088</t>
  </si>
  <si>
    <t>NPS-0140</t>
  </si>
  <si>
    <t>NPS-0074</t>
  </si>
  <si>
    <t>NPS-0007</t>
  </si>
  <si>
    <t>NPS-0028</t>
  </si>
  <si>
    <t>NPS-0001</t>
  </si>
  <si>
    <t>NPS-0081</t>
  </si>
  <si>
    <t>NPS-0097</t>
  </si>
  <si>
    <t>NPS-0011</t>
  </si>
  <si>
    <t>NPS-0045</t>
  </si>
  <si>
    <t>NPS-0060</t>
  </si>
  <si>
    <t>NPS-0110</t>
  </si>
  <si>
    <t>NPS-0130</t>
  </si>
  <si>
    <t>CUST-1032</t>
  </si>
  <si>
    <t>NPS-0133</t>
  </si>
  <si>
    <t>NPS-0136</t>
  </si>
  <si>
    <t>NPS-0107</t>
  </si>
  <si>
    <t>CUST-1155</t>
  </si>
  <si>
    <t>NPS-0010</t>
  </si>
  <si>
    <t>NPS-0067</t>
  </si>
  <si>
    <t>NPS-0118</t>
  </si>
  <si>
    <t>NPS-0065</t>
  </si>
  <si>
    <t>CUST-1190</t>
  </si>
  <si>
    <t>NPS-0082</t>
  </si>
  <si>
    <t>NPS-0058</t>
  </si>
  <si>
    <t>NPS-0112</t>
  </si>
  <si>
    <t>NPS-0132</t>
  </si>
  <si>
    <t>NPS-0048</t>
  </si>
  <si>
    <t>NPS-0053</t>
  </si>
  <si>
    <t>NPS-0072</t>
  </si>
  <si>
    <t>NPS-0122</t>
  </si>
  <si>
    <t>CUST-1021</t>
  </si>
  <si>
    <t>NPS-0057</t>
  </si>
  <si>
    <t>NPS-0120</t>
  </si>
  <si>
    <t>NPS-0002</t>
  </si>
  <si>
    <t>NPS-0034</t>
  </si>
  <si>
    <t>CUST-1039</t>
  </si>
  <si>
    <t>NPS-0042</t>
  </si>
  <si>
    <t>NPS-0061</t>
  </si>
  <si>
    <t>NPS-0078</t>
  </si>
  <si>
    <t>NPS-0115</t>
  </si>
  <si>
    <t>NPS-0100</t>
  </si>
  <si>
    <t>NPS-0128</t>
  </si>
  <si>
    <t>NPS-0008</t>
  </si>
  <si>
    <t>NPS-0004</t>
  </si>
  <si>
    <t>NPS-0050</t>
  </si>
  <si>
    <t>NPS-0027</t>
  </si>
  <si>
    <t>NPS-0121</t>
  </si>
  <si>
    <t>NPS-0124</t>
  </si>
  <si>
    <t>NPS-0137</t>
  </si>
  <si>
    <t>NPS-0018</t>
  </si>
  <si>
    <t>NPS-0043</t>
  </si>
  <si>
    <t>NPS-0023</t>
  </si>
  <si>
    <t>NPS-0051</t>
  </si>
  <si>
    <t>NPS-0094</t>
  </si>
  <si>
    <t>NPS-0032</t>
  </si>
  <si>
    <t>NPS-0126</t>
  </si>
  <si>
    <t>NPS-0059</t>
  </si>
  <si>
    <t>NPS-0063</t>
  </si>
  <si>
    <t>NPS-0071</t>
  </si>
  <si>
    <t>NPS-0109</t>
  </si>
  <si>
    <t>NPS-0055</t>
  </si>
  <si>
    <t>NPS-0076</t>
  </si>
  <si>
    <t>NPS-0116</t>
  </si>
  <si>
    <t>NPS-0084</t>
  </si>
  <si>
    <t>CUST-1210</t>
  </si>
  <si>
    <t>NPS-0079</t>
  </si>
  <si>
    <t>NPS-0086</t>
  </si>
  <si>
    <t>NPS-0091</t>
  </si>
  <si>
    <t>NPS-0073</t>
  </si>
  <si>
    <t>NPS-0030</t>
  </si>
  <si>
    <t>CUST-1151</t>
  </si>
  <si>
    <t>NPS-0117</t>
  </si>
  <si>
    <t>NPS-0069</t>
  </si>
  <si>
    <t>NPS-0099</t>
  </si>
  <si>
    <t>NPS-0106</t>
  </si>
  <si>
    <t>NPS-0102</t>
  </si>
  <si>
    <t>NPS-0119</t>
  </si>
  <si>
    <t>NPS-0006</t>
  </si>
  <si>
    <t>NPS-0139</t>
  </si>
  <si>
    <t>NPS-0104</t>
  </si>
  <si>
    <t>CUST-1153</t>
  </si>
  <si>
    <t>NPS-0036</t>
  </si>
  <si>
    <t>NPS-0080</t>
  </si>
  <si>
    <t>CUST-1099</t>
  </si>
  <si>
    <t>NPS-0070</t>
  </si>
  <si>
    <t>NPS-0103</t>
  </si>
  <si>
    <t>NPS-0089</t>
  </si>
  <si>
    <t>CUST-1110</t>
  </si>
  <si>
    <t>NPS-0068</t>
  </si>
  <si>
    <t>NPS-0211</t>
  </si>
  <si>
    <t>Q2 2026</t>
  </si>
  <si>
    <t>NPS-0233</t>
  </si>
  <si>
    <t>NPS-0234</t>
  </si>
  <si>
    <t>NPS-0269</t>
  </si>
  <si>
    <t>NPS-0244</t>
  </si>
  <si>
    <t>NPS-0168</t>
  </si>
  <si>
    <t>NPS-0170</t>
  </si>
  <si>
    <t>NPS-0176</t>
  </si>
  <si>
    <t>NPS-0200</t>
  </si>
  <si>
    <t>NPS-0247</t>
  </si>
  <si>
    <t>NPS-0266</t>
  </si>
  <si>
    <t>NPS-0287</t>
  </si>
  <si>
    <t>NPS-0288</t>
  </si>
  <si>
    <t>NPS-0252</t>
  </si>
  <si>
    <t>NPS-0144</t>
  </si>
  <si>
    <t>NPS-0156</t>
  </si>
  <si>
    <t>NPS-0276</t>
  </si>
  <si>
    <t>NPS-0165</t>
  </si>
  <si>
    <t>NPS-0185</t>
  </si>
  <si>
    <t>NPS-0187</t>
  </si>
  <si>
    <t>NPS-0198</t>
  </si>
  <si>
    <t>NPS-0261</t>
  </si>
  <si>
    <t>NPS-0262</t>
  </si>
  <si>
    <t>NPS-0163</t>
  </si>
  <si>
    <t>NPS-0221</t>
  </si>
  <si>
    <t>NPS-0180</t>
  </si>
  <si>
    <t>NPS-0188</t>
  </si>
  <si>
    <t>NPS-0162</t>
  </si>
  <si>
    <t>NPS-0191</t>
  </si>
  <si>
    <t>NPS-0222</t>
  </si>
  <si>
    <t>NPS-0241</t>
  </si>
  <si>
    <t>NPS-0149</t>
  </si>
  <si>
    <t>CUST-1208</t>
  </si>
  <si>
    <t>NPS-0232</t>
  </si>
  <si>
    <t>NPS-0207</t>
  </si>
  <si>
    <t>NPS-0183</t>
  </si>
  <si>
    <t>NPS-0219</t>
  </si>
  <si>
    <t>NPS-0159</t>
  </si>
  <si>
    <t>NPS-0208</t>
  </si>
  <si>
    <t>NPS-0213</t>
  </si>
  <si>
    <t>NPS-0235</t>
  </si>
  <si>
    <t>NPS-0177</t>
  </si>
  <si>
    <t>NPS-0258</t>
  </si>
  <si>
    <t>NPS-0280</t>
  </si>
  <si>
    <t>NPS-0254</t>
  </si>
  <si>
    <t>NPS-0171</t>
  </si>
  <si>
    <t>NPS-0141</t>
  </si>
  <si>
    <t>NPS-0250</t>
  </si>
  <si>
    <t>NPS-0277</t>
  </si>
  <si>
    <t>NPS-0282</t>
  </si>
  <si>
    <t>NPS-0192</t>
  </si>
  <si>
    <t>NPS-0202</t>
  </si>
  <si>
    <t>NPS-0284</t>
  </si>
  <si>
    <t>NPS-0179</t>
  </si>
  <si>
    <t>NPS-0182</t>
  </si>
  <si>
    <t>CUST-1067</t>
  </si>
  <si>
    <t>NPS-0215</t>
  </si>
  <si>
    <t>NPS-0290</t>
  </si>
  <si>
    <t>NPS-0190</t>
  </si>
  <si>
    <t>NPS-0196</t>
  </si>
  <si>
    <t>NPS-0256</t>
  </si>
  <si>
    <t>NPS-0265</t>
  </si>
  <si>
    <t>NPS-0181</t>
  </si>
  <si>
    <t>NPS-0204</t>
  </si>
  <si>
    <t>NPS-0161</t>
  </si>
  <si>
    <t>NPS-0226</t>
  </si>
  <si>
    <t>NPS-0279</t>
  </si>
  <si>
    <t>NPS-0152</t>
  </si>
  <si>
    <t>NPS-0186</t>
  </si>
  <si>
    <t>NPS-0272</t>
  </si>
  <si>
    <t>NPS-0285</t>
  </si>
  <si>
    <t>NPS-0227</t>
  </si>
  <si>
    <t>NPS-0230</t>
  </si>
  <si>
    <t>NPS-0243</t>
  </si>
  <si>
    <t>NPS-0248</t>
  </si>
  <si>
    <t>NPS-0275</t>
  </si>
  <si>
    <t>NPS-0245</t>
  </si>
  <si>
    <t>NPS-0147</t>
  </si>
  <si>
    <t>CUST-1184</t>
  </si>
  <si>
    <t>NPS-0216</t>
  </si>
  <si>
    <t>NPS-0242</t>
  </si>
  <si>
    <t>NPS-0195</t>
  </si>
  <si>
    <t>NPS-0155</t>
  </si>
  <si>
    <t>NPS-0174</t>
  </si>
  <si>
    <t>NPS-0154</t>
  </si>
  <si>
    <t>NPS-0184</t>
  </si>
  <si>
    <t>NPS-0189</t>
  </si>
  <si>
    <t>CUST-1191</t>
  </si>
  <si>
    <t>NPS-0199</t>
  </si>
  <si>
    <t>NPS-0273</t>
  </si>
  <si>
    <t>NPS-0278</t>
  </si>
  <si>
    <t>NPS-0283</t>
  </si>
  <si>
    <t>NPS-0224</t>
  </si>
  <si>
    <t>NPS-0157</t>
  </si>
  <si>
    <t>NPS-0246</t>
  </si>
  <si>
    <t>NPS-0146</t>
  </si>
  <si>
    <t>NPS-0205</t>
  </si>
  <si>
    <t>NPS-0228</t>
  </si>
  <si>
    <t>NPS-0150</t>
  </si>
  <si>
    <t>CUST-1064</t>
  </si>
  <si>
    <t>NPS-0197</t>
  </si>
  <si>
    <t>NPS-0167</t>
  </si>
  <si>
    <t>NPS-0214</t>
  </si>
  <si>
    <t>NPS-0142</t>
  </si>
  <si>
    <t>NPS-0175</t>
  </si>
  <si>
    <t>NPS-0236</t>
  </si>
  <si>
    <t>NPS-0251</t>
  </si>
  <si>
    <t>NPS-0257</t>
  </si>
  <si>
    <t>NPS-0225</t>
  </si>
  <si>
    <t>NPS-0194</t>
  </si>
  <si>
    <t>NPS-0218</t>
  </si>
  <si>
    <t>NPS-0166</t>
  </si>
  <si>
    <t>NPS-0264</t>
  </si>
  <si>
    <t>NPS-0274</t>
  </si>
  <si>
    <t>CUST-1218</t>
  </si>
  <si>
    <t>NPS-0178</t>
  </si>
  <si>
    <t>CUST-1171</t>
  </si>
  <si>
    <t>NPS-0169</t>
  </si>
  <si>
    <t>NPS-0173</t>
  </si>
  <si>
    <t>NPS-0209</t>
  </si>
  <si>
    <t>NPS-0237</t>
  </si>
  <si>
    <t>NPS-0239</t>
  </si>
  <si>
    <t>NPS-0267</t>
  </si>
  <si>
    <t>NPS-0143</t>
  </si>
  <si>
    <t>NPS-0210</t>
  </si>
  <si>
    <t>NPS-0223</t>
  </si>
  <si>
    <t>NPS-0268</t>
  </si>
  <si>
    <t>NPS-0220</t>
  </si>
  <si>
    <t>NPS-0259</t>
  </si>
  <si>
    <t>CUST-1013</t>
  </si>
  <si>
    <t>NPS-0263</t>
  </si>
  <si>
    <t>NPS-0145</t>
  </si>
  <si>
    <t>NPS-0160</t>
  </si>
  <si>
    <t>NPS-0281</t>
  </si>
  <si>
    <t>NPS-0172</t>
  </si>
  <si>
    <t>NPS-0193</t>
  </si>
  <si>
    <t>NPS-0201</t>
  </si>
  <si>
    <t>CUST-1043</t>
  </si>
  <si>
    <t>NPS-0231</t>
  </si>
  <si>
    <t>NPS-0148</t>
  </si>
  <si>
    <t>NPS-0253</t>
  </si>
  <si>
    <t>NPS-0260</t>
  </si>
  <si>
    <t>CUST-1085</t>
  </si>
  <si>
    <t>NPS-0249</t>
  </si>
  <si>
    <t>NPS-0153</t>
  </si>
  <si>
    <t>NPS-0164</t>
  </si>
  <si>
    <t>NPS-0212</t>
  </si>
  <si>
    <t>CUST-1077</t>
  </si>
  <si>
    <t>NPS-0217</t>
  </si>
  <si>
    <t>NPS-0286</t>
  </si>
  <si>
    <t>NPS-0289</t>
  </si>
  <si>
    <t>NPS-0206</t>
  </si>
  <si>
    <t>NPS-0255</t>
  </si>
  <si>
    <t>NPS-0158</t>
  </si>
  <si>
    <t>CUST-1029</t>
  </si>
  <si>
    <t>NPS-0270</t>
  </si>
  <si>
    <t>NPS-0203</t>
  </si>
  <si>
    <t>NPS-0238</t>
  </si>
  <si>
    <t>NPS-0271</t>
  </si>
  <si>
    <t>NPS-0229</t>
  </si>
  <si>
    <t>NPS-0151</t>
  </si>
  <si>
    <t>NPS-0240</t>
  </si>
  <si>
    <t>CustomerName</t>
  </si>
  <si>
    <t>SignupDate</t>
  </si>
  <si>
    <t>Segment</t>
  </si>
  <si>
    <t>Region</t>
  </si>
  <si>
    <t>TotalPurchases</t>
  </si>
  <si>
    <t>AvgOrderValue</t>
  </si>
  <si>
    <t>TotalRevenue</t>
  </si>
  <si>
    <t>Status</t>
  </si>
  <si>
    <t>ChurnDate</t>
  </si>
  <si>
    <t>ChurnMonth</t>
  </si>
  <si>
    <t>CUST-1000</t>
  </si>
  <si>
    <t>Isabella Brown</t>
  </si>
  <si>
    <t>Consumer</t>
  </si>
  <si>
    <t>Europe</t>
  </si>
  <si>
    <t>Churned</t>
  </si>
  <si>
    <t>Sam Thompson</t>
  </si>
  <si>
    <t>North America</t>
  </si>
  <si>
    <t>Active</t>
  </si>
  <si>
    <t>Lucas Davis</t>
  </si>
  <si>
    <t>Latin America</t>
  </si>
  <si>
    <t>Grayson Johnson</t>
  </si>
  <si>
    <t>Asia Pacific</t>
  </si>
  <si>
    <t>Emma Brown</t>
  </si>
  <si>
    <t>Jordan Jackson</t>
  </si>
  <si>
    <t>Mason Taylor</t>
  </si>
  <si>
    <t>Sam Rodriguez</t>
  </si>
  <si>
    <t>Liam Davis</t>
  </si>
  <si>
    <t>Jamie Miller</t>
  </si>
  <si>
    <t>Jordan Rodriguez</t>
  </si>
  <si>
    <t>Small Business</t>
  </si>
  <si>
    <t>Sophia Anderson</t>
  </si>
  <si>
    <t>Jamie Perez</t>
  </si>
  <si>
    <t>Morgan Lee</t>
  </si>
  <si>
    <t>Aiden Moore</t>
  </si>
  <si>
    <t>Lucas Johnson</t>
  </si>
  <si>
    <t>Ava Johnson</t>
  </si>
  <si>
    <t>Cameron Lee</t>
  </si>
  <si>
    <t>Wyatt Lee</t>
  </si>
  <si>
    <t>Harper Wilson</t>
  </si>
  <si>
    <t>Charlotte Perez</t>
  </si>
  <si>
    <t>Mason Moore</t>
  </si>
  <si>
    <t>Liam Jackson</t>
  </si>
  <si>
    <t>Sophia Rodriguez</t>
  </si>
  <si>
    <t>Mia Rodriguez</t>
  </si>
  <si>
    <t>Sophia Thompson</t>
  </si>
  <si>
    <t>Liam Moore</t>
  </si>
  <si>
    <t>Jordan Thomas</t>
  </si>
  <si>
    <t>Morgan Moore</t>
  </si>
  <si>
    <t>Grayson Perez</t>
  </si>
  <si>
    <t>Casey Moore</t>
  </si>
  <si>
    <t>Wyatt Jackson</t>
  </si>
  <si>
    <t>Jordan Thompson</t>
  </si>
  <si>
    <t>Logan Rodriguez</t>
  </si>
  <si>
    <t>Noah Thompson</t>
  </si>
  <si>
    <t>Drew Thomas</t>
  </si>
  <si>
    <t>Sam Johnson</t>
  </si>
  <si>
    <t>Morgan Taylor</t>
  </si>
  <si>
    <t>Amelia Wilson</t>
  </si>
  <si>
    <t>Layla Garcia</t>
  </si>
  <si>
    <t>Mason Davis</t>
  </si>
  <si>
    <t>Grayson Smith</t>
  </si>
  <si>
    <t>Isabella Martinez</t>
  </si>
  <si>
    <t>Lucas Smith</t>
  </si>
  <si>
    <t>Layla Smith</t>
  </si>
  <si>
    <t>Layla Moore</t>
  </si>
  <si>
    <t>Grayson Rodriguez</t>
  </si>
  <si>
    <t>Jamie Davis</t>
  </si>
  <si>
    <t>Emma Martinez</t>
  </si>
  <si>
    <t>Harper Perez</t>
  </si>
  <si>
    <t>Drew Smith</t>
  </si>
  <si>
    <t>Mia Brown</t>
  </si>
  <si>
    <t>Mia Perez</t>
  </si>
  <si>
    <t>Mason Anderson</t>
  </si>
  <si>
    <t>Olivia Wilson</t>
  </si>
  <si>
    <t>Layla Miller</t>
  </si>
  <si>
    <t>Riley Moore</t>
  </si>
  <si>
    <t>Mia Martin</t>
  </si>
  <si>
    <t>Ethan White</t>
  </si>
  <si>
    <t>Jamie Garcia</t>
  </si>
  <si>
    <t>Amelia Lee</t>
  </si>
  <si>
    <t>Noah Perez</t>
  </si>
  <si>
    <t>Jamie Martinez</t>
  </si>
  <si>
    <t>Morgan Davis</t>
  </si>
  <si>
    <t>Layla Thompson</t>
  </si>
  <si>
    <t>Charlotte Thomas</t>
  </si>
  <si>
    <t>Alex Thomas</t>
  </si>
  <si>
    <t>Morgan White</t>
  </si>
  <si>
    <t>Morgan Jackson</t>
  </si>
  <si>
    <t>Elijah Perez</t>
  </si>
  <si>
    <t>Isabella Smith</t>
  </si>
  <si>
    <t>Ethan Brown</t>
  </si>
  <si>
    <t>Mason Brown</t>
  </si>
  <si>
    <t>Logan Thomas</t>
  </si>
  <si>
    <t>Jamie Brown</t>
  </si>
  <si>
    <t>Noah Taylor</t>
  </si>
  <si>
    <t>Taylor Moore</t>
  </si>
  <si>
    <t>Mia Martinez</t>
  </si>
  <si>
    <t>Drew Anderson</t>
  </si>
  <si>
    <t>Ava Thompson</t>
  </si>
  <si>
    <t>Ethan Davis</t>
  </si>
  <si>
    <t>Drew Perez</t>
  </si>
  <si>
    <t>Lucas Rodriguez</t>
  </si>
  <si>
    <t>Amelia Rodriguez</t>
  </si>
  <si>
    <t>Elijah Davis</t>
  </si>
  <si>
    <t>Elijah Thompson</t>
  </si>
  <si>
    <t>Casey Wilson</t>
  </si>
  <si>
    <t>Morgan Martin</t>
  </si>
  <si>
    <t>Jordan Martinez</t>
  </si>
  <si>
    <t>Logan Smith</t>
  </si>
  <si>
    <t>Mason White</t>
  </si>
  <si>
    <t>CUST-1098</t>
  </si>
  <si>
    <t>Sophia Moore</t>
  </si>
  <si>
    <t>Riley Martinez</t>
  </si>
  <si>
    <t>Amelia White</t>
  </si>
  <si>
    <t>Ava Williams</t>
  </si>
  <si>
    <t>Morgan Martinez</t>
  </si>
  <si>
    <t>Sophia Wilson</t>
  </si>
  <si>
    <t>Lucas Martin</t>
  </si>
  <si>
    <t>Alex Williams</t>
  </si>
  <si>
    <t>Casey Martin</t>
  </si>
  <si>
    <t>Harper Martin</t>
  </si>
  <si>
    <t>Noah Martin</t>
  </si>
  <si>
    <t>Noah Smith</t>
  </si>
  <si>
    <t>Morgan Wilson</t>
  </si>
  <si>
    <t>Aiden Rodriguez</t>
  </si>
  <si>
    <t>Harper Brown</t>
  </si>
  <si>
    <t>Amelia Martinez</t>
  </si>
  <si>
    <t>Mia Garcia</t>
  </si>
  <si>
    <t>Harper Johnson</t>
  </si>
  <si>
    <t>Liam Anderson</t>
  </si>
  <si>
    <t>Wyatt Thomas</t>
  </si>
  <si>
    <t>Grayson Brown</t>
  </si>
  <si>
    <t>Isabella Garcia</t>
  </si>
  <si>
    <t>Sam Anderson</t>
  </si>
  <si>
    <t>Ethan Perez</t>
  </si>
  <si>
    <t>Jamie Williams</t>
  </si>
  <si>
    <t>Alex Smith</t>
  </si>
  <si>
    <t>Sophia Miller</t>
  </si>
  <si>
    <t>Sophia Garcia</t>
  </si>
  <si>
    <t>Logan Perez</t>
  </si>
  <si>
    <t>CUST-1129</t>
  </si>
  <si>
    <t>Liam Thompson</t>
  </si>
  <si>
    <t>Drew Johnson</t>
  </si>
  <si>
    <t>Layla Wilson</t>
  </si>
  <si>
    <t>Logan Garcia</t>
  </si>
  <si>
    <t>Morgan Williams</t>
  </si>
  <si>
    <t>Layla Taylor</t>
  </si>
  <si>
    <t>Ethan Wilson</t>
  </si>
  <si>
    <t>Grayson Thomas</t>
  </si>
  <si>
    <t>Elijah Martinez</t>
  </si>
  <si>
    <t>Mason Perez</t>
  </si>
  <si>
    <t>CUST-1142</t>
  </si>
  <si>
    <t>Grayson Taylor</t>
  </si>
  <si>
    <t>Isabella White</t>
  </si>
  <si>
    <t>Riley Williams</t>
  </si>
  <si>
    <t>Taylor Johnson</t>
  </si>
  <si>
    <t>Jordan Garcia</t>
  </si>
  <si>
    <t>Sophia Brown</t>
  </si>
  <si>
    <t>Mia Wilson</t>
  </si>
  <si>
    <t>Noah Brown</t>
  </si>
  <si>
    <t>Ava Lee</t>
  </si>
  <si>
    <t>Ethan Williams</t>
  </si>
  <si>
    <t>Aiden Garcia</t>
  </si>
  <si>
    <t>Logan Moore</t>
  </si>
  <si>
    <t>Morgan Thompson</t>
  </si>
  <si>
    <t>Riley Thomas</t>
  </si>
  <si>
    <t>Sophia White</t>
  </si>
  <si>
    <t>Ava Moore</t>
  </si>
  <si>
    <t>Jordan Johnson</t>
  </si>
  <si>
    <t>CUST-1170</t>
  </si>
  <si>
    <t>Jamie Lee</t>
  </si>
  <si>
    <t>Noah Johnson</t>
  </si>
  <si>
    <t>Isabella Moore</t>
  </si>
  <si>
    <t>Ava Taylor</t>
  </si>
  <si>
    <t>Sam Thomas</t>
  </si>
  <si>
    <t>Mia Lee</t>
  </si>
  <si>
    <t>Harper Garcia</t>
  </si>
  <si>
    <t>Isabella Wilson</t>
  </si>
  <si>
    <t>Jordan Smith</t>
  </si>
  <si>
    <t>Riley Anderson</t>
  </si>
  <si>
    <t>Harper Anderson</t>
  </si>
  <si>
    <t>CUST-1186</t>
  </si>
  <si>
    <t>Charlotte Anderson</t>
  </si>
  <si>
    <t>Wyatt Taylor</t>
  </si>
  <si>
    <t>Cameron Perez</t>
  </si>
  <si>
    <t>Elijah Lee</t>
  </si>
  <si>
    <t>Casey Davis</t>
  </si>
  <si>
    <t>Mason Wilson</t>
  </si>
  <si>
    <t>Layla Davis</t>
  </si>
  <si>
    <t>Isabella Martin</t>
  </si>
  <si>
    <t>Cameron Williams</t>
  </si>
  <si>
    <t>Jamie Jackson</t>
  </si>
  <si>
    <t>Olivia Williams</t>
  </si>
  <si>
    <t>Ethan Jackson</t>
  </si>
  <si>
    <t>Lucas White</t>
  </si>
  <si>
    <t>Aiden White</t>
  </si>
  <si>
    <t>Casey Williams</t>
  </si>
  <si>
    <t>CUST-1209</t>
  </si>
  <si>
    <t>Charlotte Thompson</t>
  </si>
  <si>
    <t>Harper Jackson</t>
  </si>
  <si>
    <t>Jordan Wilson</t>
  </si>
  <si>
    <t>CUST-1213</t>
  </si>
  <si>
    <t>Olivia Perez</t>
  </si>
  <si>
    <t>Grayson Anderson</t>
  </si>
  <si>
    <t>Layla Thomas</t>
  </si>
  <si>
    <t>Drew Williams</t>
  </si>
  <si>
    <t>Cameron Wilson</t>
  </si>
  <si>
    <t>Jordan Taylor</t>
  </si>
  <si>
    <t>Liam Lee</t>
  </si>
  <si>
    <t>Ava Smith</t>
  </si>
  <si>
    <t>Mason Garcia</t>
  </si>
  <si>
    <t>Liam Thomas</t>
  </si>
  <si>
    <t>Mia Thomas</t>
  </si>
  <si>
    <t>Cameron Martin</t>
  </si>
  <si>
    <t>Grayson Miller</t>
  </si>
  <si>
    <t>Aiden Perez</t>
  </si>
  <si>
    <t>CUST-1229</t>
  </si>
  <si>
    <t>Elijah Martin</t>
  </si>
  <si>
    <t>Sam Jackson</t>
  </si>
  <si>
    <t>Isabella Thompson</t>
  </si>
  <si>
    <t>Elijah White</t>
  </si>
  <si>
    <t>Isabella Perez</t>
  </si>
  <si>
    <t>Olivia Garcia</t>
  </si>
  <si>
    <t>Morgan Brown</t>
  </si>
  <si>
    <t>Mia Jackson</t>
  </si>
  <si>
    <t>Ava Rodriguez</t>
  </si>
  <si>
    <t>Taylor Garcia</t>
  </si>
  <si>
    <t>Riley White</t>
  </si>
  <si>
    <t>Aiden Martin</t>
  </si>
  <si>
    <t>Olivia White</t>
  </si>
  <si>
    <t>Alex Taylor</t>
  </si>
  <si>
    <t>Mia White</t>
  </si>
  <si>
    <t>Riley Johnson</t>
  </si>
  <si>
    <t>Charlotte White</t>
  </si>
  <si>
    <t>Logan Martin</t>
  </si>
  <si>
    <t>Liam Martinez</t>
  </si>
  <si>
    <t>NovaTech Electronics — Customer Satisfaction KPI Dashboard</t>
  </si>
  <si>
    <t>All figures calculated from Support_Tickets, NPS_Survey, and Customer_Accounts</t>
  </si>
  <si>
    <t>Metric</t>
  </si>
  <si>
    <t>Jan-2026</t>
  </si>
  <si>
    <t>Feb-2026</t>
  </si>
  <si>
    <t>Mar-2026</t>
  </si>
  <si>
    <t>Apr-2026</t>
  </si>
  <si>
    <t>May-2026</t>
  </si>
  <si>
    <t>Jun-2026</t>
  </si>
  <si>
    <t>H1 2026 Total/Avg</t>
  </si>
  <si>
    <t>1. CSAT — % Satisfied Responses (score 4-5)</t>
  </si>
  <si>
    <t>2. NPS — % Promoters (9-10) minus % Detractors (0-6)</t>
  </si>
  <si>
    <t>3. CES — Avg Customer Effort Score (1=high effort, 7=low effort)</t>
  </si>
  <si>
    <t>4. FCR — % Tickets Resolved on First Contact</t>
  </si>
  <si>
    <t>5. Churn Rate — % of Active Customers Lost in Month</t>
  </si>
  <si>
    <t>6. CLV — Avg Customer Lifetime Value ($, all active customers)</t>
  </si>
  <si>
    <t>—</t>
  </si>
  <si>
    <t>Note: CLV is calculated per customer as TotalPurchases x AvgOrderValue (Customer_Accounts column H), then averaged across all customers.</t>
  </si>
  <si>
    <t>CLV by Customer Segment</t>
  </si>
  <si>
    <t>Avg CLV ($)</t>
  </si>
  <si>
    <t># Customers</t>
  </si>
  <si>
    <t>NovaTech Electronics — Customer Satisfaction KPI Dashboard (Student Exercise)</t>
  </si>
  <si>
    <t>NovaTech Electronics — Customer Satisfaction KPI Dashboard (Student Exercise)  -  Fill in the yellow cells using formulas referencing Support_Tickets, NPS_Survey and Customer_Accounts. See the Instructions tab for the exact KPI formulas to use.</t>
  </si>
  <si>
    <t>CSAT Status</t>
  </si>
  <si>
    <t>Count of CustomerID</t>
  </si>
  <si>
    <t>Distinct Count of Region</t>
  </si>
  <si>
    <t>Row Labels</t>
  </si>
  <si>
    <t>Grand Total</t>
  </si>
  <si>
    <t>Count of ResponseID</t>
  </si>
  <si>
    <t>Distinct Count of Channel</t>
  </si>
  <si>
    <t>Sum of TotalRevenue</t>
  </si>
  <si>
    <t>Average of AvgOrderValue</t>
  </si>
  <si>
    <t>Satisfied</t>
  </si>
  <si>
    <t>Unsatisfied</t>
  </si>
  <si>
    <t>Count of CSAT Status</t>
  </si>
  <si>
    <t>Column Labels</t>
  </si>
  <si>
    <t>Distinct Count of Agent</t>
  </si>
  <si>
    <t>Count of TicketID</t>
  </si>
  <si>
    <t>Jan</t>
  </si>
  <si>
    <t>Feb</t>
  </si>
  <si>
    <t>Mar</t>
  </si>
  <si>
    <t>Apr</t>
  </si>
  <si>
    <t>May</t>
  </si>
  <si>
    <t>Jun</t>
  </si>
  <si>
    <t>Column1</t>
  </si>
  <si>
    <t>Column2</t>
  </si>
  <si>
    <t>NPS Status</t>
  </si>
  <si>
    <t>NPS %</t>
  </si>
  <si>
    <t>Detractors</t>
  </si>
  <si>
    <t>Passive</t>
  </si>
  <si>
    <t>Promoters</t>
  </si>
  <si>
    <t>Count of NPS Status</t>
  </si>
  <si>
    <t>Column4</t>
  </si>
  <si>
    <t>CES Status</t>
  </si>
  <si>
    <t>High Effort</t>
  </si>
  <si>
    <t>Count of CES Status</t>
  </si>
  <si>
    <t>Low Effort</t>
  </si>
  <si>
    <t>Month</t>
  </si>
  <si>
    <t>CSAT (Satisfied%)</t>
  </si>
  <si>
    <t>NPS (Promoters%)</t>
  </si>
  <si>
    <t>CES (Low Effort%)</t>
  </si>
  <si>
    <t>Count of FCR (First Contact Resolution)</t>
  </si>
  <si>
    <t>FCR Rate</t>
  </si>
  <si>
    <t>Jul</t>
  </si>
  <si>
    <t>Aug</t>
  </si>
  <si>
    <t>Sep</t>
  </si>
  <si>
    <t>Oct</t>
  </si>
  <si>
    <t>Nov</t>
  </si>
  <si>
    <t>Dec</t>
  </si>
  <si>
    <t>ChurnDate(month)</t>
  </si>
  <si>
    <t>Average of TotalRevenue</t>
  </si>
  <si>
    <t>Current Customers</t>
  </si>
  <si>
    <t xml:space="preserve">Churned </t>
  </si>
  <si>
    <t>2024</t>
  </si>
  <si>
    <t>2025</t>
  </si>
  <si>
    <t>Gand</t>
  </si>
  <si>
    <t xml:space="preserve">High Effort </t>
  </si>
  <si>
    <t>Count of Status</t>
  </si>
  <si>
    <t>Average of Churn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</si>
</sst>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yyyy\-mm\-dd"/>
    <numFmt numFmtId="165" formatCode="\$#,##0.00"/>
    <numFmt numFmtId="166" formatCode="0.0\%"/>
    <numFmt numFmtId="167" formatCode="0.0"/>
    <numFmt numFmtId="168" formatCode="0.00\%"/>
    <numFmt numFmtId="169" formatCode="0.0%"/>
  </numFmts>
  <fonts count="12" x14ac:knownFonts="1">
    <font>
      <sz val="11"/>
      <color theme="1"/>
      <name val="Calibri"/>
      <family val="2"/>
      <charset val="1"/>
    </font>
    <font>
      <sz val="10"/>
      <name val="Arial"/>
    </font>
    <font>
      <b/>
      <sz val="16"/>
      <color rgb="FF1F4E5F"/>
      <name val="Calibri"/>
      <charset val="1"/>
    </font>
    <font>
      <i/>
      <sz val="10"/>
      <color rgb="FF666666"/>
      <name val="Calibri"/>
      <charset val="1"/>
    </font>
    <font>
      <b/>
      <sz val="12"/>
      <color rgb="FF1F4E5F"/>
      <name val="Calibri"/>
      <charset val="1"/>
    </font>
    <font>
      <sz val="10"/>
      <name val="Calibri"/>
      <charset val="1"/>
    </font>
    <font>
      <b/>
      <sz val="10"/>
      <name val="Calibri"/>
      <charset val="1"/>
    </font>
    <font>
      <b/>
      <sz val="11"/>
      <color rgb="FFFFFFFF"/>
      <name val="Calibri"/>
      <charset val="1"/>
    </font>
    <font>
      <i/>
      <sz val="9"/>
      <color rgb="FF777777"/>
      <name val="Calibri"/>
      <charset val="1"/>
    </font>
    <font>
      <sz val="8"/>
      <name val="Calibri"/>
      <family val="2"/>
      <charset val="1"/>
    </font>
    <font>
      <b/>
      <sz val="11"/>
      <color rgb="FFFFFFFF"/>
      <name val="Calibri"/>
      <family val="2"/>
    </font>
    <font>
      <b/>
      <sz val="11"/>
      <color theme="1"/>
      <name val="Calibri"/>
      <family val="2"/>
      <charset val="1"/>
    </font>
  </fonts>
  <fills count="6">
    <fill>
      <patternFill patternType="none"/>
    </fill>
    <fill>
      <patternFill patternType="gray125"/>
    </fill>
    <fill>
      <patternFill patternType="solid">
        <fgColor rgb="FF1F4E5F"/>
        <bgColor rgb="FF333333"/>
      </patternFill>
    </fill>
    <fill>
      <patternFill patternType="solid">
        <fgColor rgb="FFFFF2CC"/>
        <bgColor rgb="FFFFFFFF"/>
      </patternFill>
    </fill>
    <fill>
      <patternFill patternType="solid">
        <fgColor rgb="FFE8F1F2"/>
        <bgColor indexed="64"/>
      </patternFill>
    </fill>
    <fill>
      <patternFill patternType="solid">
        <fgColor theme="0" tint="-0.14999847407452621"/>
        <bgColor theme="0" tint="-0.14999847407452621"/>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style="thin">
        <color theme="1"/>
      </bottom>
      <diagonal/>
    </border>
    <border>
      <left/>
      <right/>
      <top style="thin">
        <color theme="1"/>
      </top>
      <bottom/>
      <diagonal/>
    </border>
  </borders>
  <cellStyleXfs count="2">
    <xf numFmtId="0" fontId="0" fillId="0" borderId="0"/>
    <xf numFmtId="9" fontId="1" fillId="0" borderId="0" applyBorder="0" applyAlignment="0" applyProtection="0"/>
  </cellStyleXfs>
  <cellXfs count="51">
    <xf numFmtId="0" fontId="0" fillId="0" borderId="0" xfId="0"/>
    <xf numFmtId="0" fontId="5" fillId="0" borderId="0" xfId="0" applyFont="1"/>
    <xf numFmtId="0" fontId="5" fillId="0" borderId="0" xfId="0" applyFont="1" applyAlignment="1">
      <alignment vertical="top" wrapText="1"/>
    </xf>
    <xf numFmtId="0" fontId="2" fillId="0" borderId="0" xfId="0" applyFont="1"/>
    <xf numFmtId="0" fontId="3" fillId="0" borderId="0" xfId="0" applyFont="1"/>
    <xf numFmtId="0" fontId="4" fillId="0" borderId="0" xfId="0" applyFont="1"/>
    <xf numFmtId="0" fontId="6" fillId="0" borderId="0" xfId="0" applyFont="1"/>
    <xf numFmtId="0" fontId="7" fillId="2" borderId="1" xfId="0" applyFont="1" applyFill="1" applyBorder="1" applyAlignment="1">
      <alignment horizontal="center" vertical="center" wrapText="1"/>
    </xf>
    <xf numFmtId="164" fontId="5" fillId="0" borderId="0" xfId="0" applyNumberFormat="1" applyFont="1"/>
    <xf numFmtId="165" fontId="5" fillId="0" borderId="0" xfId="0" applyNumberFormat="1" applyFont="1"/>
    <xf numFmtId="0" fontId="7" fillId="2" borderId="1" xfId="0" applyFont="1" applyFill="1" applyBorder="1"/>
    <xf numFmtId="0" fontId="7" fillId="2" borderId="1" xfId="0" applyFont="1" applyFill="1" applyBorder="1" applyAlignment="1">
      <alignment horizontal="center"/>
    </xf>
    <xf numFmtId="0" fontId="7" fillId="2" borderId="1" xfId="0" applyFont="1" applyFill="1" applyBorder="1" applyAlignment="1">
      <alignment horizontal="center" wrapText="1"/>
    </xf>
    <xf numFmtId="0" fontId="6" fillId="0" borderId="1" xfId="0" applyFont="1" applyBorder="1"/>
    <xf numFmtId="166" fontId="0" fillId="0" borderId="1" xfId="0" applyNumberFormat="1" applyBorder="1"/>
    <xf numFmtId="167" fontId="0" fillId="0" borderId="1" xfId="0" applyNumberFormat="1" applyBorder="1"/>
    <xf numFmtId="2" fontId="0" fillId="0" borderId="1" xfId="0" applyNumberFormat="1" applyBorder="1"/>
    <xf numFmtId="168" fontId="0" fillId="0" borderId="1" xfId="0" applyNumberFormat="1" applyBorder="1"/>
    <xf numFmtId="0" fontId="5" fillId="0" borderId="1" xfId="0" applyFont="1" applyBorder="1" applyAlignment="1">
      <alignment horizontal="center"/>
    </xf>
    <xf numFmtId="165" fontId="0" fillId="0" borderId="1" xfId="0" applyNumberFormat="1" applyBorder="1"/>
    <xf numFmtId="0" fontId="7" fillId="2" borderId="0" xfId="0" applyFont="1" applyFill="1"/>
    <xf numFmtId="165" fontId="0" fillId="0" borderId="0" xfId="0" applyNumberFormat="1"/>
    <xf numFmtId="166" fontId="0" fillId="3" borderId="1" xfId="0" applyNumberFormat="1" applyFill="1" applyBorder="1"/>
    <xf numFmtId="167" fontId="0" fillId="3" borderId="1" xfId="0" applyNumberFormat="1" applyFill="1" applyBorder="1"/>
    <xf numFmtId="2" fontId="0" fillId="3" borderId="1" xfId="0" applyNumberFormat="1" applyFill="1" applyBorder="1"/>
    <xf numFmtId="168" fontId="0" fillId="3" borderId="1" xfId="0" applyNumberFormat="1" applyFill="1" applyBorder="1"/>
    <xf numFmtId="165" fontId="0" fillId="3" borderId="1" xfId="0" applyNumberFormat="1" applyFill="1" applyBorder="1"/>
    <xf numFmtId="165" fontId="0" fillId="3" borderId="0" xfId="0" applyNumberFormat="1" applyFill="1"/>
    <xf numFmtId="0" fontId="0" fillId="3" borderId="0" xfId="0" applyFill="1"/>
    <xf numFmtId="0" fontId="7" fillId="2" borderId="0" xfId="0" applyFont="1" applyFill="1" applyAlignment="1">
      <alignment horizontal="center" vertical="center" wrapText="1"/>
    </xf>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4" borderId="0" xfId="0" applyFill="1"/>
    <xf numFmtId="169" fontId="0" fillId="0" borderId="0" xfId="0" applyNumberFormat="1"/>
    <xf numFmtId="9" fontId="0" fillId="0" borderId="0" xfId="0" applyNumberFormat="1"/>
    <xf numFmtId="0" fontId="10"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9" fontId="1" fillId="0" borderId="0" xfId="1"/>
    <xf numFmtId="0" fontId="11" fillId="0" borderId="3" xfId="0" applyFont="1" applyBorder="1"/>
    <xf numFmtId="9" fontId="0" fillId="5" borderId="3" xfId="0" applyNumberFormat="1" applyFill="1" applyBorder="1"/>
    <xf numFmtId="9" fontId="0" fillId="5" borderId="0" xfId="0" applyNumberFormat="1" applyFill="1"/>
    <xf numFmtId="9" fontId="0" fillId="0" borderId="2" xfId="0" applyNumberFormat="1" applyBorder="1"/>
    <xf numFmtId="44" fontId="0" fillId="0" borderId="0" xfId="0" applyNumberFormat="1"/>
    <xf numFmtId="0" fontId="5" fillId="0" borderId="0" xfId="0" applyFont="1"/>
    <xf numFmtId="0" fontId="5" fillId="0" borderId="0" xfId="0" applyFont="1" applyAlignment="1">
      <alignment vertical="top" wrapText="1"/>
    </xf>
    <xf numFmtId="0" fontId="8" fillId="0" borderId="0" xfId="0" applyFont="1"/>
    <xf numFmtId="0" fontId="0" fillId="0" borderId="0" xfId="0" applyNumberFormat="1"/>
    <xf numFmtId="0" fontId="0" fillId="0" borderId="0" xfId="0" applyAlignment="1">
      <alignment horizontal="left" indent="1"/>
    </xf>
    <xf numFmtId="168" fontId="0" fillId="0" borderId="0" xfId="0" applyNumberFormat="1"/>
  </cellXfs>
  <cellStyles count="2">
    <cellStyle name="Normal" xfId="0" builtinId="0"/>
    <cellStyle name="Percent" xfId="1" builtinId="5"/>
  </cellStyles>
  <dxfs count="325">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 formatCode="0"/>
    </dxf>
    <dxf>
      <numFmt numFmtId="169" formatCode="0.0%"/>
    </dxf>
    <dxf>
      <numFmt numFmtId="169" formatCode="0.0%"/>
    </dxf>
    <dxf>
      <numFmt numFmtId="169" formatCode="0.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 formatCode="0"/>
    </dxf>
    <dxf>
      <numFmt numFmtId="1" formatCode="0"/>
    </dxf>
    <dxf>
      <numFmt numFmtId="169" formatCode="0.0%"/>
    </dxf>
    <dxf>
      <numFmt numFmtId="169" formatCode="0.0%"/>
    </dxf>
    <dxf>
      <numFmt numFmtId="169" formatCode="0.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 formatCode="0"/>
    </dxf>
    <dxf>
      <numFmt numFmtId="1" formatCode="0"/>
    </dxf>
    <dxf>
      <numFmt numFmtId="169" formatCode="0.0%"/>
    </dxf>
    <dxf>
      <numFmt numFmtId="169" formatCode="0.0%"/>
    </dxf>
    <dxf>
      <numFmt numFmtId="169" formatCode="0.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numFmt numFmtId="1" formatCode="0"/>
    </dxf>
    <dxf>
      <numFmt numFmtId="1" formatCode="0"/>
    </dxf>
    <dxf>
      <numFmt numFmtId="169" formatCode="0.0%"/>
    </dxf>
    <dxf>
      <numFmt numFmtId="169" formatCode="0.0%"/>
    </dxf>
    <dxf>
      <numFmt numFmtId="169" formatCode="0.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13" formatCode="0%"/>
    </dxf>
    <dxf>
      <numFmt numFmtId="13" formatCode="0%"/>
    </dxf>
    <dxf>
      <numFmt numFmtId="13" formatCode="0%"/>
    </dxf>
    <dxf>
      <numFmt numFmtId="13" formatCode="0%"/>
    </dxf>
    <dxf>
      <font>
        <color rgb="FFE8F1F2"/>
      </font>
      <fill>
        <patternFill patternType="solid">
          <bgColor rgb="FF152238"/>
        </patternFill>
      </fill>
    </dxf>
    <dxf>
      <fill>
        <patternFill>
          <bgColor rgb="FF152238"/>
        </patternFill>
      </fill>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ill>
        <patternFill patternType="none">
          <fgColor indexed="64"/>
          <bgColor auto="1"/>
        </patternFill>
      </fill>
    </dxf>
    <dxf>
      <font>
        <b val="0"/>
        <i val="0"/>
        <strike val="0"/>
        <condense val="0"/>
        <extend val="0"/>
        <outline val="0"/>
        <shadow val="0"/>
        <u val="none"/>
        <vertAlign val="baseline"/>
        <sz val="10"/>
        <color auto="1"/>
        <name val="Calibri"/>
        <charset val="1"/>
        <scheme val="none"/>
      </font>
    </dxf>
    <dxf>
      <font>
        <b val="0"/>
        <i val="0"/>
        <strike val="0"/>
        <condense val="0"/>
        <extend val="0"/>
        <outline val="0"/>
        <shadow val="0"/>
        <u val="none"/>
        <vertAlign val="baseline"/>
        <sz val="10"/>
        <color auto="1"/>
        <name val="Calibri"/>
        <charset val="1"/>
        <scheme val="none"/>
      </font>
      <numFmt numFmtId="0" formatCode="General"/>
    </dxf>
    <dxf>
      <font>
        <b val="0"/>
        <i val="0"/>
        <strike val="0"/>
        <condense val="0"/>
        <extend val="0"/>
        <outline val="0"/>
        <shadow val="0"/>
        <u val="none"/>
        <vertAlign val="baseline"/>
        <sz val="10"/>
        <color auto="1"/>
        <name val="Calibri"/>
        <charset val="1"/>
        <scheme val="none"/>
      </font>
      <numFmt numFmtId="0" formatCode="General"/>
    </dxf>
    <dxf>
      <numFmt numFmtId="169" formatCode="0.0%"/>
    </dxf>
    <dxf>
      <numFmt numFmtId="169" formatCode="0.0%"/>
    </dxf>
    <dxf>
      <numFmt numFmtId="169" formatCode="0.0%"/>
    </dxf>
    <dxf>
      <numFmt numFmtId="1" formatCode="0"/>
    </dxf>
    <dxf>
      <numFmt numFmtId="1" formatCode="0"/>
    </dxf>
    <dxf>
      <font>
        <b val="0"/>
        <i val="0"/>
        <strike val="0"/>
        <condense val="0"/>
        <extend val="0"/>
        <outline val="0"/>
        <shadow val="0"/>
        <u val="none"/>
        <vertAlign val="baseline"/>
        <sz val="10"/>
        <color auto="1"/>
        <name val="Calibri"/>
        <charset val="1"/>
        <scheme val="none"/>
      </font>
      <numFmt numFmtId="0" formatCode="General"/>
    </dxf>
    <dxf>
      <numFmt numFmtId="13" formatCode="0%"/>
    </dxf>
  </dxfs>
  <tableStyles count="3" defaultTableStyle="TableStyleMedium2" defaultPivotStyle="PivotStyleLight16">
    <tableStyle name="Slicer Style 1" pivot="0" table="0" count="0" xr9:uid="{86C744AD-E59E-4B9D-8026-8C3D1CF266D4}"/>
    <tableStyle name="Slicer Style 2" pivot="0" table="0" count="1" xr9:uid="{AF571C69-4681-4183-B9F3-C2CB60B30A16}">
      <tableStyleElement type="wholeTable" dxfId="314"/>
    </tableStyle>
    <tableStyle name="Slicer Style 3" pivot="0" table="0" count="6" xr9:uid="{245458DA-6580-44A7-B7F9-D4D64B39A3F8}">
      <tableStyleElement type="wholeTable" dxfId="304"/>
      <tableStyleElement type="headerRow" dxfId="303"/>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77777"/>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8F1F2"/>
      <color rgb="FF1B98E0"/>
      <color rgb="FF13293D"/>
      <color rgb="FF152238"/>
      <color rgb="FF2D3E50"/>
      <color rgb="FF29ABE2"/>
      <color rgb="FF006494"/>
      <color rgb="FF5465FF"/>
      <color rgb="FFFFEF00"/>
      <color rgb="FF90E0EF"/>
    </mruColors>
  </colors>
  <extLst>
    <ext xmlns:x14="http://schemas.microsoft.com/office/spreadsheetml/2009/9/main" uri="{46F421CA-312F-682f-3DD2-61675219B42D}">
      <x14:dxfs count="4">
        <dxf>
          <font>
            <color rgb="FFE8F1F2"/>
          </font>
          <fill>
            <patternFill>
              <bgColor rgb="FFFF0000"/>
            </patternFill>
          </fill>
        </dxf>
        <dxf>
          <font>
            <color rgb="FFE8F1F2"/>
          </font>
        </dxf>
        <dxf>
          <font>
            <color rgb="FFE8F1F2"/>
          </font>
          <fill>
            <patternFill>
              <bgColor rgb="FF29ABE2"/>
            </patternFill>
          </fill>
        </dxf>
        <dxf>
          <font>
            <color rgb="FFE8F1F2"/>
          </font>
          <fill>
            <patternFill>
              <bgColor rgb="FF2D3E5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3"/>
            <x14:slicerStyleElement type="selectedItemWithData" dxfId="2"/>
            <x14:slicerStyleElement type="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pivotCacheDefinition" Target="pivotCache/pivotCacheDefinition30.xml"/><Relationship Id="rId47" Type="http://schemas.microsoft.com/office/2007/relationships/slicerCache" Target="slicerCaches/slicerCache2.xml"/><Relationship Id="rId63" Type="http://schemas.openxmlformats.org/officeDocument/2006/relationships/customXml" Target="../customXml/item9.xml"/><Relationship Id="rId68" Type="http://schemas.openxmlformats.org/officeDocument/2006/relationships/customXml" Target="../customXml/item14.xml"/><Relationship Id="rId7" Type="http://schemas.openxmlformats.org/officeDocument/2006/relationships/worksheet" Target="worksheets/sheet7.xml"/><Relationship Id="rId71"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ivotCacheDefinition" Target="pivotCache/pivotCacheDefinition17.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pivotCacheDefinition" Target="pivotCache/pivotCacheDefinition20.xml"/><Relationship Id="rId37" Type="http://schemas.openxmlformats.org/officeDocument/2006/relationships/pivotCacheDefinition" Target="pivotCache/pivotCacheDefinition25.xml"/><Relationship Id="rId40" Type="http://schemas.openxmlformats.org/officeDocument/2006/relationships/pivotCacheDefinition" Target="pivotCache/pivotCacheDefinition28.xml"/><Relationship Id="rId45" Type="http://schemas.openxmlformats.org/officeDocument/2006/relationships/pivotCacheDefinition" Target="pivotCache/pivotCacheDefinition33.xml"/><Relationship Id="rId53" Type="http://schemas.openxmlformats.org/officeDocument/2006/relationships/powerPivotData" Target="model/item.data"/><Relationship Id="rId58" Type="http://schemas.openxmlformats.org/officeDocument/2006/relationships/customXml" Target="../customXml/item4.xml"/><Relationship Id="rId66" Type="http://schemas.openxmlformats.org/officeDocument/2006/relationships/customXml" Target="../customXml/item12.xml"/><Relationship Id="rId5" Type="http://schemas.openxmlformats.org/officeDocument/2006/relationships/worksheet" Target="worksheets/sheet5.xml"/><Relationship Id="rId61" Type="http://schemas.openxmlformats.org/officeDocument/2006/relationships/customXml" Target="../customXml/item7.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8.xml"/><Relationship Id="rId35" Type="http://schemas.openxmlformats.org/officeDocument/2006/relationships/pivotCacheDefinition" Target="pivotCache/pivotCacheDefinition23.xml"/><Relationship Id="rId43" Type="http://schemas.openxmlformats.org/officeDocument/2006/relationships/pivotCacheDefinition" Target="pivotCache/pivotCacheDefinition31.xml"/><Relationship Id="rId48" Type="http://schemas.openxmlformats.org/officeDocument/2006/relationships/theme" Target="theme/theme1.xml"/><Relationship Id="rId56" Type="http://schemas.openxmlformats.org/officeDocument/2006/relationships/customXml" Target="../customXml/item2.xml"/><Relationship Id="rId64" Type="http://schemas.openxmlformats.org/officeDocument/2006/relationships/customXml" Target="../customXml/item10.xml"/><Relationship Id="rId69"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sharedStrings" Target="sharedStrings.xml"/><Relationship Id="rId72"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pivotCacheDefinition" Target="pivotCache/pivotCacheDefinition21.xml"/><Relationship Id="rId38" Type="http://schemas.openxmlformats.org/officeDocument/2006/relationships/pivotCacheDefinition" Target="pivotCache/pivotCacheDefinition26.xml"/><Relationship Id="rId46" Type="http://schemas.microsoft.com/office/2007/relationships/slicerCache" Target="slicerCaches/slicerCache1.xml"/><Relationship Id="rId59" Type="http://schemas.openxmlformats.org/officeDocument/2006/relationships/customXml" Target="../customXml/item5.xml"/><Relationship Id="rId67" Type="http://schemas.openxmlformats.org/officeDocument/2006/relationships/customXml" Target="../customXml/item13.xml"/><Relationship Id="rId20" Type="http://schemas.openxmlformats.org/officeDocument/2006/relationships/pivotCacheDefinition" Target="pivotCache/pivotCacheDefinition8.xml"/><Relationship Id="rId41" Type="http://schemas.openxmlformats.org/officeDocument/2006/relationships/pivotCacheDefinition" Target="pivotCache/pivotCacheDefinition29.xml"/><Relationship Id="rId54" Type="http://schemas.openxmlformats.org/officeDocument/2006/relationships/calcChain" Target="calcChain.xml"/><Relationship Id="rId62" Type="http://schemas.openxmlformats.org/officeDocument/2006/relationships/customXml" Target="../customXml/item8.xml"/><Relationship Id="rId70"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pivotCacheDefinition" Target="pivotCache/pivotCacheDefinition24.xml"/><Relationship Id="rId49" Type="http://schemas.openxmlformats.org/officeDocument/2006/relationships/connections" Target="connections.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44" Type="http://schemas.openxmlformats.org/officeDocument/2006/relationships/pivotCacheDefinition" Target="pivotCache/pivotCacheDefinition32.xml"/><Relationship Id="rId52" Type="http://schemas.openxmlformats.org/officeDocument/2006/relationships/sheetMetadata" Target="metadata.xml"/><Relationship Id="rId60" Type="http://schemas.openxmlformats.org/officeDocument/2006/relationships/customXml" Target="../customXml/item6.xml"/><Relationship Id="rId65"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pivotCacheDefinition" Target="pivotCache/pivotCacheDefinition27.xml"/><Relationship Id="rId34" Type="http://schemas.openxmlformats.org/officeDocument/2006/relationships/pivotCacheDefinition" Target="pivotCache/pivotCacheDefinition22.xml"/><Relationship Id="rId50" Type="http://schemas.openxmlformats.org/officeDocument/2006/relationships/styles" Target="styles.xml"/><Relationship Id="rId55"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rgbClr val="E8F1F2"/>
                </a:solidFill>
                <a:latin typeface="+mn-lt"/>
                <a:ea typeface="+mn-ea"/>
                <a:cs typeface="+mn-cs"/>
              </a:defRPr>
            </a:pPr>
            <a:r>
              <a:rPr lang="en-US" sz="2400" b="1" i="0" u="none" strike="noStrike" baseline="0">
                <a:solidFill>
                  <a:srgbClr val="E8F1F2"/>
                </a:solidFill>
              </a:rPr>
              <a:t>Satisfaction &amp; Loyalty &amp; Effort</a:t>
            </a:r>
            <a:r>
              <a:rPr lang="ar-EG" sz="2400" b="1" i="0" u="none" strike="noStrike" baseline="0">
                <a:solidFill>
                  <a:srgbClr val="E8F1F2"/>
                </a:solidFill>
              </a:rPr>
              <a:t> - </a:t>
            </a:r>
            <a:r>
              <a:rPr lang="en-US" sz="2400" b="1" i="0" u="none" strike="noStrike" baseline="0">
                <a:solidFill>
                  <a:srgbClr val="E8F1F2"/>
                </a:solidFill>
              </a:rPr>
              <a:t>Monthly Trend</a:t>
            </a:r>
            <a:endParaRPr lang="en-US" sz="2400" b="1">
              <a:solidFill>
                <a:srgbClr val="E8F1F2"/>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rgbClr val="E8F1F2"/>
              </a:solidFill>
              <a:latin typeface="+mn-lt"/>
              <a:ea typeface="+mn-ea"/>
              <a:cs typeface="+mn-cs"/>
            </a:defRPr>
          </a:pPr>
          <a:endParaRPr lang="en-US"/>
        </a:p>
      </c:txPr>
    </c:title>
    <c:autoTitleDeleted val="0"/>
    <c:plotArea>
      <c:layout/>
      <c:lineChart>
        <c:grouping val="standard"/>
        <c:varyColors val="0"/>
        <c:ser>
          <c:idx val="0"/>
          <c:order val="0"/>
          <c:tx>
            <c:strRef>
              <c:f>'Pivots For Quality'!$I$27</c:f>
              <c:strCache>
                <c:ptCount val="1"/>
                <c:pt idx="0">
                  <c:v>CSAT (Satisfied%)</c:v>
                </c:pt>
              </c:strCache>
            </c:strRef>
          </c:tx>
          <c:spPr>
            <a:ln w="28575" cap="rnd">
              <a:solidFill>
                <a:srgbClr val="00CCFF"/>
              </a:solidFill>
              <a:round/>
            </a:ln>
            <a:effectLst/>
          </c:spPr>
          <c:marker>
            <c:symbol val="none"/>
          </c:marker>
          <c:cat>
            <c:strRef>
              <c:f>'Pivots For Quality'!$H$28:$H$33</c:f>
              <c:strCache>
                <c:ptCount val="6"/>
                <c:pt idx="0">
                  <c:v>Jan</c:v>
                </c:pt>
                <c:pt idx="1">
                  <c:v>Feb</c:v>
                </c:pt>
                <c:pt idx="2">
                  <c:v>Mar</c:v>
                </c:pt>
                <c:pt idx="3">
                  <c:v>Apr</c:v>
                </c:pt>
                <c:pt idx="4">
                  <c:v>May</c:v>
                </c:pt>
                <c:pt idx="5">
                  <c:v>Jun</c:v>
                </c:pt>
              </c:strCache>
            </c:strRef>
          </c:cat>
          <c:val>
            <c:numRef>
              <c:f>'Pivots For Quality'!$I$28:$I$33</c:f>
              <c:numCache>
                <c:formatCode>0%</c:formatCode>
                <c:ptCount val="6"/>
                <c:pt idx="0">
                  <c:v>0.55769230769230771</c:v>
                </c:pt>
                <c:pt idx="1">
                  <c:v>0.55000000000000004</c:v>
                </c:pt>
                <c:pt idx="2">
                  <c:v>0.64473684210526316</c:v>
                </c:pt>
                <c:pt idx="3">
                  <c:v>0.734375</c:v>
                </c:pt>
                <c:pt idx="4">
                  <c:v>0.65333333333333332</c:v>
                </c:pt>
                <c:pt idx="5">
                  <c:v>0.57971014492753625</c:v>
                </c:pt>
              </c:numCache>
            </c:numRef>
          </c:val>
          <c:smooth val="0"/>
          <c:extLst>
            <c:ext xmlns:c16="http://schemas.microsoft.com/office/drawing/2014/chart" uri="{C3380CC4-5D6E-409C-BE32-E72D297353CC}">
              <c16:uniqueId val="{00000000-7B3A-4158-8D40-8228ED44EA93}"/>
            </c:ext>
          </c:extLst>
        </c:ser>
        <c:ser>
          <c:idx val="1"/>
          <c:order val="1"/>
          <c:tx>
            <c:strRef>
              <c:f>'Pivots For Quality'!$J$27</c:f>
              <c:strCache>
                <c:ptCount val="1"/>
                <c:pt idx="0">
                  <c:v>NPS (Promoters%)</c:v>
                </c:pt>
              </c:strCache>
            </c:strRef>
          </c:tx>
          <c:spPr>
            <a:ln w="28575" cap="rnd">
              <a:solidFill>
                <a:srgbClr val="FFEF00"/>
              </a:solidFill>
              <a:round/>
            </a:ln>
            <a:effectLst/>
          </c:spPr>
          <c:marker>
            <c:symbol val="none"/>
          </c:marker>
          <c:cat>
            <c:strRef>
              <c:f>'Pivots For Quality'!$H$28:$H$33</c:f>
              <c:strCache>
                <c:ptCount val="6"/>
                <c:pt idx="0">
                  <c:v>Jan</c:v>
                </c:pt>
                <c:pt idx="1">
                  <c:v>Feb</c:v>
                </c:pt>
                <c:pt idx="2">
                  <c:v>Mar</c:v>
                </c:pt>
                <c:pt idx="3">
                  <c:v>Apr</c:v>
                </c:pt>
                <c:pt idx="4">
                  <c:v>May</c:v>
                </c:pt>
                <c:pt idx="5">
                  <c:v>Jun</c:v>
                </c:pt>
              </c:strCache>
            </c:strRef>
          </c:cat>
          <c:val>
            <c:numRef>
              <c:f>'Pivots For Quality'!$J$28:$J$33</c:f>
              <c:numCache>
                <c:formatCode>0%</c:formatCode>
                <c:ptCount val="6"/>
                <c:pt idx="0">
                  <c:v>0.7931034482758621</c:v>
                </c:pt>
                <c:pt idx="1">
                  <c:v>0.77419354838709675</c:v>
                </c:pt>
                <c:pt idx="2">
                  <c:v>0.61111111111111116</c:v>
                </c:pt>
                <c:pt idx="3">
                  <c:v>0.7142857142857143</c:v>
                </c:pt>
                <c:pt idx="4">
                  <c:v>0.54285714285714282</c:v>
                </c:pt>
                <c:pt idx="5">
                  <c:v>0.64864864864864868</c:v>
                </c:pt>
              </c:numCache>
            </c:numRef>
          </c:val>
          <c:smooth val="0"/>
          <c:extLst>
            <c:ext xmlns:c16="http://schemas.microsoft.com/office/drawing/2014/chart" uri="{C3380CC4-5D6E-409C-BE32-E72D297353CC}">
              <c16:uniqueId val="{00000001-7B3A-4158-8D40-8228ED44EA93}"/>
            </c:ext>
          </c:extLst>
        </c:ser>
        <c:ser>
          <c:idx val="2"/>
          <c:order val="2"/>
          <c:tx>
            <c:strRef>
              <c:f>'Pivots For Quality'!$K$27</c:f>
              <c:strCache>
                <c:ptCount val="1"/>
                <c:pt idx="0">
                  <c:v>CES (Low Effort%)</c:v>
                </c:pt>
              </c:strCache>
            </c:strRef>
          </c:tx>
          <c:spPr>
            <a:ln w="28575" cap="rnd">
              <a:solidFill>
                <a:srgbClr val="5465FF"/>
              </a:solidFill>
              <a:round/>
            </a:ln>
            <a:effectLst/>
          </c:spPr>
          <c:marker>
            <c:symbol val="none"/>
          </c:marker>
          <c:cat>
            <c:strRef>
              <c:f>'Pivots For Quality'!$H$28:$H$33</c:f>
              <c:strCache>
                <c:ptCount val="6"/>
                <c:pt idx="0">
                  <c:v>Jan</c:v>
                </c:pt>
                <c:pt idx="1">
                  <c:v>Feb</c:v>
                </c:pt>
                <c:pt idx="2">
                  <c:v>Mar</c:v>
                </c:pt>
                <c:pt idx="3">
                  <c:v>Apr</c:v>
                </c:pt>
                <c:pt idx="4">
                  <c:v>May</c:v>
                </c:pt>
                <c:pt idx="5">
                  <c:v>Jun</c:v>
                </c:pt>
              </c:strCache>
            </c:strRef>
          </c:cat>
          <c:val>
            <c:numRef>
              <c:f>'Pivots For Quality'!$K$28:$K$33</c:f>
              <c:numCache>
                <c:formatCode>0%</c:formatCode>
                <c:ptCount val="6"/>
                <c:pt idx="0">
                  <c:v>0.58823529411764708</c:v>
                </c:pt>
                <c:pt idx="1">
                  <c:v>0.6097560975609756</c:v>
                </c:pt>
                <c:pt idx="2">
                  <c:v>0.65217391304347827</c:v>
                </c:pt>
                <c:pt idx="3">
                  <c:v>0.70588235294117652</c:v>
                </c:pt>
                <c:pt idx="4">
                  <c:v>0.60416666666666663</c:v>
                </c:pt>
                <c:pt idx="5">
                  <c:v>0.63414634146341464</c:v>
                </c:pt>
              </c:numCache>
            </c:numRef>
          </c:val>
          <c:smooth val="0"/>
          <c:extLst>
            <c:ext xmlns:c16="http://schemas.microsoft.com/office/drawing/2014/chart" uri="{C3380CC4-5D6E-409C-BE32-E72D297353CC}">
              <c16:uniqueId val="{00000002-7B3A-4158-8D40-8228ED44EA93}"/>
            </c:ext>
          </c:extLst>
        </c:ser>
        <c:dLbls>
          <c:showLegendKey val="0"/>
          <c:showVal val="0"/>
          <c:showCatName val="0"/>
          <c:showSerName val="0"/>
          <c:showPercent val="0"/>
          <c:showBubbleSize val="0"/>
        </c:dLbls>
        <c:smooth val="0"/>
        <c:axId val="1228023615"/>
        <c:axId val="1228036095"/>
      </c:lineChart>
      <c:catAx>
        <c:axId val="1228023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E8F1F2"/>
                </a:solidFill>
                <a:latin typeface="+mn-lt"/>
                <a:ea typeface="+mn-ea"/>
                <a:cs typeface="+mn-cs"/>
              </a:defRPr>
            </a:pPr>
            <a:endParaRPr lang="en-US"/>
          </a:p>
        </c:txPr>
        <c:crossAx val="1228036095"/>
        <c:crosses val="autoZero"/>
        <c:auto val="1"/>
        <c:lblAlgn val="ctr"/>
        <c:lblOffset val="100"/>
        <c:noMultiLvlLbl val="0"/>
      </c:catAx>
      <c:valAx>
        <c:axId val="122803609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E8F1F2"/>
                </a:solidFill>
                <a:latin typeface="+mn-lt"/>
                <a:ea typeface="+mn-ea"/>
                <a:cs typeface="+mn-cs"/>
              </a:defRPr>
            </a:pPr>
            <a:endParaRPr lang="en-US"/>
          </a:p>
        </c:txPr>
        <c:crossAx val="12280236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rgbClr val="E8F1F2"/>
              </a:solidFill>
              <a:latin typeface="+mn-lt"/>
              <a:ea typeface="+mn-ea"/>
              <a:cs typeface="+mn-cs"/>
            </a:defRPr>
          </a:pPr>
          <a:endParaRPr lang="en-US"/>
        </a:p>
      </c:txPr>
    </c:legend>
    <c:plotVisOnly val="1"/>
    <c:dispBlanksAs val="gap"/>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r>
              <a:rPr lang="en-US" sz="2000" b="1" i="0" u="none" strike="noStrike" baseline="0">
                <a:solidFill>
                  <a:srgbClr val="E8F1F2"/>
                </a:solidFill>
              </a:rPr>
              <a:t>FCR — Monthly Trend</a:t>
            </a:r>
            <a:endParaRPr lang="en-US" sz="2000" b="1">
              <a:solidFill>
                <a:srgbClr val="E8F1F2"/>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lineChart>
        <c:grouping val="standard"/>
        <c:varyColors val="0"/>
        <c:ser>
          <c:idx val="0"/>
          <c:order val="0"/>
          <c:tx>
            <c:strRef>
              <c:f>'Pivots For Quality'!$D$37</c:f>
              <c:strCache>
                <c:ptCount val="1"/>
                <c:pt idx="0">
                  <c:v>FCR Rate</c:v>
                </c:pt>
              </c:strCache>
            </c:strRef>
          </c:tx>
          <c:spPr>
            <a:ln w="28575" cap="rnd">
              <a:solidFill>
                <a:srgbClr val="1B98E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E8F1F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Quality'!$C$38:$C$43</c:f>
              <c:strCache>
                <c:ptCount val="6"/>
                <c:pt idx="0">
                  <c:v>Jan</c:v>
                </c:pt>
                <c:pt idx="1">
                  <c:v>Feb</c:v>
                </c:pt>
                <c:pt idx="2">
                  <c:v>Mar</c:v>
                </c:pt>
                <c:pt idx="3">
                  <c:v>Apr</c:v>
                </c:pt>
                <c:pt idx="4">
                  <c:v>May</c:v>
                </c:pt>
                <c:pt idx="5">
                  <c:v>Jun</c:v>
                </c:pt>
              </c:strCache>
            </c:strRef>
          </c:cat>
          <c:val>
            <c:numRef>
              <c:f>'Pivots For Quality'!$D$38:$D$43</c:f>
              <c:numCache>
                <c:formatCode>0%</c:formatCode>
                <c:ptCount val="6"/>
                <c:pt idx="0">
                  <c:v>0.72307692307692306</c:v>
                </c:pt>
                <c:pt idx="1">
                  <c:v>0.67532467532467533</c:v>
                </c:pt>
                <c:pt idx="2">
                  <c:v>0.70526315789473681</c:v>
                </c:pt>
                <c:pt idx="3">
                  <c:v>0.80263157894736847</c:v>
                </c:pt>
                <c:pt idx="4">
                  <c:v>0.7752808988764045</c:v>
                </c:pt>
                <c:pt idx="5">
                  <c:v>0.71794871794871795</c:v>
                </c:pt>
              </c:numCache>
            </c:numRef>
          </c:val>
          <c:smooth val="0"/>
          <c:extLst>
            <c:ext xmlns:c16="http://schemas.microsoft.com/office/drawing/2014/chart" uri="{C3380CC4-5D6E-409C-BE32-E72D297353CC}">
              <c16:uniqueId val="{00000000-DEB6-46A9-9545-18CA1914AFE0}"/>
            </c:ext>
          </c:extLst>
        </c:ser>
        <c:dLbls>
          <c:dLblPos val="t"/>
          <c:showLegendKey val="0"/>
          <c:showVal val="1"/>
          <c:showCatName val="0"/>
          <c:showSerName val="0"/>
          <c:showPercent val="0"/>
          <c:showBubbleSize val="0"/>
        </c:dLbls>
        <c:smooth val="0"/>
        <c:axId val="1228026015"/>
        <c:axId val="1228026495"/>
      </c:lineChart>
      <c:catAx>
        <c:axId val="122802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E8F1F2"/>
                </a:solidFill>
                <a:latin typeface="+mn-lt"/>
                <a:ea typeface="+mn-ea"/>
                <a:cs typeface="+mn-cs"/>
              </a:defRPr>
            </a:pPr>
            <a:endParaRPr lang="en-US"/>
          </a:p>
        </c:txPr>
        <c:crossAx val="1228026495"/>
        <c:crosses val="autoZero"/>
        <c:auto val="1"/>
        <c:lblAlgn val="ctr"/>
        <c:lblOffset val="100"/>
        <c:noMultiLvlLbl val="0"/>
      </c:catAx>
      <c:valAx>
        <c:axId val="1228026495"/>
        <c:scaling>
          <c:orientation val="minMax"/>
        </c:scaling>
        <c:delete val="1"/>
        <c:axPos val="l"/>
        <c:numFmt formatCode="0%" sourceLinked="1"/>
        <c:majorTickMark val="none"/>
        <c:minorTickMark val="none"/>
        <c:tickLblPos val="nextTo"/>
        <c:crossAx val="1228026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radarChart>
        <c:radarStyle val="marker"/>
        <c:varyColors val="0"/>
        <c:ser>
          <c:idx val="0"/>
          <c:order val="0"/>
          <c:tx>
            <c:strRef>
              <c:f>'Pivots For Quality'!$H$37</c:f>
              <c:strCache>
                <c:ptCount val="1"/>
                <c:pt idx="0">
                  <c:v>Apr</c:v>
                </c:pt>
              </c:strCache>
            </c:strRef>
          </c:tx>
          <c:spPr>
            <a:ln w="28575" cap="rnd">
              <a:solidFill>
                <a:srgbClr val="1B98E0"/>
              </a:solidFill>
              <a:round/>
            </a:ln>
            <a:effectLst/>
          </c:spPr>
          <c:marker>
            <c:symbol val="none"/>
          </c:marker>
          <c:dLbls>
            <c:dLbl>
              <c:idx val="0"/>
              <c:layout>
                <c:manualLayout>
                  <c:x val="4.4437510352815186E-2"/>
                  <c:y val="4.56933508311461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C9-40CD-B166-2E452DE01DD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E8F1F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Quality'!$I$36:$K$36</c:f>
              <c:strCache>
                <c:ptCount val="3"/>
                <c:pt idx="0">
                  <c:v>CSAT (Satisfied%)</c:v>
                </c:pt>
                <c:pt idx="1">
                  <c:v>NPS (Promoters%)</c:v>
                </c:pt>
                <c:pt idx="2">
                  <c:v>CES (Low Effort%)</c:v>
                </c:pt>
              </c:strCache>
            </c:strRef>
          </c:cat>
          <c:val>
            <c:numRef>
              <c:f>'Pivots For Quality'!$I$37:$K$37</c:f>
              <c:numCache>
                <c:formatCode>0%</c:formatCode>
                <c:ptCount val="3"/>
                <c:pt idx="0">
                  <c:v>0.734375</c:v>
                </c:pt>
                <c:pt idx="1">
                  <c:v>0.7142857142857143</c:v>
                </c:pt>
                <c:pt idx="2">
                  <c:v>0.70588235294117652</c:v>
                </c:pt>
              </c:numCache>
            </c:numRef>
          </c:val>
          <c:extLst>
            <c:ext xmlns:c16="http://schemas.microsoft.com/office/drawing/2014/chart" uri="{C3380CC4-5D6E-409C-BE32-E72D297353CC}">
              <c16:uniqueId val="{00000001-8DC9-40CD-B166-2E452DE01DD6}"/>
            </c:ext>
          </c:extLst>
        </c:ser>
        <c:dLbls>
          <c:showLegendKey val="0"/>
          <c:showVal val="1"/>
          <c:showCatName val="0"/>
          <c:showSerName val="0"/>
          <c:showPercent val="0"/>
          <c:showBubbleSize val="0"/>
        </c:dLbls>
        <c:axId val="1788483312"/>
        <c:axId val="1788478512"/>
      </c:radarChart>
      <c:catAx>
        <c:axId val="178848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E8F1F2"/>
                </a:solidFill>
                <a:latin typeface="+mn-lt"/>
                <a:ea typeface="+mn-ea"/>
                <a:cs typeface="+mn-cs"/>
              </a:defRPr>
            </a:pPr>
            <a:endParaRPr lang="en-US"/>
          </a:p>
        </c:txPr>
        <c:crossAx val="1788478512"/>
        <c:crosses val="autoZero"/>
        <c:auto val="1"/>
        <c:lblAlgn val="ctr"/>
        <c:lblOffset val="100"/>
        <c:noMultiLvlLbl val="0"/>
      </c:catAx>
      <c:valAx>
        <c:axId val="17884785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78848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manualLayout>
          <c:layoutTarget val="inner"/>
          <c:xMode val="edge"/>
          <c:yMode val="edge"/>
          <c:x val="0.29621303587051617"/>
          <c:y val="0.21148913677456985"/>
          <c:w val="0.41868525809273843"/>
          <c:h val="0.69780876348789733"/>
        </c:manualLayout>
      </c:layout>
      <c:radarChart>
        <c:radarStyle val="marker"/>
        <c:varyColors val="0"/>
        <c:ser>
          <c:idx val="0"/>
          <c:order val="0"/>
          <c:tx>
            <c:strRef>
              <c:f>'Pivots For Quality'!$H$40</c:f>
              <c:strCache>
                <c:ptCount val="1"/>
                <c:pt idx="0">
                  <c:v>Jun</c:v>
                </c:pt>
              </c:strCache>
            </c:strRef>
          </c:tx>
          <c:spPr>
            <a:ln w="28575" cap="rnd">
              <a:solidFill>
                <a:srgbClr val="1B98E0"/>
              </a:solidFill>
              <a:round/>
            </a:ln>
            <a:effectLst/>
          </c:spPr>
          <c:marker>
            <c:symbol val="none"/>
          </c:marker>
          <c:dLbls>
            <c:dLbl>
              <c:idx val="0"/>
              <c:layout>
                <c:manualLayout>
                  <c:x val="0.10277777777777777"/>
                  <c:y val="9.269284765200624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44-4394-B13C-60FA7AA43D4C}"/>
                </c:ext>
              </c:extLst>
            </c:dLbl>
            <c:dLbl>
              <c:idx val="1"/>
              <c:layout>
                <c:manualLayout>
                  <c:x val="8.3333333333333332E-3"/>
                  <c:y val="-8.33534958523600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44-4394-B13C-60FA7AA43D4C}"/>
                </c:ext>
              </c:extLst>
            </c:dLbl>
            <c:dLbl>
              <c:idx val="2"/>
              <c:layout>
                <c:manualLayout>
                  <c:x val="-2.2222222222222272E-2"/>
                  <c:y val="-7.40940642638782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44-4394-B13C-60FA7AA43D4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E8F1F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Quality'!$I$39:$K$39</c:f>
              <c:strCache>
                <c:ptCount val="3"/>
                <c:pt idx="0">
                  <c:v>CSAT (Satisfied%)</c:v>
                </c:pt>
                <c:pt idx="1">
                  <c:v>NPS (Promoters%)</c:v>
                </c:pt>
                <c:pt idx="2">
                  <c:v>CES (Low Effort%)</c:v>
                </c:pt>
              </c:strCache>
            </c:strRef>
          </c:cat>
          <c:val>
            <c:numRef>
              <c:f>'Pivots For Quality'!$I$40:$K$40</c:f>
              <c:numCache>
                <c:formatCode>0%</c:formatCode>
                <c:ptCount val="3"/>
                <c:pt idx="0">
                  <c:v>0.57971014492753625</c:v>
                </c:pt>
                <c:pt idx="1">
                  <c:v>0.64864864864864868</c:v>
                </c:pt>
                <c:pt idx="2">
                  <c:v>0.63414634146341464</c:v>
                </c:pt>
              </c:numCache>
            </c:numRef>
          </c:val>
          <c:extLst>
            <c:ext xmlns:c16="http://schemas.microsoft.com/office/drawing/2014/chart" uri="{C3380CC4-5D6E-409C-BE32-E72D297353CC}">
              <c16:uniqueId val="{00000002-6544-4394-B13C-60FA7AA43D4C}"/>
            </c:ext>
          </c:extLst>
        </c:ser>
        <c:dLbls>
          <c:showLegendKey val="0"/>
          <c:showVal val="1"/>
          <c:showCatName val="0"/>
          <c:showSerName val="0"/>
          <c:showPercent val="0"/>
          <c:showBubbleSize val="0"/>
        </c:dLbls>
        <c:axId val="693194320"/>
        <c:axId val="693204400"/>
      </c:radarChart>
      <c:catAx>
        <c:axId val="69319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E8F1F2"/>
                </a:solidFill>
                <a:latin typeface="+mn-lt"/>
                <a:ea typeface="+mn-ea"/>
                <a:cs typeface="+mn-cs"/>
              </a:defRPr>
            </a:pPr>
            <a:endParaRPr lang="en-US"/>
          </a:p>
        </c:txPr>
        <c:crossAx val="693204400"/>
        <c:crosses val="autoZero"/>
        <c:auto val="1"/>
        <c:lblAlgn val="ctr"/>
        <c:lblOffset val="100"/>
        <c:noMultiLvlLbl val="0"/>
      </c:catAx>
      <c:valAx>
        <c:axId val="69320440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93194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r>
              <a:rPr lang="en-US" sz="2000" b="1">
                <a:solidFill>
                  <a:srgbClr val="E8F1F2"/>
                </a:solidFill>
              </a:rPr>
              <a:t>Churn</a:t>
            </a:r>
            <a:r>
              <a:rPr lang="en-US" sz="2000" b="1" baseline="0">
                <a:solidFill>
                  <a:srgbClr val="E8F1F2"/>
                </a:solidFill>
              </a:rPr>
              <a:t> Rate Vs High Effort %</a:t>
            </a:r>
            <a:endParaRPr lang="en-US" sz="2000" b="1">
              <a:solidFill>
                <a:srgbClr val="E8F1F2"/>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barChart>
        <c:barDir val="col"/>
        <c:grouping val="clustered"/>
        <c:varyColors val="0"/>
        <c:ser>
          <c:idx val="1"/>
          <c:order val="1"/>
          <c:tx>
            <c:strRef>
              <c:f>'Pivots For Quality'!$T$42</c:f>
              <c:strCache>
                <c:ptCount val="1"/>
                <c:pt idx="0">
                  <c:v>High Effort </c:v>
                </c:pt>
              </c:strCache>
            </c:strRef>
          </c:tx>
          <c:spPr>
            <a:solidFill>
              <a:srgbClr val="1B98E0"/>
            </a:solidFill>
            <a:ln>
              <a:noFill/>
            </a:ln>
            <a:effectLst/>
          </c:spPr>
          <c:invertIfNegative val="0"/>
          <c:cat>
            <c:strRef>
              <c:f>'Pivots For Quality'!$R$43:$R$48</c:f>
              <c:strCache>
                <c:ptCount val="6"/>
                <c:pt idx="0">
                  <c:v>Jan</c:v>
                </c:pt>
                <c:pt idx="1">
                  <c:v>Feb</c:v>
                </c:pt>
                <c:pt idx="2">
                  <c:v>Mar</c:v>
                </c:pt>
                <c:pt idx="3">
                  <c:v>Apr</c:v>
                </c:pt>
                <c:pt idx="4">
                  <c:v>May</c:v>
                </c:pt>
                <c:pt idx="5">
                  <c:v>Jun</c:v>
                </c:pt>
              </c:strCache>
            </c:strRef>
          </c:cat>
          <c:val>
            <c:numRef>
              <c:f>'Pivots For Quality'!$T$43:$T$48</c:f>
              <c:numCache>
                <c:formatCode>0%</c:formatCode>
                <c:ptCount val="6"/>
                <c:pt idx="0">
                  <c:v>0.41176470588235292</c:v>
                </c:pt>
                <c:pt idx="1">
                  <c:v>0.3902439024390244</c:v>
                </c:pt>
                <c:pt idx="2">
                  <c:v>0.34782608695652173</c:v>
                </c:pt>
                <c:pt idx="3">
                  <c:v>0.29411764705882354</c:v>
                </c:pt>
                <c:pt idx="4">
                  <c:v>0.39583333333333331</c:v>
                </c:pt>
                <c:pt idx="5">
                  <c:v>0.36585365853658536</c:v>
                </c:pt>
              </c:numCache>
            </c:numRef>
          </c:val>
          <c:extLst>
            <c:ext xmlns:c16="http://schemas.microsoft.com/office/drawing/2014/chart" uri="{C3380CC4-5D6E-409C-BE32-E72D297353CC}">
              <c16:uniqueId val="{00000000-6365-4E96-BED0-8A8919A23B81}"/>
            </c:ext>
          </c:extLst>
        </c:ser>
        <c:dLbls>
          <c:showLegendKey val="0"/>
          <c:showVal val="0"/>
          <c:showCatName val="0"/>
          <c:showSerName val="0"/>
          <c:showPercent val="0"/>
          <c:showBubbleSize val="0"/>
        </c:dLbls>
        <c:gapWidth val="219"/>
        <c:axId val="1130864560"/>
        <c:axId val="1130875120"/>
      </c:barChart>
      <c:lineChart>
        <c:grouping val="standard"/>
        <c:varyColors val="0"/>
        <c:ser>
          <c:idx val="0"/>
          <c:order val="0"/>
          <c:tx>
            <c:strRef>
              <c:f>'Pivots For Quality'!$S$42</c:f>
              <c:strCache>
                <c:ptCount val="1"/>
                <c:pt idx="0">
                  <c:v>Churn Rate</c:v>
                </c:pt>
              </c:strCache>
            </c:strRef>
          </c:tx>
          <c:spPr>
            <a:ln w="28575" cap="rnd">
              <a:solidFill>
                <a:srgbClr val="FF0000"/>
              </a:solidFill>
              <a:round/>
            </a:ln>
            <a:effectLst/>
          </c:spPr>
          <c:marker>
            <c:symbol val="none"/>
          </c:marker>
          <c:cat>
            <c:strRef>
              <c:f>'Pivots For Quality'!$R$43:$R$48</c:f>
              <c:strCache>
                <c:ptCount val="6"/>
                <c:pt idx="0">
                  <c:v>Jan</c:v>
                </c:pt>
                <c:pt idx="1">
                  <c:v>Feb</c:v>
                </c:pt>
                <c:pt idx="2">
                  <c:v>Mar</c:v>
                </c:pt>
                <c:pt idx="3">
                  <c:v>Apr</c:v>
                </c:pt>
                <c:pt idx="4">
                  <c:v>May</c:v>
                </c:pt>
                <c:pt idx="5">
                  <c:v>Jun</c:v>
                </c:pt>
              </c:strCache>
            </c:strRef>
          </c:cat>
          <c:val>
            <c:numRef>
              <c:f>'Pivots For Quality'!$S$43:$S$48</c:f>
              <c:numCache>
                <c:formatCode>0.00\%</c:formatCode>
                <c:ptCount val="6"/>
                <c:pt idx="0">
                  <c:v>1.1499999999999999</c:v>
                </c:pt>
                <c:pt idx="1">
                  <c:v>2.33</c:v>
                </c:pt>
                <c:pt idx="2">
                  <c:v>2.79</c:v>
                </c:pt>
                <c:pt idx="3">
                  <c:v>4.51</c:v>
                </c:pt>
                <c:pt idx="4">
                  <c:v>1.72</c:v>
                </c:pt>
                <c:pt idx="5">
                  <c:v>3.49</c:v>
                </c:pt>
              </c:numCache>
            </c:numRef>
          </c:val>
          <c:smooth val="0"/>
          <c:extLst>
            <c:ext xmlns:c16="http://schemas.microsoft.com/office/drawing/2014/chart" uri="{C3380CC4-5D6E-409C-BE32-E72D297353CC}">
              <c16:uniqueId val="{00000001-6365-4E96-BED0-8A8919A23B81}"/>
            </c:ext>
          </c:extLst>
        </c:ser>
        <c:dLbls>
          <c:showLegendKey val="0"/>
          <c:showVal val="0"/>
          <c:showCatName val="0"/>
          <c:showSerName val="0"/>
          <c:showPercent val="0"/>
          <c:showBubbleSize val="0"/>
        </c:dLbls>
        <c:marker val="1"/>
        <c:smooth val="0"/>
        <c:axId val="1130870800"/>
        <c:axId val="1130865520"/>
      </c:lineChart>
      <c:catAx>
        <c:axId val="113086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E8F1F2"/>
                </a:solidFill>
                <a:latin typeface="+mn-lt"/>
                <a:ea typeface="+mn-ea"/>
                <a:cs typeface="+mn-cs"/>
              </a:defRPr>
            </a:pPr>
            <a:endParaRPr lang="en-US"/>
          </a:p>
        </c:txPr>
        <c:crossAx val="1130875120"/>
        <c:crosses val="autoZero"/>
        <c:auto val="1"/>
        <c:lblAlgn val="ctr"/>
        <c:lblOffset val="100"/>
        <c:noMultiLvlLbl val="0"/>
      </c:catAx>
      <c:valAx>
        <c:axId val="11308751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E8F1F2"/>
                </a:solidFill>
                <a:latin typeface="+mn-lt"/>
                <a:ea typeface="+mn-ea"/>
                <a:cs typeface="+mn-cs"/>
              </a:defRPr>
            </a:pPr>
            <a:endParaRPr lang="en-US"/>
          </a:p>
        </c:txPr>
        <c:crossAx val="1130864560"/>
        <c:crosses val="autoZero"/>
        <c:crossBetween val="between"/>
      </c:valAx>
      <c:valAx>
        <c:axId val="113086552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E8F1F2"/>
                </a:solidFill>
                <a:latin typeface="+mn-lt"/>
                <a:ea typeface="+mn-ea"/>
                <a:cs typeface="+mn-cs"/>
              </a:defRPr>
            </a:pPr>
            <a:endParaRPr lang="en-US"/>
          </a:p>
        </c:txPr>
        <c:crossAx val="1130870800"/>
        <c:crosses val="max"/>
        <c:crossBetween val="between"/>
      </c:valAx>
      <c:catAx>
        <c:axId val="1130870800"/>
        <c:scaling>
          <c:orientation val="minMax"/>
        </c:scaling>
        <c:delete val="1"/>
        <c:axPos val="b"/>
        <c:numFmt formatCode="General" sourceLinked="1"/>
        <c:majorTickMark val="out"/>
        <c:minorTickMark val="none"/>
        <c:tickLblPos val="nextTo"/>
        <c:crossAx val="1130865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rgbClr val="E8F1F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r>
              <a:rPr lang="en-US" sz="2000" b="1">
                <a:solidFill>
                  <a:srgbClr val="E8F1F2"/>
                </a:solidFill>
              </a:rPr>
              <a:t>Churn Rate For Each Region</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barChart>
        <c:barDir val="col"/>
        <c:grouping val="clustered"/>
        <c:varyColors val="0"/>
        <c:ser>
          <c:idx val="0"/>
          <c:order val="0"/>
          <c:tx>
            <c:strRef>
              <c:f>'Pivots For Quality'!$X$53</c:f>
              <c:strCache>
                <c:ptCount val="1"/>
                <c:pt idx="0">
                  <c:v>Churn Rate</c:v>
                </c:pt>
              </c:strCache>
            </c:strRef>
          </c:tx>
          <c:spPr>
            <a:solidFill>
              <a:srgbClr val="1B98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E8F1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For Quality'!$W$54:$W$57</c:f>
              <c:strCache>
                <c:ptCount val="4"/>
                <c:pt idx="0">
                  <c:v>Asia Pacific</c:v>
                </c:pt>
                <c:pt idx="1">
                  <c:v>Europe</c:v>
                </c:pt>
                <c:pt idx="2">
                  <c:v>Latin America</c:v>
                </c:pt>
                <c:pt idx="3">
                  <c:v>North America</c:v>
                </c:pt>
              </c:strCache>
            </c:strRef>
          </c:cat>
          <c:val>
            <c:numRef>
              <c:f>'Pivots For Quality'!$X$54:$X$57</c:f>
              <c:numCache>
                <c:formatCode>0.00%</c:formatCode>
                <c:ptCount val="4"/>
                <c:pt idx="0">
                  <c:v>0.11428571428571428</c:v>
                </c:pt>
                <c:pt idx="1">
                  <c:v>0.18461538461538463</c:v>
                </c:pt>
                <c:pt idx="2">
                  <c:v>0.20895522388059701</c:v>
                </c:pt>
                <c:pt idx="3">
                  <c:v>8.6206896551724144E-2</c:v>
                </c:pt>
              </c:numCache>
            </c:numRef>
          </c:val>
          <c:extLst>
            <c:ext xmlns:c16="http://schemas.microsoft.com/office/drawing/2014/chart" uri="{C3380CC4-5D6E-409C-BE32-E72D297353CC}">
              <c16:uniqueId val="{00000000-DDA3-4208-A89E-8AE496EBF1A8}"/>
            </c:ext>
          </c:extLst>
        </c:ser>
        <c:dLbls>
          <c:dLblPos val="outEnd"/>
          <c:showLegendKey val="0"/>
          <c:showVal val="1"/>
          <c:showCatName val="0"/>
          <c:showSerName val="0"/>
          <c:showPercent val="0"/>
          <c:showBubbleSize val="0"/>
        </c:dLbls>
        <c:gapWidth val="219"/>
        <c:overlap val="-27"/>
        <c:axId val="1831910976"/>
        <c:axId val="1831920576"/>
      </c:barChart>
      <c:catAx>
        <c:axId val="183191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E8F1F2"/>
                </a:solidFill>
                <a:latin typeface="+mn-lt"/>
                <a:ea typeface="+mn-ea"/>
                <a:cs typeface="+mn-cs"/>
              </a:defRPr>
            </a:pPr>
            <a:endParaRPr lang="en-US"/>
          </a:p>
        </c:txPr>
        <c:crossAx val="1831920576"/>
        <c:crosses val="autoZero"/>
        <c:auto val="1"/>
        <c:lblAlgn val="ctr"/>
        <c:lblOffset val="100"/>
        <c:noMultiLvlLbl val="0"/>
      </c:catAx>
      <c:valAx>
        <c:axId val="1831920576"/>
        <c:scaling>
          <c:orientation val="minMax"/>
        </c:scaling>
        <c:delete val="1"/>
        <c:axPos val="l"/>
        <c:numFmt formatCode="0.00%" sourceLinked="1"/>
        <c:majorTickMark val="none"/>
        <c:minorTickMark val="none"/>
        <c:tickLblPos val="nextTo"/>
        <c:crossAx val="1831910976"/>
        <c:crosses val="autoZero"/>
        <c:crossBetween val="between"/>
      </c:valAx>
      <c:spPr>
        <a:noFill/>
        <a:ln>
          <a:noFill/>
        </a:ln>
        <a:effectLst/>
      </c:spPr>
    </c:plotArea>
    <c:plotVisOnly val="1"/>
    <c:dispBlanksAs val="gap"/>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Project.xlsx]Pivots For Quality!Quality16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rgbClr val="000000">
                    <a:lumMod val="65000"/>
                    <a:lumOff val="35000"/>
                  </a:srgbClr>
                </a:solidFill>
                <a:latin typeface="+mn-lt"/>
                <a:ea typeface="+mn-ea"/>
                <a:cs typeface="+mn-cs"/>
              </a:defRPr>
            </a:pPr>
            <a:r>
              <a:rPr lang="en-US" sz="2000" b="1" i="0" u="none" strike="noStrike" kern="1200" spc="0" baseline="0">
                <a:solidFill>
                  <a:srgbClr val="E8F1F2"/>
                </a:solidFill>
              </a:rPr>
              <a:t>Churn Rate</a:t>
            </a:r>
            <a:r>
              <a:rPr lang="ar-EG" sz="2000" b="1" i="0" u="none" strike="noStrike" kern="1200" spc="0" baseline="0">
                <a:solidFill>
                  <a:srgbClr val="E8F1F2"/>
                </a:solidFill>
              </a:rPr>
              <a:t> </a:t>
            </a:r>
            <a:r>
              <a:rPr lang="en-US" sz="2000" b="1" i="0" u="none" strike="noStrike" kern="1200" spc="0" baseline="0">
                <a:solidFill>
                  <a:srgbClr val="E8F1F2"/>
                </a:solidFill>
              </a:rPr>
              <a:t>— Monthly Trend</a:t>
            </a:r>
          </a:p>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rgbClr val="000000">
                    <a:lumMod val="65000"/>
                    <a:lumOff val="35000"/>
                  </a:srgbClr>
                </a:solidFill>
                <a:latin typeface="+mn-lt"/>
                <a:ea typeface="+mn-ea"/>
                <a:cs typeface="+mn-cs"/>
              </a:defRPr>
            </a:pPr>
            <a:endParaRPr lang="en-US" sz="20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4.8541776027996503E-2"/>
              <c:y val="-0.108761665208515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4.8541776027996503E-2"/>
              <c:y val="-0.108761665208515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1B98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E8F1F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1B98E0"/>
            </a:solidFill>
            <a:round/>
          </a:ln>
          <a:effectLst/>
        </c:spPr>
        <c:marker>
          <c:symbol val="none"/>
        </c:marker>
        <c:dLbl>
          <c:idx val="0"/>
          <c:layout>
            <c:manualLayout>
              <c:x val="-4.8541776027996503E-2"/>
              <c:y val="-0.1087616652085156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E8F1F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634259259259263"/>
          <c:w val="0.93888888888888888"/>
          <c:h val="0.72088764946048411"/>
        </c:manualLayout>
      </c:layout>
      <c:lineChart>
        <c:grouping val="standard"/>
        <c:varyColors val="0"/>
        <c:ser>
          <c:idx val="0"/>
          <c:order val="0"/>
          <c:tx>
            <c:strRef>
              <c:f>'Pivots For Quality'!$AD$34</c:f>
              <c:strCache>
                <c:ptCount val="1"/>
                <c:pt idx="0">
                  <c:v>Total</c:v>
                </c:pt>
              </c:strCache>
            </c:strRef>
          </c:tx>
          <c:spPr>
            <a:ln w="28575" cap="rnd">
              <a:solidFill>
                <a:srgbClr val="1B98E0"/>
              </a:solidFill>
              <a:round/>
            </a:ln>
            <a:effectLst/>
          </c:spPr>
          <c:marker>
            <c:symbol val="none"/>
          </c:marker>
          <c:dLbls>
            <c:dLbl>
              <c:idx val="4"/>
              <c:layout>
                <c:manualLayout>
                  <c:x val="-4.8541776027996503E-2"/>
                  <c:y val="-0.108761665208515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AC-4B44-AF1E-2991128A6DC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E8F1F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 For Quality'!$AC$35:$AC$41</c:f>
              <c:strCache>
                <c:ptCount val="6"/>
                <c:pt idx="0">
                  <c:v>Jan</c:v>
                </c:pt>
                <c:pt idx="1">
                  <c:v>Feb</c:v>
                </c:pt>
                <c:pt idx="2">
                  <c:v>Mar</c:v>
                </c:pt>
                <c:pt idx="3">
                  <c:v>Apr</c:v>
                </c:pt>
                <c:pt idx="4">
                  <c:v>May</c:v>
                </c:pt>
                <c:pt idx="5">
                  <c:v>Jun</c:v>
                </c:pt>
              </c:strCache>
            </c:strRef>
          </c:cat>
          <c:val>
            <c:numRef>
              <c:f>'Pivots For Quality'!$AD$35:$AD$41</c:f>
              <c:numCache>
                <c:formatCode>General</c:formatCode>
                <c:ptCount val="6"/>
                <c:pt idx="0">
                  <c:v>1.1499999999999999</c:v>
                </c:pt>
                <c:pt idx="1">
                  <c:v>2.33</c:v>
                </c:pt>
                <c:pt idx="2">
                  <c:v>2.79</c:v>
                </c:pt>
                <c:pt idx="3">
                  <c:v>4.51</c:v>
                </c:pt>
                <c:pt idx="4">
                  <c:v>1.72</c:v>
                </c:pt>
                <c:pt idx="5">
                  <c:v>3.49</c:v>
                </c:pt>
              </c:numCache>
            </c:numRef>
          </c:val>
          <c:smooth val="0"/>
          <c:extLst>
            <c:ext xmlns:c16="http://schemas.microsoft.com/office/drawing/2014/chart" uri="{C3380CC4-5D6E-409C-BE32-E72D297353CC}">
              <c16:uniqueId val="{00000001-E6AC-4B44-AF1E-2991128A6DCB}"/>
            </c:ext>
          </c:extLst>
        </c:ser>
        <c:dLbls>
          <c:dLblPos val="t"/>
          <c:showLegendKey val="0"/>
          <c:showVal val="1"/>
          <c:showCatName val="0"/>
          <c:showSerName val="0"/>
          <c:showPercent val="0"/>
          <c:showBubbleSize val="0"/>
        </c:dLbls>
        <c:smooth val="0"/>
        <c:axId val="1831906176"/>
        <c:axId val="1831909056"/>
      </c:lineChart>
      <c:catAx>
        <c:axId val="183190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E8F1F2"/>
                </a:solidFill>
                <a:latin typeface="+mn-lt"/>
                <a:ea typeface="+mn-ea"/>
                <a:cs typeface="+mn-cs"/>
              </a:defRPr>
            </a:pPr>
            <a:endParaRPr lang="en-US"/>
          </a:p>
        </c:txPr>
        <c:crossAx val="1831909056"/>
        <c:crosses val="autoZero"/>
        <c:auto val="1"/>
        <c:lblAlgn val="ctr"/>
        <c:lblOffset val="100"/>
        <c:noMultiLvlLbl val="0"/>
      </c:catAx>
      <c:valAx>
        <c:axId val="1831909056"/>
        <c:scaling>
          <c:orientation val="minMax"/>
        </c:scaling>
        <c:delete val="1"/>
        <c:axPos val="l"/>
        <c:numFmt formatCode="General" sourceLinked="1"/>
        <c:majorTickMark val="none"/>
        <c:minorTickMark val="none"/>
        <c:tickLblPos val="nextTo"/>
        <c:crossAx val="1831906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3293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E8F1F2"/>
                </a:solidFill>
                <a:latin typeface="+mn-lt"/>
                <a:ea typeface="+mn-ea"/>
                <a:cs typeface="+mn-cs"/>
              </a:defRPr>
            </a:pPr>
            <a:r>
              <a:rPr lang="en-US"/>
              <a:t>By Each Month</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E8F1F2"/>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1B98E0"/>
              </a:solidFill>
              <a:round/>
            </a:ln>
            <a:effectLst/>
          </c:spPr>
          <c:marker>
            <c:symbol val="none"/>
          </c:marker>
          <c:dLbls>
            <c:spPr>
              <a:noFill/>
              <a:ln>
                <a:noFill/>
              </a:ln>
              <a:effectLst/>
            </c:spPr>
            <c:txPr>
              <a:bodyPr rot="0" spcFirstLastPara="1" vertOverflow="ellipsis" vert="horz" wrap="square" anchor="ctr" anchorCtr="1"/>
              <a:lstStyle/>
              <a:p>
                <a:pPr>
                  <a:defRPr sz="1000" b="1" i="0" u="none" strike="noStrike" kern="1200" baseline="0">
                    <a:solidFill>
                      <a:srgbClr val="E8F1F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NPS_Survey!$S$7:$S$12</c:f>
              <c:strCache>
                <c:ptCount val="6"/>
                <c:pt idx="0">
                  <c:v>Jan</c:v>
                </c:pt>
                <c:pt idx="1">
                  <c:v>Feb</c:v>
                </c:pt>
                <c:pt idx="2">
                  <c:v>Mar</c:v>
                </c:pt>
                <c:pt idx="3">
                  <c:v>Apr</c:v>
                </c:pt>
                <c:pt idx="4">
                  <c:v>May</c:v>
                </c:pt>
                <c:pt idx="5">
                  <c:v>Jun</c:v>
                </c:pt>
              </c:strCache>
            </c:strRef>
          </c:cat>
          <c:val>
            <c:numRef>
              <c:f>NPS_Survey!$T$7:$T$12</c:f>
              <c:numCache>
                <c:formatCode>0%</c:formatCode>
                <c:ptCount val="6"/>
                <c:pt idx="0">
                  <c:v>0.37777777777777777</c:v>
                </c:pt>
                <c:pt idx="1">
                  <c:v>0.37777777777777777</c:v>
                </c:pt>
                <c:pt idx="2">
                  <c:v>0.16</c:v>
                </c:pt>
                <c:pt idx="3">
                  <c:v>0.2608695652173913</c:v>
                </c:pt>
                <c:pt idx="4">
                  <c:v>6.1224489795918366E-2</c:v>
                </c:pt>
                <c:pt idx="5">
                  <c:v>0.2</c:v>
                </c:pt>
              </c:numCache>
            </c:numRef>
          </c:val>
          <c:smooth val="0"/>
          <c:extLst>
            <c:ext xmlns:c16="http://schemas.microsoft.com/office/drawing/2014/chart" uri="{C3380CC4-5D6E-409C-BE32-E72D297353CC}">
              <c16:uniqueId val="{00000000-1C56-49AD-AAE9-423F016AA4FE}"/>
            </c:ext>
          </c:extLst>
        </c:ser>
        <c:dLbls>
          <c:dLblPos val="t"/>
          <c:showLegendKey val="0"/>
          <c:showVal val="1"/>
          <c:showCatName val="0"/>
          <c:showSerName val="0"/>
          <c:showPercent val="0"/>
          <c:showBubbleSize val="0"/>
        </c:dLbls>
        <c:smooth val="0"/>
        <c:axId val="729089599"/>
        <c:axId val="729091039"/>
      </c:lineChart>
      <c:catAx>
        <c:axId val="72908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8F1F2"/>
                </a:solidFill>
                <a:latin typeface="+mn-lt"/>
                <a:ea typeface="+mn-ea"/>
                <a:cs typeface="+mn-cs"/>
              </a:defRPr>
            </a:pPr>
            <a:endParaRPr lang="en-US"/>
          </a:p>
        </c:txPr>
        <c:crossAx val="729091039"/>
        <c:crosses val="autoZero"/>
        <c:auto val="1"/>
        <c:lblAlgn val="ctr"/>
        <c:lblOffset val="100"/>
        <c:noMultiLvlLbl val="0"/>
      </c:catAx>
      <c:valAx>
        <c:axId val="729091039"/>
        <c:scaling>
          <c:orientation val="minMax"/>
        </c:scaling>
        <c:delete val="1"/>
        <c:axPos val="l"/>
        <c:numFmt formatCode="0%" sourceLinked="1"/>
        <c:majorTickMark val="none"/>
        <c:minorTickMark val="none"/>
        <c:tickLblPos val="nextTo"/>
        <c:crossAx val="729089599"/>
        <c:crosses val="autoZero"/>
        <c:crossBetween val="between"/>
      </c:valAx>
      <c:spPr>
        <a:noFill/>
        <a:ln>
          <a:noFill/>
        </a:ln>
        <a:effectLst/>
      </c:spPr>
    </c:plotArea>
    <c:plotVisOnly val="1"/>
    <c:dispBlanksAs val="gap"/>
    <c:showDLblsOverMax val="0"/>
  </c:chart>
  <c:spPr>
    <a:solidFill>
      <a:srgbClr val="13293D"/>
    </a:solidFill>
    <a:ln w="9525" cap="flat" cmpd="sng" algn="ctr">
      <a:solidFill>
        <a:schemeClr val="tx1">
          <a:lumMod val="15000"/>
          <a:lumOff val="85000"/>
        </a:schemeClr>
      </a:solidFill>
      <a:round/>
    </a:ln>
    <a:effectLst/>
  </c:spPr>
  <c:txPr>
    <a:bodyPr/>
    <a:lstStyle/>
    <a:p>
      <a:pPr>
        <a:defRPr sz="1000" b="1">
          <a:solidFill>
            <a:srgbClr val="E8F1F2"/>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r>
              <a:rPr lang="en-US" sz="2000" b="1">
                <a:solidFill>
                  <a:srgbClr val="E8F1F2"/>
                </a:solidFill>
              </a:rPr>
              <a:t>By</a:t>
            </a:r>
            <a:r>
              <a:rPr lang="en-US" sz="2000" b="1" baseline="0">
                <a:solidFill>
                  <a:srgbClr val="E8F1F2"/>
                </a:solidFill>
              </a:rPr>
              <a:t> The Two Quarters</a:t>
            </a:r>
            <a:endParaRPr lang="en-US" sz="2000" b="1">
              <a:solidFill>
                <a:srgbClr val="E8F1F2"/>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barChart>
        <c:barDir val="col"/>
        <c:grouping val="clustered"/>
        <c:varyColors val="0"/>
        <c:ser>
          <c:idx val="0"/>
          <c:order val="0"/>
          <c:spPr>
            <a:solidFill>
              <a:srgbClr val="1B98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8F1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NPS_Survey!$S$17:$S$18</c:f>
              <c:strCache>
                <c:ptCount val="2"/>
                <c:pt idx="0">
                  <c:v>Q1 2026</c:v>
                </c:pt>
                <c:pt idx="1">
                  <c:v>Q2 2026</c:v>
                </c:pt>
              </c:strCache>
            </c:strRef>
          </c:cat>
          <c:val>
            <c:numRef>
              <c:f>NPS_Survey!$T$17:$T$18</c:f>
              <c:numCache>
                <c:formatCode>0%</c:formatCode>
                <c:ptCount val="2"/>
                <c:pt idx="0">
                  <c:v>0.3</c:v>
                </c:pt>
                <c:pt idx="1">
                  <c:v>0.17333333333333334</c:v>
                </c:pt>
              </c:numCache>
            </c:numRef>
          </c:val>
          <c:extLst>
            <c:ext xmlns:c16="http://schemas.microsoft.com/office/drawing/2014/chart" uri="{C3380CC4-5D6E-409C-BE32-E72D297353CC}">
              <c16:uniqueId val="{00000000-3144-4440-BBA7-912B0E8BFF4A}"/>
            </c:ext>
          </c:extLst>
        </c:ser>
        <c:dLbls>
          <c:dLblPos val="outEnd"/>
          <c:showLegendKey val="0"/>
          <c:showVal val="1"/>
          <c:showCatName val="0"/>
          <c:showSerName val="0"/>
          <c:showPercent val="0"/>
          <c:showBubbleSize val="0"/>
        </c:dLbls>
        <c:gapWidth val="219"/>
        <c:overlap val="-27"/>
        <c:axId val="277551952"/>
        <c:axId val="277553392"/>
      </c:barChart>
      <c:catAx>
        <c:axId val="27755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8F1F2"/>
                </a:solidFill>
                <a:latin typeface="+mn-lt"/>
                <a:ea typeface="+mn-ea"/>
                <a:cs typeface="+mn-cs"/>
              </a:defRPr>
            </a:pPr>
            <a:endParaRPr lang="en-US"/>
          </a:p>
        </c:txPr>
        <c:crossAx val="277553392"/>
        <c:crosses val="autoZero"/>
        <c:auto val="1"/>
        <c:lblAlgn val="ctr"/>
        <c:lblOffset val="100"/>
        <c:noMultiLvlLbl val="0"/>
      </c:catAx>
      <c:valAx>
        <c:axId val="277553392"/>
        <c:scaling>
          <c:orientation val="minMax"/>
        </c:scaling>
        <c:delete val="1"/>
        <c:axPos val="l"/>
        <c:numFmt formatCode="0%" sourceLinked="1"/>
        <c:majorTickMark val="none"/>
        <c:minorTickMark val="none"/>
        <c:tickLblPos val="nextTo"/>
        <c:crossAx val="277551952"/>
        <c:crosses val="autoZero"/>
        <c:crossBetween val="between"/>
      </c:valAx>
      <c:spPr>
        <a:noFill/>
        <a:ln>
          <a:noFill/>
        </a:ln>
        <a:effectLst/>
      </c:spPr>
    </c:plotArea>
    <c:plotVisOnly val="1"/>
    <c:dispBlanksAs val="gap"/>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r>
              <a:rPr lang="en-US" sz="2000" b="1">
                <a:solidFill>
                  <a:srgbClr val="E8F1F2"/>
                </a:solidFill>
              </a:rPr>
              <a:t>Segments</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barChart>
        <c:barDir val="col"/>
        <c:grouping val="clustered"/>
        <c:varyColors val="0"/>
        <c:ser>
          <c:idx val="0"/>
          <c:order val="0"/>
          <c:spPr>
            <a:solidFill>
              <a:srgbClr val="1B98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8F1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NPS_Survey!$S$33:$S$34</c:f>
              <c:strCache>
                <c:ptCount val="2"/>
                <c:pt idx="0">
                  <c:v>Consumer</c:v>
                </c:pt>
                <c:pt idx="1">
                  <c:v>Small Business</c:v>
                </c:pt>
              </c:strCache>
            </c:strRef>
          </c:cat>
          <c:val>
            <c:numRef>
              <c:f>NPS_Survey!$T$33:$T$34</c:f>
              <c:numCache>
                <c:formatCode>0%</c:formatCode>
                <c:ptCount val="2"/>
                <c:pt idx="0">
                  <c:v>0.20353982300884957</c:v>
                </c:pt>
                <c:pt idx="1">
                  <c:v>0.34375</c:v>
                </c:pt>
              </c:numCache>
            </c:numRef>
          </c:val>
          <c:extLst>
            <c:ext xmlns:c16="http://schemas.microsoft.com/office/drawing/2014/chart" uri="{C3380CC4-5D6E-409C-BE32-E72D297353CC}">
              <c16:uniqueId val="{00000000-0BE7-4AD1-B929-5D89896F642B}"/>
            </c:ext>
          </c:extLst>
        </c:ser>
        <c:dLbls>
          <c:dLblPos val="outEnd"/>
          <c:showLegendKey val="0"/>
          <c:showVal val="1"/>
          <c:showCatName val="0"/>
          <c:showSerName val="0"/>
          <c:showPercent val="0"/>
          <c:showBubbleSize val="0"/>
        </c:dLbls>
        <c:gapWidth val="219"/>
        <c:overlap val="-27"/>
        <c:axId val="411617920"/>
        <c:axId val="411620320"/>
      </c:barChart>
      <c:catAx>
        <c:axId val="41161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8F1F2"/>
                </a:solidFill>
                <a:latin typeface="+mn-lt"/>
                <a:ea typeface="+mn-ea"/>
                <a:cs typeface="+mn-cs"/>
              </a:defRPr>
            </a:pPr>
            <a:endParaRPr lang="en-US"/>
          </a:p>
        </c:txPr>
        <c:crossAx val="411620320"/>
        <c:crosses val="autoZero"/>
        <c:auto val="1"/>
        <c:lblAlgn val="ctr"/>
        <c:lblOffset val="100"/>
        <c:noMultiLvlLbl val="0"/>
      </c:catAx>
      <c:valAx>
        <c:axId val="411620320"/>
        <c:scaling>
          <c:orientation val="minMax"/>
        </c:scaling>
        <c:delete val="1"/>
        <c:axPos val="l"/>
        <c:numFmt formatCode="0%" sourceLinked="1"/>
        <c:majorTickMark val="none"/>
        <c:minorTickMark val="none"/>
        <c:tickLblPos val="nextTo"/>
        <c:crossAx val="411617920"/>
        <c:crosses val="autoZero"/>
        <c:crossBetween val="between"/>
      </c:valAx>
      <c:spPr>
        <a:noFill/>
        <a:ln>
          <a:noFill/>
        </a:ln>
        <a:effectLst/>
      </c:spPr>
    </c:plotArea>
    <c:plotVisOnly val="1"/>
    <c:dispBlanksAs val="gap"/>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r>
              <a:rPr lang="en-US" sz="2000" b="1">
                <a:solidFill>
                  <a:srgbClr val="E8F1F2"/>
                </a:solidFill>
              </a:rPr>
              <a:t>Customer</a:t>
            </a:r>
            <a:r>
              <a:rPr lang="en-US" sz="2000" b="1" baseline="0">
                <a:solidFill>
                  <a:srgbClr val="E8F1F2"/>
                </a:solidFill>
              </a:rPr>
              <a:t> Status</a:t>
            </a:r>
            <a:endParaRPr lang="en-US" sz="2000" b="1">
              <a:solidFill>
                <a:srgbClr val="E8F1F2"/>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barChart>
        <c:barDir val="col"/>
        <c:grouping val="clustered"/>
        <c:varyColors val="0"/>
        <c:ser>
          <c:idx val="0"/>
          <c:order val="0"/>
          <c:spPr>
            <a:solidFill>
              <a:srgbClr val="1B98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8F1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NPS_Survey!$AA$9:$AA$10</c:f>
              <c:strCache>
                <c:ptCount val="2"/>
                <c:pt idx="0">
                  <c:v>Active</c:v>
                </c:pt>
                <c:pt idx="1">
                  <c:v>Churned</c:v>
                </c:pt>
              </c:strCache>
            </c:strRef>
          </c:cat>
          <c:val>
            <c:numRef>
              <c:f>NPS_Survey!$AB$9:$AB$10</c:f>
              <c:numCache>
                <c:formatCode>0%</c:formatCode>
                <c:ptCount val="2"/>
                <c:pt idx="0">
                  <c:v>0.22709163346613545</c:v>
                </c:pt>
                <c:pt idx="1">
                  <c:v>0.28205128205128205</c:v>
                </c:pt>
              </c:numCache>
            </c:numRef>
          </c:val>
          <c:extLst>
            <c:ext xmlns:c16="http://schemas.microsoft.com/office/drawing/2014/chart" uri="{C3380CC4-5D6E-409C-BE32-E72D297353CC}">
              <c16:uniqueId val="{00000000-EC17-4ABC-89A6-6E290ADA4772}"/>
            </c:ext>
          </c:extLst>
        </c:ser>
        <c:dLbls>
          <c:dLblPos val="outEnd"/>
          <c:showLegendKey val="0"/>
          <c:showVal val="1"/>
          <c:showCatName val="0"/>
          <c:showSerName val="0"/>
          <c:showPercent val="0"/>
          <c:showBubbleSize val="0"/>
        </c:dLbls>
        <c:gapWidth val="219"/>
        <c:overlap val="-27"/>
        <c:axId val="411606400"/>
        <c:axId val="411607360"/>
      </c:barChart>
      <c:catAx>
        <c:axId val="41160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8F1F2"/>
                </a:solidFill>
                <a:latin typeface="+mn-lt"/>
                <a:ea typeface="+mn-ea"/>
                <a:cs typeface="+mn-cs"/>
              </a:defRPr>
            </a:pPr>
            <a:endParaRPr lang="en-US"/>
          </a:p>
        </c:txPr>
        <c:crossAx val="411607360"/>
        <c:crosses val="autoZero"/>
        <c:auto val="1"/>
        <c:lblAlgn val="ctr"/>
        <c:lblOffset val="100"/>
        <c:noMultiLvlLbl val="0"/>
      </c:catAx>
      <c:valAx>
        <c:axId val="411607360"/>
        <c:scaling>
          <c:orientation val="minMax"/>
        </c:scaling>
        <c:delete val="1"/>
        <c:axPos val="l"/>
        <c:numFmt formatCode="0%" sourceLinked="1"/>
        <c:majorTickMark val="none"/>
        <c:minorTickMark val="none"/>
        <c:tickLblPos val="nextTo"/>
        <c:crossAx val="411606400"/>
        <c:crosses val="autoZero"/>
        <c:crossBetween val="between"/>
      </c:valAx>
      <c:spPr>
        <a:noFill/>
        <a:ln>
          <a:noFill/>
        </a:ln>
        <a:effectLst/>
      </c:spPr>
    </c:plotArea>
    <c:plotVisOnly val="1"/>
    <c:dispBlanksAs val="gap"/>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Project.xlsx]NPS_Survey!PivotTable26</c:name>
    <c:fmtId val="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kern="1200" spc="0" baseline="0">
                <a:solidFill>
                  <a:srgbClr val="E8F1F2"/>
                </a:solidFill>
              </a:rPr>
              <a:t>Respondents</a:t>
            </a:r>
            <a:endParaRPr lang="en-US" sz="2000" b="0" i="0" u="none" strike="noStrike" kern="1200" spc="0" baseline="0">
              <a:solidFill>
                <a:srgbClr val="E8F1F2"/>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8F1F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6494"/>
          </a:solidFill>
          <a:ln w="19050">
            <a:noFill/>
          </a:ln>
          <a:effectLst/>
        </c:spPr>
      </c:pivotFmt>
      <c:pivotFmt>
        <c:idx val="7"/>
        <c:spPr>
          <a:solidFill>
            <a:srgbClr val="247BA0"/>
          </a:solidFill>
          <a:ln w="19050">
            <a:noFill/>
          </a:ln>
          <a:effectLst/>
        </c:spPr>
      </c:pivotFmt>
      <c:pivotFmt>
        <c:idx val="8"/>
        <c:spPr>
          <a:solidFill>
            <a:srgbClr val="1B98E0"/>
          </a:solidFill>
          <a:ln w="19050">
            <a:noFill/>
          </a:ln>
          <a:effectLst/>
        </c:spPr>
      </c:pivotFmt>
    </c:pivotFmts>
    <c:plotArea>
      <c:layout/>
      <c:pieChart>
        <c:varyColors val="1"/>
        <c:ser>
          <c:idx val="0"/>
          <c:order val="0"/>
          <c:tx>
            <c:strRef>
              <c:f>NPS_Survey!$L$5</c:f>
              <c:strCache>
                <c:ptCount val="1"/>
                <c:pt idx="0">
                  <c:v>Total</c:v>
                </c:pt>
              </c:strCache>
            </c:strRef>
          </c:tx>
          <c:spPr>
            <a:ln>
              <a:noFill/>
            </a:ln>
          </c:spPr>
          <c:dPt>
            <c:idx val="0"/>
            <c:bubble3D val="0"/>
            <c:spPr>
              <a:solidFill>
                <a:srgbClr val="006494"/>
              </a:solidFill>
              <a:ln w="19050">
                <a:noFill/>
              </a:ln>
              <a:effectLst/>
            </c:spPr>
            <c:extLst>
              <c:ext xmlns:c16="http://schemas.microsoft.com/office/drawing/2014/chart" uri="{C3380CC4-5D6E-409C-BE32-E72D297353CC}">
                <c16:uniqueId val="{00000001-F01C-4C4E-8CD5-6481FD173067}"/>
              </c:ext>
            </c:extLst>
          </c:dPt>
          <c:dPt>
            <c:idx val="1"/>
            <c:bubble3D val="0"/>
            <c:spPr>
              <a:solidFill>
                <a:srgbClr val="247BA0"/>
              </a:solidFill>
              <a:ln w="19050">
                <a:noFill/>
              </a:ln>
              <a:effectLst/>
            </c:spPr>
            <c:extLst>
              <c:ext xmlns:c16="http://schemas.microsoft.com/office/drawing/2014/chart" uri="{C3380CC4-5D6E-409C-BE32-E72D297353CC}">
                <c16:uniqueId val="{00000003-F01C-4C4E-8CD5-6481FD173067}"/>
              </c:ext>
            </c:extLst>
          </c:dPt>
          <c:dPt>
            <c:idx val="2"/>
            <c:bubble3D val="0"/>
            <c:spPr>
              <a:solidFill>
                <a:srgbClr val="1B98E0"/>
              </a:solidFill>
              <a:ln w="19050">
                <a:noFill/>
              </a:ln>
              <a:effectLst/>
            </c:spPr>
            <c:extLst>
              <c:ext xmlns:c16="http://schemas.microsoft.com/office/drawing/2014/chart" uri="{C3380CC4-5D6E-409C-BE32-E72D297353CC}">
                <c16:uniqueId val="{00000005-F01C-4C4E-8CD5-6481FD17306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8F1F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NPS_Survey!$K$6:$K$9</c:f>
              <c:strCache>
                <c:ptCount val="3"/>
                <c:pt idx="0">
                  <c:v>Detractors</c:v>
                </c:pt>
                <c:pt idx="1">
                  <c:v>Passive</c:v>
                </c:pt>
                <c:pt idx="2">
                  <c:v>Promoters</c:v>
                </c:pt>
              </c:strCache>
            </c:strRef>
          </c:cat>
          <c:val>
            <c:numRef>
              <c:f>NPS_Survey!$L$6:$L$9</c:f>
              <c:numCache>
                <c:formatCode>0%</c:formatCode>
                <c:ptCount val="3"/>
                <c:pt idx="0">
                  <c:v>0.22068965517241379</c:v>
                </c:pt>
                <c:pt idx="1">
                  <c:v>0.32413793103448274</c:v>
                </c:pt>
                <c:pt idx="2">
                  <c:v>0.45517241379310347</c:v>
                </c:pt>
              </c:numCache>
            </c:numRef>
          </c:val>
          <c:extLst>
            <c:ext xmlns:c16="http://schemas.microsoft.com/office/drawing/2014/chart" uri="{C3380CC4-5D6E-409C-BE32-E72D297353CC}">
              <c16:uniqueId val="{00000006-F01C-4C4E-8CD5-6481FD1730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E8F1F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r>
              <a:rPr lang="en-US" sz="2000" b="1">
                <a:solidFill>
                  <a:srgbClr val="E8F1F2"/>
                </a:solidFill>
              </a:rPr>
              <a:t>By</a:t>
            </a:r>
            <a:r>
              <a:rPr lang="en-US" sz="2000" b="1" baseline="0">
                <a:solidFill>
                  <a:srgbClr val="E8F1F2"/>
                </a:solidFill>
              </a:rPr>
              <a:t> Each Month</a:t>
            </a:r>
            <a:endParaRPr lang="en-US" sz="2000" b="1">
              <a:solidFill>
                <a:srgbClr val="E8F1F2"/>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8F1F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Support_Tickets!$Y$22:$Y$27</c:f>
              <c:strCache>
                <c:ptCount val="6"/>
                <c:pt idx="0">
                  <c:v>Jan</c:v>
                </c:pt>
                <c:pt idx="1">
                  <c:v>Feb</c:v>
                </c:pt>
                <c:pt idx="2">
                  <c:v>Mar</c:v>
                </c:pt>
                <c:pt idx="3">
                  <c:v>Apr</c:v>
                </c:pt>
                <c:pt idx="4">
                  <c:v>May</c:v>
                </c:pt>
                <c:pt idx="5">
                  <c:v>Jun</c:v>
                </c:pt>
              </c:strCache>
            </c:strRef>
          </c:cat>
          <c:val>
            <c:numRef>
              <c:f>Support_Tickets!$Z$22:$Z$27</c:f>
              <c:numCache>
                <c:formatCode>0%</c:formatCode>
                <c:ptCount val="6"/>
                <c:pt idx="0">
                  <c:v>0.55769230769230771</c:v>
                </c:pt>
                <c:pt idx="1">
                  <c:v>0.55000000000000004</c:v>
                </c:pt>
                <c:pt idx="2">
                  <c:v>0.64473684210526316</c:v>
                </c:pt>
                <c:pt idx="3">
                  <c:v>0.734375</c:v>
                </c:pt>
                <c:pt idx="4">
                  <c:v>0.65333333333333332</c:v>
                </c:pt>
                <c:pt idx="5">
                  <c:v>0.57971014492753625</c:v>
                </c:pt>
              </c:numCache>
            </c:numRef>
          </c:val>
          <c:smooth val="0"/>
          <c:extLst>
            <c:ext xmlns:c16="http://schemas.microsoft.com/office/drawing/2014/chart" uri="{C3380CC4-5D6E-409C-BE32-E72D297353CC}">
              <c16:uniqueId val="{00000000-F972-4DFE-90B0-8011755BC716}"/>
            </c:ext>
          </c:extLst>
        </c:ser>
        <c:dLbls>
          <c:dLblPos val="t"/>
          <c:showLegendKey val="0"/>
          <c:showVal val="1"/>
          <c:showCatName val="0"/>
          <c:showSerName val="0"/>
          <c:showPercent val="0"/>
          <c:showBubbleSize val="0"/>
        </c:dLbls>
        <c:smooth val="0"/>
        <c:axId val="781614463"/>
        <c:axId val="781620223"/>
      </c:lineChart>
      <c:catAx>
        <c:axId val="78161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8F1F2"/>
                </a:solidFill>
                <a:latin typeface="+mn-lt"/>
                <a:ea typeface="+mn-ea"/>
                <a:cs typeface="+mn-cs"/>
              </a:defRPr>
            </a:pPr>
            <a:endParaRPr lang="en-US"/>
          </a:p>
        </c:txPr>
        <c:crossAx val="781620223"/>
        <c:crosses val="autoZero"/>
        <c:auto val="1"/>
        <c:lblAlgn val="ctr"/>
        <c:lblOffset val="100"/>
        <c:noMultiLvlLbl val="0"/>
      </c:catAx>
      <c:valAx>
        <c:axId val="781620223"/>
        <c:scaling>
          <c:orientation val="minMax"/>
        </c:scaling>
        <c:delete val="1"/>
        <c:axPos val="l"/>
        <c:numFmt formatCode="0%" sourceLinked="1"/>
        <c:majorTickMark val="none"/>
        <c:minorTickMark val="none"/>
        <c:tickLblPos val="nextTo"/>
        <c:crossAx val="781614463"/>
        <c:crosses val="autoZero"/>
        <c:crossBetween val="between"/>
      </c:valAx>
      <c:spPr>
        <a:noFill/>
        <a:ln>
          <a:noFill/>
        </a:ln>
        <a:effectLst/>
      </c:spPr>
    </c:plotArea>
    <c:plotVisOnly val="1"/>
    <c:dispBlanksAs val="gap"/>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r>
              <a:rPr lang="en-US" sz="2000" b="1">
                <a:solidFill>
                  <a:srgbClr val="E8F1F2"/>
                </a:solidFill>
              </a:rPr>
              <a:t>The</a:t>
            </a:r>
            <a:r>
              <a:rPr lang="en-US" sz="2000" b="1" baseline="0">
                <a:solidFill>
                  <a:srgbClr val="E8F1F2"/>
                </a:solidFill>
              </a:rPr>
              <a:t> 10 Agents Who Handle The Tickets</a:t>
            </a:r>
            <a:endParaRPr lang="en-US" sz="2000" b="1">
              <a:solidFill>
                <a:srgbClr val="E8F1F2"/>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barChart>
        <c:barDir val="bar"/>
        <c:grouping val="clustered"/>
        <c:varyColors val="0"/>
        <c:ser>
          <c:idx val="0"/>
          <c:order val="0"/>
          <c:spPr>
            <a:solidFill>
              <a:srgbClr val="1B98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8F1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Support_Tickets!$N$21:$N$30</c:f>
              <c:strCache>
                <c:ptCount val="10"/>
                <c:pt idx="0">
                  <c:v>Ahmed Hassan</c:v>
                </c:pt>
                <c:pt idx="1">
                  <c:v>Daniel Ortiz</c:v>
                </c:pt>
                <c:pt idx="2">
                  <c:v>Grace Kim</c:v>
                </c:pt>
                <c:pt idx="3">
                  <c:v>James Okafor</c:v>
                </c:pt>
                <c:pt idx="4">
                  <c:v>Liu Wei</c:v>
                </c:pt>
                <c:pt idx="5">
                  <c:v>Maria Santos</c:v>
                </c:pt>
                <c:pt idx="6">
                  <c:v>Nadia Petrov</c:v>
                </c:pt>
                <c:pt idx="7">
                  <c:v>Priya Nair</c:v>
                </c:pt>
                <c:pt idx="8">
                  <c:v>Sofia Rossi</c:v>
                </c:pt>
                <c:pt idx="9">
                  <c:v>Tom Becker</c:v>
                </c:pt>
              </c:strCache>
            </c:strRef>
          </c:cat>
          <c:val>
            <c:numRef>
              <c:f>Support_Tickets!$O$21:$O$30</c:f>
              <c:numCache>
                <c:formatCode>0.00%</c:formatCode>
                <c:ptCount val="10"/>
                <c:pt idx="0">
                  <c:v>0.64</c:v>
                </c:pt>
                <c:pt idx="1">
                  <c:v>0.57499999999999996</c:v>
                </c:pt>
                <c:pt idx="2">
                  <c:v>0.5714285714285714</c:v>
                </c:pt>
                <c:pt idx="3">
                  <c:v>0.61111111111111116</c:v>
                </c:pt>
                <c:pt idx="4">
                  <c:v>0.63461538461538458</c:v>
                </c:pt>
                <c:pt idx="5">
                  <c:v>0.51851851851851849</c:v>
                </c:pt>
                <c:pt idx="6">
                  <c:v>0.63414634146341464</c:v>
                </c:pt>
                <c:pt idx="7">
                  <c:v>0.75</c:v>
                </c:pt>
                <c:pt idx="8">
                  <c:v>0.53488372093023251</c:v>
                </c:pt>
                <c:pt idx="9">
                  <c:v>0.7931034482758621</c:v>
                </c:pt>
              </c:numCache>
            </c:numRef>
          </c:val>
          <c:extLst>
            <c:ext xmlns:c16="http://schemas.microsoft.com/office/drawing/2014/chart" uri="{C3380CC4-5D6E-409C-BE32-E72D297353CC}">
              <c16:uniqueId val="{00000000-3AC9-4E6F-A596-4DE0D2DF0B1C}"/>
            </c:ext>
          </c:extLst>
        </c:ser>
        <c:dLbls>
          <c:dLblPos val="outEnd"/>
          <c:showLegendKey val="0"/>
          <c:showVal val="1"/>
          <c:showCatName val="0"/>
          <c:showSerName val="0"/>
          <c:showPercent val="0"/>
          <c:showBubbleSize val="0"/>
        </c:dLbls>
        <c:gapWidth val="182"/>
        <c:axId val="781621711"/>
        <c:axId val="781628431"/>
      </c:barChart>
      <c:catAx>
        <c:axId val="78162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8F1F2"/>
                </a:solidFill>
                <a:latin typeface="+mn-lt"/>
                <a:ea typeface="+mn-ea"/>
                <a:cs typeface="+mn-cs"/>
              </a:defRPr>
            </a:pPr>
            <a:endParaRPr lang="en-US"/>
          </a:p>
        </c:txPr>
        <c:crossAx val="781628431"/>
        <c:crosses val="autoZero"/>
        <c:auto val="1"/>
        <c:lblAlgn val="ctr"/>
        <c:lblOffset val="100"/>
        <c:noMultiLvlLbl val="0"/>
      </c:catAx>
      <c:valAx>
        <c:axId val="781628431"/>
        <c:scaling>
          <c:orientation val="minMax"/>
        </c:scaling>
        <c:delete val="1"/>
        <c:axPos val="b"/>
        <c:numFmt formatCode="0.00%" sourceLinked="1"/>
        <c:majorTickMark val="none"/>
        <c:minorTickMark val="none"/>
        <c:tickLblPos val="nextTo"/>
        <c:crossAx val="781621711"/>
        <c:crosses val="autoZero"/>
        <c:crossBetween val="between"/>
      </c:valAx>
      <c:spPr>
        <a:noFill/>
        <a:ln>
          <a:noFill/>
        </a:ln>
        <a:effectLst/>
      </c:spPr>
    </c:plotArea>
    <c:plotVisOnly val="1"/>
    <c:dispBlanksAs val="gap"/>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r>
              <a:rPr lang="en-US" sz="2000" b="1">
                <a:solidFill>
                  <a:srgbClr val="E8F1F2"/>
                </a:solidFill>
              </a:rPr>
              <a:t>Issue</a:t>
            </a:r>
            <a:r>
              <a:rPr lang="en-US" sz="2000" b="1" baseline="0">
                <a:solidFill>
                  <a:srgbClr val="E8F1F2"/>
                </a:solidFill>
              </a:rPr>
              <a:t> Category</a:t>
            </a:r>
            <a:endParaRPr lang="en-US" sz="2000" b="1">
              <a:solidFill>
                <a:srgbClr val="E8F1F2"/>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barChart>
        <c:barDir val="bar"/>
        <c:grouping val="clustered"/>
        <c:varyColors val="0"/>
        <c:ser>
          <c:idx val="0"/>
          <c:order val="0"/>
          <c:spPr>
            <a:solidFill>
              <a:srgbClr val="1B98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8F1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Support_Tickets!$N$35:$N$40</c:f>
              <c:strCache>
                <c:ptCount val="6"/>
                <c:pt idx="0">
                  <c:v>Account Access</c:v>
                </c:pt>
                <c:pt idx="1">
                  <c:v>Billing Issue</c:v>
                </c:pt>
                <c:pt idx="2">
                  <c:v>Order Delay</c:v>
                </c:pt>
                <c:pt idx="3">
                  <c:v>Product Defect</c:v>
                </c:pt>
                <c:pt idx="4">
                  <c:v>Return/Refund</c:v>
                </c:pt>
                <c:pt idx="5">
                  <c:v>Technical Support</c:v>
                </c:pt>
              </c:strCache>
            </c:strRef>
          </c:cat>
          <c:val>
            <c:numRef>
              <c:f>Support_Tickets!$O$35:$O$40</c:f>
              <c:numCache>
                <c:formatCode>0.00%</c:formatCode>
                <c:ptCount val="6"/>
                <c:pt idx="0">
                  <c:v>0.34782608695652173</c:v>
                </c:pt>
                <c:pt idx="1">
                  <c:v>0.68253968253968256</c:v>
                </c:pt>
                <c:pt idx="2">
                  <c:v>0.64444444444444449</c:v>
                </c:pt>
                <c:pt idx="3">
                  <c:v>0.56164383561643838</c:v>
                </c:pt>
                <c:pt idx="4">
                  <c:v>0.69491525423728817</c:v>
                </c:pt>
                <c:pt idx="5">
                  <c:v>0.63636363636363635</c:v>
                </c:pt>
              </c:numCache>
            </c:numRef>
          </c:val>
          <c:extLst>
            <c:ext xmlns:c16="http://schemas.microsoft.com/office/drawing/2014/chart" uri="{C3380CC4-5D6E-409C-BE32-E72D297353CC}">
              <c16:uniqueId val="{00000000-70BD-4B09-91E4-A6018DF76337}"/>
            </c:ext>
          </c:extLst>
        </c:ser>
        <c:dLbls>
          <c:dLblPos val="outEnd"/>
          <c:showLegendKey val="0"/>
          <c:showVal val="1"/>
          <c:showCatName val="0"/>
          <c:showSerName val="0"/>
          <c:showPercent val="0"/>
          <c:showBubbleSize val="0"/>
        </c:dLbls>
        <c:gapWidth val="182"/>
        <c:axId val="780971791"/>
        <c:axId val="780967951"/>
      </c:barChart>
      <c:catAx>
        <c:axId val="78097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8F1F2"/>
                </a:solidFill>
                <a:latin typeface="+mn-lt"/>
                <a:ea typeface="+mn-ea"/>
                <a:cs typeface="+mn-cs"/>
              </a:defRPr>
            </a:pPr>
            <a:endParaRPr lang="en-US"/>
          </a:p>
        </c:txPr>
        <c:crossAx val="780967951"/>
        <c:crosses val="autoZero"/>
        <c:auto val="1"/>
        <c:lblAlgn val="ctr"/>
        <c:lblOffset val="100"/>
        <c:noMultiLvlLbl val="0"/>
      </c:catAx>
      <c:valAx>
        <c:axId val="780967951"/>
        <c:scaling>
          <c:orientation val="minMax"/>
        </c:scaling>
        <c:delete val="1"/>
        <c:axPos val="b"/>
        <c:numFmt formatCode="0.00%" sourceLinked="1"/>
        <c:majorTickMark val="none"/>
        <c:minorTickMark val="none"/>
        <c:tickLblPos val="nextTo"/>
        <c:crossAx val="780971791"/>
        <c:crosses val="autoZero"/>
        <c:crossBetween val="between"/>
      </c:valAx>
      <c:spPr>
        <a:noFill/>
        <a:ln>
          <a:noFill/>
        </a:ln>
        <a:effectLst/>
      </c:spPr>
    </c:plotArea>
    <c:plotVisOnly val="1"/>
    <c:dispBlanksAs val="gap"/>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r>
              <a:rPr lang="en-US" sz="2000" b="1">
                <a:solidFill>
                  <a:srgbClr val="E8F1F2"/>
                </a:solidFill>
              </a:rPr>
              <a:t>Channel</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barChart>
        <c:barDir val="col"/>
        <c:grouping val="clustered"/>
        <c:varyColors val="0"/>
        <c:ser>
          <c:idx val="0"/>
          <c:order val="0"/>
          <c:spPr>
            <a:solidFill>
              <a:srgbClr val="1B98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8F1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Support_Tickets!$N$13:$N$16</c:f>
              <c:strCache>
                <c:ptCount val="4"/>
                <c:pt idx="0">
                  <c:v>Email</c:v>
                </c:pt>
                <c:pt idx="1">
                  <c:v>Live Chat</c:v>
                </c:pt>
                <c:pt idx="2">
                  <c:v>Phone</c:v>
                </c:pt>
                <c:pt idx="3">
                  <c:v>Social Media</c:v>
                </c:pt>
              </c:strCache>
            </c:strRef>
          </c:cat>
          <c:val>
            <c:numRef>
              <c:f>Support_Tickets!$O$13:$O$16</c:f>
              <c:numCache>
                <c:formatCode>0.00%</c:formatCode>
                <c:ptCount val="4"/>
                <c:pt idx="0">
                  <c:v>0.56122448979591832</c:v>
                </c:pt>
                <c:pt idx="1">
                  <c:v>0.68361581920903958</c:v>
                </c:pt>
                <c:pt idx="2">
                  <c:v>0.6705882352941176</c:v>
                </c:pt>
                <c:pt idx="3">
                  <c:v>0.3888888888888889</c:v>
                </c:pt>
              </c:numCache>
            </c:numRef>
          </c:val>
          <c:extLst>
            <c:ext xmlns:c16="http://schemas.microsoft.com/office/drawing/2014/chart" uri="{C3380CC4-5D6E-409C-BE32-E72D297353CC}">
              <c16:uniqueId val="{00000000-E655-4389-B238-D2D47FCCCB27}"/>
            </c:ext>
          </c:extLst>
        </c:ser>
        <c:dLbls>
          <c:dLblPos val="outEnd"/>
          <c:showLegendKey val="0"/>
          <c:showVal val="1"/>
          <c:showCatName val="0"/>
          <c:showSerName val="0"/>
          <c:showPercent val="0"/>
          <c:showBubbleSize val="0"/>
        </c:dLbls>
        <c:gapWidth val="219"/>
        <c:overlap val="-27"/>
        <c:axId val="785445183"/>
        <c:axId val="785446143"/>
      </c:barChart>
      <c:catAx>
        <c:axId val="78544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E8F1F2"/>
                </a:solidFill>
                <a:latin typeface="+mn-lt"/>
                <a:ea typeface="+mn-ea"/>
                <a:cs typeface="+mn-cs"/>
              </a:defRPr>
            </a:pPr>
            <a:endParaRPr lang="en-US"/>
          </a:p>
        </c:txPr>
        <c:crossAx val="785446143"/>
        <c:crosses val="autoZero"/>
        <c:auto val="1"/>
        <c:lblAlgn val="ctr"/>
        <c:lblOffset val="100"/>
        <c:noMultiLvlLbl val="0"/>
      </c:catAx>
      <c:valAx>
        <c:axId val="785446143"/>
        <c:scaling>
          <c:orientation val="minMax"/>
        </c:scaling>
        <c:delete val="1"/>
        <c:axPos val="l"/>
        <c:numFmt formatCode="0.00%" sourceLinked="1"/>
        <c:majorTickMark val="none"/>
        <c:minorTickMark val="none"/>
        <c:tickLblPos val="nextTo"/>
        <c:crossAx val="785445183"/>
        <c:crosses val="autoZero"/>
        <c:crossBetween val="between"/>
      </c:valAx>
      <c:spPr>
        <a:noFill/>
        <a:ln>
          <a:noFill/>
        </a:ln>
        <a:effectLst/>
      </c:spPr>
    </c:plotArea>
    <c:plotVisOnly val="1"/>
    <c:dispBlanksAs val="gap"/>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r>
              <a:rPr lang="en-US" sz="2000" b="1">
                <a:solidFill>
                  <a:srgbClr val="E8F1F2"/>
                </a:solidFill>
              </a:rPr>
              <a:t>Status</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E8F1F2"/>
              </a:solidFill>
              <a:latin typeface="+mn-lt"/>
              <a:ea typeface="+mn-ea"/>
              <a:cs typeface="+mn-cs"/>
            </a:defRPr>
          </a:pPr>
          <a:endParaRPr lang="en-US"/>
        </a:p>
      </c:txPr>
    </c:title>
    <c:autoTitleDeleted val="0"/>
    <c:plotArea>
      <c:layout/>
      <c:pieChart>
        <c:varyColors val="1"/>
        <c:ser>
          <c:idx val="0"/>
          <c:order val="0"/>
          <c:spPr>
            <a:solidFill>
              <a:srgbClr val="1B98E0"/>
            </a:solidFill>
            <a:ln>
              <a:noFill/>
            </a:ln>
          </c:spPr>
          <c:dPt>
            <c:idx val="0"/>
            <c:bubble3D val="0"/>
            <c:spPr>
              <a:solidFill>
                <a:srgbClr val="1B98E0"/>
              </a:solidFill>
              <a:ln w="19050">
                <a:noFill/>
              </a:ln>
              <a:effectLst/>
            </c:spPr>
            <c:extLst>
              <c:ext xmlns:c16="http://schemas.microsoft.com/office/drawing/2014/chart" uri="{C3380CC4-5D6E-409C-BE32-E72D297353CC}">
                <c16:uniqueId val="{00000001-E756-49B6-BB4B-867380331B49}"/>
              </c:ext>
            </c:extLst>
          </c:dPt>
          <c:dPt>
            <c:idx val="1"/>
            <c:bubble3D val="0"/>
            <c:spPr>
              <a:solidFill>
                <a:srgbClr val="247BA0"/>
              </a:solidFill>
              <a:ln w="19050">
                <a:noFill/>
              </a:ln>
              <a:effectLst/>
            </c:spPr>
            <c:extLst>
              <c:ext xmlns:c16="http://schemas.microsoft.com/office/drawing/2014/chart" uri="{C3380CC4-5D6E-409C-BE32-E72D297353CC}">
                <c16:uniqueId val="{00000003-E756-49B6-BB4B-867380331B4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8F1F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Support_Tickets!$W$32:$W$33</c:f>
              <c:strCache>
                <c:ptCount val="2"/>
                <c:pt idx="0">
                  <c:v>Satisfied</c:v>
                </c:pt>
                <c:pt idx="1">
                  <c:v>Unsatisfied</c:v>
                </c:pt>
              </c:strCache>
            </c:strRef>
          </c:cat>
          <c:val>
            <c:numRef>
              <c:f>Support_Tickets!$X$32:$X$33</c:f>
              <c:numCache>
                <c:formatCode>0.0%</c:formatCode>
                <c:ptCount val="2"/>
                <c:pt idx="0">
                  <c:v>0.6237373737373737</c:v>
                </c:pt>
                <c:pt idx="1">
                  <c:v>0.37626262626262624</c:v>
                </c:pt>
              </c:numCache>
            </c:numRef>
          </c:val>
          <c:extLst>
            <c:ext xmlns:c16="http://schemas.microsoft.com/office/drawing/2014/chart" uri="{C3380CC4-5D6E-409C-BE32-E72D297353CC}">
              <c16:uniqueId val="{00000004-E756-49B6-BB4B-867380331B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E8F1F2"/>
              </a:solidFill>
              <a:latin typeface="+mn-lt"/>
              <a:ea typeface="+mn-ea"/>
              <a:cs typeface="+mn-cs"/>
            </a:defRPr>
          </a:pPr>
          <a:endParaRPr lang="en-US"/>
        </a:p>
      </c:txPr>
    </c:legend>
    <c:plotVisOnly val="1"/>
    <c:dispBlanksAs val="gap"/>
    <c:showDLblsOverMax val="0"/>
  </c:chart>
  <c:spPr>
    <a:solidFill>
      <a:srgbClr val="1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Region</cx:v>
        </cx:txData>
      </cx:tx>
      <cx:txPr>
        <a:bodyPr spcFirstLastPara="1" vertOverflow="ellipsis" horzOverflow="overflow" wrap="square" lIns="0" tIns="0" rIns="0" bIns="0" anchor="ctr" anchorCtr="1"/>
        <a:lstStyle/>
        <a:p>
          <a:pPr algn="ctr" rtl="0">
            <a:defRPr sz="2000" b="1">
              <a:solidFill>
                <a:srgbClr val="E8F1F2"/>
              </a:solidFill>
            </a:defRPr>
          </a:pPr>
          <a:r>
            <a:rPr lang="en-US" sz="2000" b="1" i="0" u="none" strike="noStrike" baseline="0">
              <a:solidFill>
                <a:srgbClr val="E8F1F2"/>
              </a:solidFill>
              <a:latin typeface="Calibri"/>
            </a:rPr>
            <a:t>Region</a:t>
          </a:r>
        </a:p>
      </cx:txPr>
    </cx:title>
    <cx:plotArea>
      <cx:plotAreaRegion>
        <cx:series layoutId="funnel" uniqueId="{88B43B63-D686-4125-A074-9D38CF915062}">
          <cx:spPr>
            <a:solidFill>
              <a:srgbClr val="1B98E0"/>
            </a:solidFill>
          </cx:spPr>
          <cx:dataLabels>
            <cx:txPr>
              <a:bodyPr spcFirstLastPara="1" vertOverflow="ellipsis" horzOverflow="overflow" wrap="square" lIns="0" tIns="0" rIns="0" bIns="0" anchor="ctr" anchorCtr="1"/>
              <a:lstStyle/>
              <a:p>
                <a:pPr algn="ctr" rtl="0">
                  <a:defRPr sz="1000" b="1">
                    <a:solidFill>
                      <a:srgbClr val="E8F1F2"/>
                    </a:solidFill>
                  </a:defRPr>
                </a:pPr>
                <a:endParaRPr lang="en-US" sz="1000" b="1" i="0" u="none" strike="noStrike" baseline="0">
                  <a:solidFill>
                    <a:srgbClr val="E8F1F2"/>
                  </a:solidFill>
                  <a:latin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rgbClr val="E8F1F2"/>
                </a:solidFill>
              </a:defRPr>
            </a:pPr>
            <a:endParaRPr lang="en-US" sz="1000" b="1" i="0" u="none" strike="noStrike" baseline="0">
              <a:solidFill>
                <a:srgbClr val="E8F1F2"/>
              </a:solidFill>
              <a:latin typeface="Calibri"/>
            </a:endParaRPr>
          </a:p>
        </cx:txPr>
      </cx:axis>
    </cx:plotArea>
  </cx:chart>
  <cx:spPr>
    <a:solidFill>
      <a:srgbClr val="13293D"/>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Region</cx:v>
        </cx:txData>
      </cx:tx>
      <cx:txPr>
        <a:bodyPr spcFirstLastPara="1" vertOverflow="ellipsis" horzOverflow="overflow" wrap="square" lIns="0" tIns="0" rIns="0" bIns="0" anchor="ctr" anchorCtr="1"/>
        <a:lstStyle/>
        <a:p>
          <a:pPr algn="ctr" rtl="0">
            <a:defRPr sz="2000" b="1">
              <a:solidFill>
                <a:srgbClr val="E8F1F2"/>
              </a:solidFill>
            </a:defRPr>
          </a:pPr>
          <a:r>
            <a:rPr lang="en-US" sz="2000" b="1" i="0" u="none" strike="noStrike" baseline="0">
              <a:solidFill>
                <a:srgbClr val="E8F1F2"/>
              </a:solidFill>
              <a:latin typeface="Calibri"/>
            </a:rPr>
            <a:t>Region</a:t>
          </a:r>
        </a:p>
      </cx:txPr>
    </cx:title>
    <cx:plotArea>
      <cx:plotAreaRegion>
        <cx:series layoutId="funnel" uniqueId="{0A9F0C4F-87EA-4DC6-B419-F968542EDF45}">
          <cx:spPr>
            <a:solidFill>
              <a:srgbClr val="1B98E0"/>
            </a:solidFill>
          </cx:spPr>
          <cx:dataLabels>
            <cx:txPr>
              <a:bodyPr spcFirstLastPara="1" vertOverflow="ellipsis" horzOverflow="overflow" wrap="square" lIns="0" tIns="0" rIns="0" bIns="0" anchor="ctr" anchorCtr="1"/>
              <a:lstStyle/>
              <a:p>
                <a:pPr algn="ctr" rtl="0">
                  <a:defRPr sz="1000" b="1">
                    <a:solidFill>
                      <a:srgbClr val="E8F1F2"/>
                    </a:solidFill>
                  </a:defRPr>
                </a:pPr>
                <a:endParaRPr lang="en-US" sz="1000" b="1" i="0" u="none" strike="noStrike" baseline="0">
                  <a:solidFill>
                    <a:srgbClr val="E8F1F2"/>
                  </a:solidFill>
                  <a:latin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rgbClr val="E8F1F2"/>
                </a:solidFill>
              </a:defRPr>
            </a:pPr>
            <a:endParaRPr lang="en-US" sz="1000" b="1" i="0" u="none" strike="noStrike" baseline="0">
              <a:solidFill>
                <a:srgbClr val="E8F1F2"/>
              </a:solidFill>
              <a:latin typeface="Calibri"/>
            </a:endParaRPr>
          </a:p>
        </cx:txPr>
      </cx:axis>
    </cx:plotArea>
  </cx:chart>
  <cx:spPr>
    <a:solidFill>
      <a:srgbClr val="13293D"/>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hyperlink" Target="#Home!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07/relationships/hdphoto" Target="../media/hdphoto1.wdp"/><Relationship Id="rId7" Type="http://schemas.openxmlformats.org/officeDocument/2006/relationships/hyperlink" Target="#'NPS Dashboard'!A1"/><Relationship Id="rId12" Type="http://schemas.microsoft.com/office/2007/relationships/hdphoto" Target="../media/hdphoto4.wdp"/><Relationship Id="rId2" Type="http://schemas.openxmlformats.org/officeDocument/2006/relationships/image" Target="../media/image1.png"/><Relationship Id="rId1" Type="http://schemas.openxmlformats.org/officeDocument/2006/relationships/hyperlink" Target="#'CSAT Dashboard'!A1"/><Relationship Id="rId6" Type="http://schemas.microsoft.com/office/2007/relationships/hdphoto" Target="../media/hdphoto2.wdp"/><Relationship Id="rId11" Type="http://schemas.openxmlformats.org/officeDocument/2006/relationships/image" Target="../media/image4.png"/><Relationship Id="rId5" Type="http://schemas.openxmlformats.org/officeDocument/2006/relationships/image" Target="../media/image2.png"/><Relationship Id="rId10" Type="http://schemas.openxmlformats.org/officeDocument/2006/relationships/hyperlink" Target="#'Quality Dashboard'!A1"/><Relationship Id="rId4" Type="http://schemas.openxmlformats.org/officeDocument/2006/relationships/hyperlink" Target="#Insights!A1"/><Relationship Id="rId9" Type="http://schemas.microsoft.com/office/2007/relationships/hdphoto" Target="../media/hdphoto3.wdp"/></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hyperlink" Target="#Home!A1"/><Relationship Id="rId2" Type="http://schemas.microsoft.com/office/2014/relationships/chartEx" Target="../charts/chartEx1.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hyperlink" Target="#Home!A1"/><Relationship Id="rId2" Type="http://schemas.openxmlformats.org/officeDocument/2006/relationships/chart" Target="../charts/chart13.xml"/><Relationship Id="rId1" Type="http://schemas.microsoft.com/office/2014/relationships/chartEx" Target="../charts/chartEx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oneCellAnchor>
    <xdr:from>
      <xdr:col>3</xdr:col>
      <xdr:colOff>1129553</xdr:colOff>
      <xdr:row>57</xdr:row>
      <xdr:rowOff>116541</xdr:rowOff>
    </xdr:from>
    <xdr:ext cx="184731" cy="264560"/>
    <xdr:sp macro="" textlink="">
      <xdr:nvSpPr>
        <xdr:cNvPr id="2" name="TextBox 1">
          <a:extLst>
            <a:ext uri="{FF2B5EF4-FFF2-40B4-BE49-F238E27FC236}">
              <a16:creationId xmlns:a16="http://schemas.microsoft.com/office/drawing/2014/main" id="{E7E31004-C8A2-707C-5FEB-C23336029A5F}"/>
            </a:ext>
          </a:extLst>
        </xdr:cNvPr>
        <xdr:cNvSpPr txBox="1"/>
      </xdr:nvSpPr>
      <xdr:spPr>
        <a:xfrm>
          <a:off x="3272118" y="103363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166256</xdr:colOff>
      <xdr:row>12</xdr:row>
      <xdr:rowOff>138547</xdr:rowOff>
    </xdr:from>
    <xdr:to>
      <xdr:col>16</xdr:col>
      <xdr:colOff>304800</xdr:colOff>
      <xdr:row>29</xdr:row>
      <xdr:rowOff>55418</xdr:rowOff>
    </xdr:to>
    <xdr:graphicFrame macro="">
      <xdr:nvGraphicFramePr>
        <xdr:cNvPr id="3" name="Chart 2">
          <a:extLst>
            <a:ext uri="{FF2B5EF4-FFF2-40B4-BE49-F238E27FC236}">
              <a16:creationId xmlns:a16="http://schemas.microsoft.com/office/drawing/2014/main" id="{3497CCEA-297A-47AF-859D-38A6FA42A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429491</xdr:colOff>
      <xdr:row>12</xdr:row>
      <xdr:rowOff>140178</xdr:rowOff>
    </xdr:from>
    <xdr:to>
      <xdr:col>29</xdr:col>
      <xdr:colOff>207818</xdr:colOff>
      <xdr:row>29</xdr:row>
      <xdr:rowOff>41563</xdr:rowOff>
    </xdr:to>
    <xdr:graphicFrame macro="">
      <xdr:nvGraphicFramePr>
        <xdr:cNvPr id="8" name="Chart 7">
          <a:extLst>
            <a:ext uri="{FF2B5EF4-FFF2-40B4-BE49-F238E27FC236}">
              <a16:creationId xmlns:a16="http://schemas.microsoft.com/office/drawing/2014/main" id="{30FAFDAB-4326-4183-9B8A-8060DCF4D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194511</xdr:colOff>
      <xdr:row>7</xdr:row>
      <xdr:rowOff>113863</xdr:rowOff>
    </xdr:from>
    <xdr:to>
      <xdr:col>12</xdr:col>
      <xdr:colOff>587829</xdr:colOff>
      <xdr:row>12</xdr:row>
      <xdr:rowOff>107576</xdr:rowOff>
    </xdr:to>
    <mc:AlternateContent xmlns:mc="http://schemas.openxmlformats.org/markup-compatibility/2006">
      <mc:Choice xmlns:a14="http://schemas.microsoft.com/office/drawing/2010/main" Requires="a14">
        <xdr:graphicFrame macro="">
          <xdr:nvGraphicFramePr>
            <xdr:cNvPr id="14" name="Agent">
              <a:extLst>
                <a:ext uri="{FF2B5EF4-FFF2-40B4-BE49-F238E27FC236}">
                  <a16:creationId xmlns:a16="http://schemas.microsoft.com/office/drawing/2014/main" id="{20BC705F-99D9-D355-82AF-E6E7465A09FF}"/>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dr:sp macro="" textlink="">
          <xdr:nvSpPr>
            <xdr:cNvPr id="0" name=""/>
            <xdr:cNvSpPr>
              <a:spLocks noTextEdit="1"/>
            </xdr:cNvSpPr>
          </xdr:nvSpPr>
          <xdr:spPr>
            <a:xfrm>
              <a:off x="2023311" y="1374627"/>
              <a:ext cx="5879718" cy="894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152398</xdr:colOff>
      <xdr:row>3</xdr:row>
      <xdr:rowOff>48490</xdr:rowOff>
    </xdr:from>
    <xdr:to>
      <xdr:col>13</xdr:col>
      <xdr:colOff>360217</xdr:colOff>
      <xdr:row>7</xdr:row>
      <xdr:rowOff>99537</xdr:rowOff>
    </xdr:to>
    <xdr:sp macro="" textlink="">
      <xdr:nvSpPr>
        <xdr:cNvPr id="15" name="TextBox 14">
          <a:extLst>
            <a:ext uri="{FF2B5EF4-FFF2-40B4-BE49-F238E27FC236}">
              <a16:creationId xmlns:a16="http://schemas.microsoft.com/office/drawing/2014/main" id="{DE943C56-9B30-C050-04B4-9CAF0D7DA8E1}"/>
            </a:ext>
          </a:extLst>
        </xdr:cNvPr>
        <xdr:cNvSpPr txBox="1"/>
      </xdr:nvSpPr>
      <xdr:spPr>
        <a:xfrm>
          <a:off x="1981198" y="588817"/>
          <a:ext cx="6303819" cy="771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13293D"/>
              </a:solidFill>
            </a:rPr>
            <a:t>Quality Trend Dashboard</a:t>
          </a:r>
        </a:p>
      </xdr:txBody>
    </xdr:sp>
    <xdr:clientData/>
  </xdr:twoCellAnchor>
  <xdr:twoCellAnchor>
    <xdr:from>
      <xdr:col>34</xdr:col>
      <xdr:colOff>452310</xdr:colOff>
      <xdr:row>3</xdr:row>
      <xdr:rowOff>77423</xdr:rowOff>
    </xdr:from>
    <xdr:to>
      <xdr:col>37</xdr:col>
      <xdr:colOff>230637</xdr:colOff>
      <xdr:row>11</xdr:row>
      <xdr:rowOff>63569</xdr:rowOff>
    </xdr:to>
    <xdr:sp macro="" textlink="">
      <xdr:nvSpPr>
        <xdr:cNvPr id="2" name="Flowchart: Connector 1">
          <a:extLst>
            <a:ext uri="{FF2B5EF4-FFF2-40B4-BE49-F238E27FC236}">
              <a16:creationId xmlns:a16="http://schemas.microsoft.com/office/drawing/2014/main" id="{EA9C6437-4251-12CE-06F0-A8724B921AAC}"/>
            </a:ext>
          </a:extLst>
        </xdr:cNvPr>
        <xdr:cNvSpPr/>
      </xdr:nvSpPr>
      <xdr:spPr>
        <a:xfrm>
          <a:off x="21178710" y="615305"/>
          <a:ext cx="1607127" cy="1420499"/>
        </a:xfrm>
        <a:prstGeom prst="flowChartConnector">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392328</xdr:colOff>
      <xdr:row>3</xdr:row>
      <xdr:rowOff>95352</xdr:rowOff>
    </xdr:from>
    <xdr:to>
      <xdr:col>34</xdr:col>
      <xdr:colOff>170655</xdr:colOff>
      <xdr:row>11</xdr:row>
      <xdr:rowOff>81498</xdr:rowOff>
    </xdr:to>
    <xdr:sp macro="" textlink="">
      <xdr:nvSpPr>
        <xdr:cNvPr id="4" name="Flowchart: Connector 3">
          <a:extLst>
            <a:ext uri="{FF2B5EF4-FFF2-40B4-BE49-F238E27FC236}">
              <a16:creationId xmlns:a16="http://schemas.microsoft.com/office/drawing/2014/main" id="{A22D3305-9365-479D-90E6-6ACFE91DB6DB}"/>
            </a:ext>
          </a:extLst>
        </xdr:cNvPr>
        <xdr:cNvSpPr/>
      </xdr:nvSpPr>
      <xdr:spPr>
        <a:xfrm>
          <a:off x="19289928" y="635679"/>
          <a:ext cx="1607127" cy="1427019"/>
        </a:xfrm>
        <a:prstGeom prst="flowChartConnector">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332346</xdr:colOff>
      <xdr:row>3</xdr:row>
      <xdr:rowOff>92092</xdr:rowOff>
    </xdr:from>
    <xdr:to>
      <xdr:col>31</xdr:col>
      <xdr:colOff>110673</xdr:colOff>
      <xdr:row>11</xdr:row>
      <xdr:rowOff>78238</xdr:rowOff>
    </xdr:to>
    <xdr:sp macro="" textlink="">
      <xdr:nvSpPr>
        <xdr:cNvPr id="5" name="Flowchart: Connector 4">
          <a:extLst>
            <a:ext uri="{FF2B5EF4-FFF2-40B4-BE49-F238E27FC236}">
              <a16:creationId xmlns:a16="http://schemas.microsoft.com/office/drawing/2014/main" id="{B421A5B9-4C6B-496F-A2A9-FAABDC1353E2}"/>
            </a:ext>
          </a:extLst>
        </xdr:cNvPr>
        <xdr:cNvSpPr/>
      </xdr:nvSpPr>
      <xdr:spPr>
        <a:xfrm>
          <a:off x="17401146" y="632419"/>
          <a:ext cx="1607127" cy="1427019"/>
        </a:xfrm>
        <a:prstGeom prst="flowChartConnector">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272364</xdr:colOff>
      <xdr:row>3</xdr:row>
      <xdr:rowOff>92091</xdr:rowOff>
    </xdr:from>
    <xdr:to>
      <xdr:col>28</xdr:col>
      <xdr:colOff>50691</xdr:colOff>
      <xdr:row>11</xdr:row>
      <xdr:rowOff>78237</xdr:rowOff>
    </xdr:to>
    <xdr:sp macro="" textlink="">
      <xdr:nvSpPr>
        <xdr:cNvPr id="13" name="Flowchart: Connector 12">
          <a:extLst>
            <a:ext uri="{FF2B5EF4-FFF2-40B4-BE49-F238E27FC236}">
              <a16:creationId xmlns:a16="http://schemas.microsoft.com/office/drawing/2014/main" id="{92B1D825-42ED-4143-9804-9CCAA3628C52}"/>
            </a:ext>
          </a:extLst>
        </xdr:cNvPr>
        <xdr:cNvSpPr/>
      </xdr:nvSpPr>
      <xdr:spPr>
        <a:xfrm>
          <a:off x="15512364" y="647262"/>
          <a:ext cx="1607127" cy="1466604"/>
        </a:xfrm>
        <a:prstGeom prst="flowChartConnector">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212382</xdr:colOff>
      <xdr:row>3</xdr:row>
      <xdr:rowOff>91277</xdr:rowOff>
    </xdr:from>
    <xdr:to>
      <xdr:col>24</xdr:col>
      <xdr:colOff>600309</xdr:colOff>
      <xdr:row>11</xdr:row>
      <xdr:rowOff>77423</xdr:rowOff>
    </xdr:to>
    <xdr:sp macro="" textlink="">
      <xdr:nvSpPr>
        <xdr:cNvPr id="16" name="Flowchart: Connector 15">
          <a:extLst>
            <a:ext uri="{FF2B5EF4-FFF2-40B4-BE49-F238E27FC236}">
              <a16:creationId xmlns:a16="http://schemas.microsoft.com/office/drawing/2014/main" id="{6379F728-A773-4386-BB4C-CAD3DB7FD144}"/>
            </a:ext>
          </a:extLst>
        </xdr:cNvPr>
        <xdr:cNvSpPr/>
      </xdr:nvSpPr>
      <xdr:spPr>
        <a:xfrm>
          <a:off x="13623582" y="631604"/>
          <a:ext cx="1607127" cy="1427019"/>
        </a:xfrm>
        <a:prstGeom prst="flowChartConnector">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346362</xdr:colOff>
      <xdr:row>4</xdr:row>
      <xdr:rowOff>145472</xdr:rowOff>
    </xdr:from>
    <xdr:to>
      <xdr:col>24</xdr:col>
      <xdr:colOff>609599</xdr:colOff>
      <xdr:row>9</xdr:row>
      <xdr:rowOff>159326</xdr:rowOff>
    </xdr:to>
    <xdr:sp macro="" textlink="">
      <xdr:nvSpPr>
        <xdr:cNvPr id="17" name="TextBox 16">
          <a:extLst>
            <a:ext uri="{FF2B5EF4-FFF2-40B4-BE49-F238E27FC236}">
              <a16:creationId xmlns:a16="http://schemas.microsoft.com/office/drawing/2014/main" id="{4E582D71-417A-9E3D-4EBB-EF2C75146E32}"/>
            </a:ext>
          </a:extLst>
        </xdr:cNvPr>
        <xdr:cNvSpPr txBox="1"/>
      </xdr:nvSpPr>
      <xdr:spPr>
        <a:xfrm>
          <a:off x="13757562" y="865908"/>
          <a:ext cx="1482437"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E8F1F2"/>
              </a:solidFill>
            </a:rPr>
            <a:t>Satisfied (%)</a:t>
          </a:r>
        </a:p>
      </xdr:txBody>
    </xdr:sp>
    <xdr:clientData/>
  </xdr:twoCellAnchor>
  <xdr:twoCellAnchor>
    <xdr:from>
      <xdr:col>22</xdr:col>
      <xdr:colOff>526473</xdr:colOff>
      <xdr:row>7</xdr:row>
      <xdr:rowOff>34636</xdr:rowOff>
    </xdr:from>
    <xdr:to>
      <xdr:col>24</xdr:col>
      <xdr:colOff>221673</xdr:colOff>
      <xdr:row>12</xdr:row>
      <xdr:rowOff>48491</xdr:rowOff>
    </xdr:to>
    <xdr:sp macro="" textlink="'Pivots For Quality'!$J$47">
      <xdr:nvSpPr>
        <xdr:cNvPr id="18" name="TextBox 17">
          <a:extLst>
            <a:ext uri="{FF2B5EF4-FFF2-40B4-BE49-F238E27FC236}">
              <a16:creationId xmlns:a16="http://schemas.microsoft.com/office/drawing/2014/main" id="{BB13A36F-EB7E-DEEE-DFB6-EF1C0E532080}"/>
            </a:ext>
          </a:extLst>
        </xdr:cNvPr>
        <xdr:cNvSpPr txBox="1"/>
      </xdr:nvSpPr>
      <xdr:spPr>
        <a:xfrm>
          <a:off x="13937673" y="1295400"/>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97E906-D40E-45FE-9364-6BF5F835F662}" type="TxLink">
            <a:rPr lang="en-US" sz="1800" b="1" i="0" u="none" strike="noStrike">
              <a:solidFill>
                <a:srgbClr val="E8F1F2"/>
              </a:solidFill>
              <a:latin typeface="Calibri"/>
              <a:ea typeface="Calibri"/>
              <a:cs typeface="Calibri"/>
            </a:rPr>
            <a:pPr/>
            <a:t>62.37%</a:t>
          </a:fld>
          <a:endParaRPr lang="en-US" sz="1800" b="1">
            <a:solidFill>
              <a:srgbClr val="E8F1F2"/>
            </a:solidFill>
          </a:endParaRPr>
        </a:p>
      </xdr:txBody>
    </xdr:sp>
    <xdr:clientData/>
  </xdr:twoCellAnchor>
  <xdr:twoCellAnchor>
    <xdr:from>
      <xdr:col>25</xdr:col>
      <xdr:colOff>341637</xdr:colOff>
      <xdr:row>5</xdr:row>
      <xdr:rowOff>6928</xdr:rowOff>
    </xdr:from>
    <xdr:to>
      <xdr:col>28</xdr:col>
      <xdr:colOff>50691</xdr:colOff>
      <xdr:row>10</xdr:row>
      <xdr:rowOff>20782</xdr:rowOff>
    </xdr:to>
    <xdr:sp macro="" textlink="">
      <xdr:nvSpPr>
        <xdr:cNvPr id="19" name="TextBox 18">
          <a:extLst>
            <a:ext uri="{FF2B5EF4-FFF2-40B4-BE49-F238E27FC236}">
              <a16:creationId xmlns:a16="http://schemas.microsoft.com/office/drawing/2014/main" id="{3A41F2D0-EB1B-2945-4566-43BFB702ED61}"/>
            </a:ext>
          </a:extLst>
        </xdr:cNvPr>
        <xdr:cNvSpPr txBox="1"/>
      </xdr:nvSpPr>
      <xdr:spPr>
        <a:xfrm>
          <a:off x="15581637" y="907473"/>
          <a:ext cx="1537854"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E8F1F2"/>
              </a:solidFill>
              <a:latin typeface="+mn-lt"/>
              <a:ea typeface="+mn-ea"/>
              <a:cs typeface="+mn-cs"/>
            </a:rPr>
            <a:t>Promoters </a:t>
          </a:r>
          <a:r>
            <a:rPr lang="ar-EG" sz="1600" b="1">
              <a:solidFill>
                <a:srgbClr val="E8F1F2"/>
              </a:solidFill>
              <a:latin typeface="+mn-lt"/>
              <a:ea typeface="+mn-ea"/>
              <a:cs typeface="+mn-cs"/>
            </a:rPr>
            <a:t>%)</a:t>
          </a:r>
          <a:r>
            <a:rPr lang="en-US" sz="1600" b="1">
              <a:solidFill>
                <a:srgbClr val="E8F1F2"/>
              </a:solidFill>
              <a:latin typeface="+mn-lt"/>
              <a:ea typeface="+mn-ea"/>
              <a:cs typeface="+mn-cs"/>
            </a:rPr>
            <a:t>)</a:t>
          </a:r>
          <a:r>
            <a:rPr lang="en-US" sz="1600" b="1" baseline="0">
              <a:solidFill>
                <a:srgbClr val="E8F1F2"/>
              </a:solidFill>
              <a:latin typeface="+mn-lt"/>
              <a:ea typeface="+mn-ea"/>
              <a:cs typeface="+mn-cs"/>
            </a:rPr>
            <a:t> </a:t>
          </a:r>
          <a:endParaRPr lang="en-US" sz="1600" b="1">
            <a:solidFill>
              <a:srgbClr val="E8F1F2"/>
            </a:solidFill>
            <a:latin typeface="+mn-lt"/>
            <a:ea typeface="+mn-ea"/>
            <a:cs typeface="+mn-cs"/>
          </a:endParaRPr>
        </a:p>
      </xdr:txBody>
    </xdr:sp>
    <xdr:clientData/>
  </xdr:twoCellAnchor>
  <xdr:twoCellAnchor>
    <xdr:from>
      <xdr:col>25</xdr:col>
      <xdr:colOff>591127</xdr:colOff>
      <xdr:row>7</xdr:row>
      <xdr:rowOff>48491</xdr:rowOff>
    </xdr:from>
    <xdr:to>
      <xdr:col>27</xdr:col>
      <xdr:colOff>286327</xdr:colOff>
      <xdr:row>12</xdr:row>
      <xdr:rowOff>62346</xdr:rowOff>
    </xdr:to>
    <xdr:sp macro="" textlink="'Pivots For Quality'!$D$49">
      <xdr:nvSpPr>
        <xdr:cNvPr id="20" name="TextBox 19">
          <a:extLst>
            <a:ext uri="{FF2B5EF4-FFF2-40B4-BE49-F238E27FC236}">
              <a16:creationId xmlns:a16="http://schemas.microsoft.com/office/drawing/2014/main" id="{0B903307-3A5A-09E6-D082-DB9178F36CCB}"/>
            </a:ext>
          </a:extLst>
        </xdr:cNvPr>
        <xdr:cNvSpPr txBox="1"/>
      </xdr:nvSpPr>
      <xdr:spPr>
        <a:xfrm>
          <a:off x="15831127" y="1309255"/>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C350DA0-BF74-49AE-A984-CE9C0B17F464}" type="TxLink">
            <a:rPr lang="en-US" sz="1800" b="1" i="0" u="none" strike="noStrike">
              <a:solidFill>
                <a:srgbClr val="E8F1F2"/>
              </a:solidFill>
              <a:latin typeface="Calibri"/>
              <a:ea typeface="Calibri"/>
              <a:cs typeface="Calibri"/>
            </a:rPr>
            <a:pPr marL="0" indent="0"/>
            <a:t>45.52%</a:t>
          </a:fld>
          <a:endParaRPr lang="en-US" sz="1800" b="1" i="0" u="none" strike="noStrike">
            <a:solidFill>
              <a:srgbClr val="E8F1F2"/>
            </a:solidFill>
            <a:latin typeface="Calibri"/>
            <a:ea typeface="Calibri"/>
            <a:cs typeface="Calibri"/>
          </a:endParaRPr>
        </a:p>
      </xdr:txBody>
    </xdr:sp>
    <xdr:clientData/>
  </xdr:twoCellAnchor>
  <xdr:twoCellAnchor>
    <xdr:from>
      <xdr:col>28</xdr:col>
      <xdr:colOff>387927</xdr:colOff>
      <xdr:row>4</xdr:row>
      <xdr:rowOff>90054</xdr:rowOff>
    </xdr:from>
    <xdr:to>
      <xdr:col>31</xdr:col>
      <xdr:colOff>55418</xdr:colOff>
      <xdr:row>10</xdr:row>
      <xdr:rowOff>55418</xdr:rowOff>
    </xdr:to>
    <xdr:sp macro="" textlink="">
      <xdr:nvSpPr>
        <xdr:cNvPr id="21" name="TextBox 20">
          <a:extLst>
            <a:ext uri="{FF2B5EF4-FFF2-40B4-BE49-F238E27FC236}">
              <a16:creationId xmlns:a16="http://schemas.microsoft.com/office/drawing/2014/main" id="{48B04D7C-0E0C-E59F-DD07-0A178F188C66}"/>
            </a:ext>
          </a:extLst>
        </xdr:cNvPr>
        <xdr:cNvSpPr txBox="1"/>
      </xdr:nvSpPr>
      <xdr:spPr>
        <a:xfrm>
          <a:off x="17456727" y="810490"/>
          <a:ext cx="1496291" cy="1046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E8F1F2"/>
              </a:solidFill>
              <a:latin typeface="+mn-lt"/>
              <a:ea typeface="+mn-ea"/>
              <a:cs typeface="+mn-cs"/>
            </a:rPr>
            <a:t>Success</a:t>
          </a:r>
          <a:r>
            <a:rPr lang="en-US" sz="1400" b="1" baseline="0">
              <a:solidFill>
                <a:srgbClr val="E8F1F2"/>
              </a:solidFill>
              <a:latin typeface="+mn-lt"/>
              <a:ea typeface="+mn-ea"/>
              <a:cs typeface="+mn-cs"/>
            </a:rPr>
            <a:t> In First           Contract</a:t>
          </a:r>
          <a:r>
            <a:rPr lang="en-US" sz="1400" b="1">
              <a:solidFill>
                <a:srgbClr val="E8F1F2"/>
              </a:solidFill>
              <a:latin typeface="+mn-lt"/>
              <a:ea typeface="+mn-ea"/>
              <a:cs typeface="+mn-cs"/>
            </a:rPr>
            <a:t> (%)</a:t>
          </a:r>
        </a:p>
      </xdr:txBody>
    </xdr:sp>
    <xdr:clientData/>
  </xdr:twoCellAnchor>
  <xdr:twoCellAnchor>
    <xdr:from>
      <xdr:col>32</xdr:col>
      <xdr:colOff>110836</xdr:colOff>
      <xdr:row>7</xdr:row>
      <xdr:rowOff>76200</xdr:rowOff>
    </xdr:from>
    <xdr:to>
      <xdr:col>33</xdr:col>
      <xdr:colOff>415636</xdr:colOff>
      <xdr:row>9</xdr:row>
      <xdr:rowOff>152400</xdr:rowOff>
    </xdr:to>
    <xdr:sp macro="" textlink="'Pivots For Quality'!$M$48">
      <xdr:nvSpPr>
        <xdr:cNvPr id="22" name="TextBox 21">
          <a:extLst>
            <a:ext uri="{FF2B5EF4-FFF2-40B4-BE49-F238E27FC236}">
              <a16:creationId xmlns:a16="http://schemas.microsoft.com/office/drawing/2014/main" id="{9E6FD55B-3751-AB3D-B911-375A94D65179}"/>
            </a:ext>
          </a:extLst>
        </xdr:cNvPr>
        <xdr:cNvSpPr txBox="1"/>
      </xdr:nvSpPr>
      <xdr:spPr>
        <a:xfrm>
          <a:off x="19618036" y="1336964"/>
          <a:ext cx="914400" cy="436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57810F-E376-4D92-920F-50447C3A870B}" type="TxLink">
            <a:rPr lang="en-US" sz="1800" b="1" i="0" u="none" strike="noStrike">
              <a:solidFill>
                <a:srgbClr val="E8F1F2"/>
              </a:solidFill>
              <a:latin typeface="Calibri"/>
              <a:ea typeface="Calibri"/>
              <a:cs typeface="Calibri"/>
            </a:rPr>
            <a:pPr marL="0" indent="0"/>
            <a:t>63.11%</a:t>
          </a:fld>
          <a:endParaRPr lang="en-US" sz="1800" b="1" i="0" u="none" strike="noStrike">
            <a:solidFill>
              <a:srgbClr val="E8F1F2"/>
            </a:solidFill>
            <a:latin typeface="Calibri"/>
            <a:ea typeface="Calibri"/>
            <a:cs typeface="Calibri"/>
          </a:endParaRPr>
        </a:p>
      </xdr:txBody>
    </xdr:sp>
    <xdr:clientData/>
  </xdr:twoCellAnchor>
  <xdr:twoCellAnchor>
    <xdr:from>
      <xdr:col>29</xdr:col>
      <xdr:colOff>46181</xdr:colOff>
      <xdr:row>7</xdr:row>
      <xdr:rowOff>90055</xdr:rowOff>
    </xdr:from>
    <xdr:to>
      <xdr:col>30</xdr:col>
      <xdr:colOff>350981</xdr:colOff>
      <xdr:row>12</xdr:row>
      <xdr:rowOff>103910</xdr:rowOff>
    </xdr:to>
    <xdr:sp macro="" textlink="'Pivots For Quality'!$G$48">
      <xdr:nvSpPr>
        <xdr:cNvPr id="23" name="TextBox 22">
          <a:extLst>
            <a:ext uri="{FF2B5EF4-FFF2-40B4-BE49-F238E27FC236}">
              <a16:creationId xmlns:a16="http://schemas.microsoft.com/office/drawing/2014/main" id="{CDF78F7C-7390-5364-9F84-C19B371B8763}"/>
            </a:ext>
          </a:extLst>
        </xdr:cNvPr>
        <xdr:cNvSpPr txBox="1"/>
      </xdr:nvSpPr>
      <xdr:spPr>
        <a:xfrm>
          <a:off x="17724581" y="1362009"/>
          <a:ext cx="914400" cy="922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CF5A90-6DFD-45A2-9A4E-C1F802DD0526}" type="TxLink">
            <a:rPr lang="en-US" sz="1800" b="1" i="0" u="none" strike="noStrike">
              <a:solidFill>
                <a:srgbClr val="E8F1F2"/>
              </a:solidFill>
              <a:latin typeface="Calibri"/>
              <a:ea typeface="Calibri"/>
              <a:cs typeface="Calibri"/>
            </a:rPr>
            <a:pPr marL="0" indent="0"/>
            <a:t>73.33%</a:t>
          </a:fld>
          <a:endParaRPr lang="en-US" sz="1800" b="1" i="0" u="none" strike="noStrike">
            <a:solidFill>
              <a:srgbClr val="E8F1F2"/>
            </a:solidFill>
            <a:latin typeface="Calibri"/>
            <a:ea typeface="Calibri"/>
            <a:cs typeface="Calibri"/>
          </a:endParaRPr>
        </a:p>
      </xdr:txBody>
    </xdr:sp>
    <xdr:clientData/>
  </xdr:twoCellAnchor>
  <xdr:twoCellAnchor>
    <xdr:from>
      <xdr:col>31</xdr:col>
      <xdr:colOff>471053</xdr:colOff>
      <xdr:row>4</xdr:row>
      <xdr:rowOff>159329</xdr:rowOff>
    </xdr:from>
    <xdr:to>
      <xdr:col>34</xdr:col>
      <xdr:colOff>221672</xdr:colOff>
      <xdr:row>6</xdr:row>
      <xdr:rowOff>166255</xdr:rowOff>
    </xdr:to>
    <xdr:sp macro="" textlink="">
      <xdr:nvSpPr>
        <xdr:cNvPr id="24" name="TextBox 23">
          <a:extLst>
            <a:ext uri="{FF2B5EF4-FFF2-40B4-BE49-F238E27FC236}">
              <a16:creationId xmlns:a16="http://schemas.microsoft.com/office/drawing/2014/main" id="{A8090A6A-9714-8235-422E-93FCC4D8E551}"/>
            </a:ext>
          </a:extLst>
        </xdr:cNvPr>
        <xdr:cNvSpPr txBox="1"/>
      </xdr:nvSpPr>
      <xdr:spPr>
        <a:xfrm>
          <a:off x="19368653" y="879765"/>
          <a:ext cx="1579419"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E8F1F2"/>
              </a:solidFill>
              <a:latin typeface="+mn-lt"/>
              <a:ea typeface="+mn-ea"/>
              <a:cs typeface="+mn-cs"/>
            </a:rPr>
            <a:t>Low</a:t>
          </a:r>
          <a:r>
            <a:rPr lang="en-US" sz="1800" b="1" baseline="0">
              <a:solidFill>
                <a:srgbClr val="E8F1F2"/>
              </a:solidFill>
              <a:latin typeface="+mn-lt"/>
              <a:ea typeface="+mn-ea"/>
              <a:cs typeface="+mn-cs"/>
            </a:rPr>
            <a:t> Effort</a:t>
          </a:r>
          <a:r>
            <a:rPr lang="en-US" sz="1800" b="1">
              <a:solidFill>
                <a:srgbClr val="E8F1F2"/>
              </a:solidFill>
              <a:latin typeface="+mn-lt"/>
              <a:ea typeface="+mn-ea"/>
              <a:cs typeface="+mn-cs"/>
            </a:rPr>
            <a:t>(%)</a:t>
          </a:r>
        </a:p>
      </xdr:txBody>
    </xdr:sp>
    <xdr:clientData/>
  </xdr:twoCellAnchor>
  <xdr:twoCellAnchor>
    <xdr:from>
      <xdr:col>19</xdr:col>
      <xdr:colOff>143436</xdr:colOff>
      <xdr:row>3</xdr:row>
      <xdr:rowOff>96167</xdr:rowOff>
    </xdr:from>
    <xdr:to>
      <xdr:col>21</xdr:col>
      <xdr:colOff>531363</xdr:colOff>
      <xdr:row>11</xdr:row>
      <xdr:rowOff>82313</xdr:rowOff>
    </xdr:to>
    <xdr:sp macro="" textlink="">
      <xdr:nvSpPr>
        <xdr:cNvPr id="38" name="Flowchart: Connector 37">
          <a:extLst>
            <a:ext uri="{FF2B5EF4-FFF2-40B4-BE49-F238E27FC236}">
              <a16:creationId xmlns:a16="http://schemas.microsoft.com/office/drawing/2014/main" id="{357DBC5D-EF0F-4B57-B6D4-36E48E000F89}"/>
            </a:ext>
          </a:extLst>
        </xdr:cNvPr>
        <xdr:cNvSpPr/>
      </xdr:nvSpPr>
      <xdr:spPr>
        <a:xfrm>
          <a:off x="11725836" y="634049"/>
          <a:ext cx="1607127" cy="1420499"/>
        </a:xfrm>
        <a:prstGeom prst="flowChartConnector">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21771</xdr:colOff>
      <xdr:row>4</xdr:row>
      <xdr:rowOff>130627</xdr:rowOff>
    </xdr:from>
    <xdr:to>
      <xdr:col>21</xdr:col>
      <xdr:colOff>326571</xdr:colOff>
      <xdr:row>9</xdr:row>
      <xdr:rowOff>119742</xdr:rowOff>
    </xdr:to>
    <xdr:sp macro="" textlink="">
      <xdr:nvSpPr>
        <xdr:cNvPr id="39" name="TextBox 38">
          <a:extLst>
            <a:ext uri="{FF2B5EF4-FFF2-40B4-BE49-F238E27FC236}">
              <a16:creationId xmlns:a16="http://schemas.microsoft.com/office/drawing/2014/main" id="{11DDB4C5-1F25-BB66-46B9-57C24636643D}"/>
            </a:ext>
          </a:extLst>
        </xdr:cNvPr>
        <xdr:cNvSpPr txBox="1"/>
      </xdr:nvSpPr>
      <xdr:spPr>
        <a:xfrm>
          <a:off x="12213771" y="870856"/>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E8F1F2"/>
              </a:solidFill>
              <a:latin typeface="+mn-lt"/>
              <a:ea typeface="+mn-ea"/>
              <a:cs typeface="+mn-cs"/>
            </a:rPr>
            <a:t>CLV</a:t>
          </a:r>
        </a:p>
      </xdr:txBody>
    </xdr:sp>
    <xdr:clientData/>
  </xdr:twoCellAnchor>
  <xdr:twoCellAnchor>
    <xdr:from>
      <xdr:col>19</xdr:col>
      <xdr:colOff>321623</xdr:colOff>
      <xdr:row>6</xdr:row>
      <xdr:rowOff>179120</xdr:rowOff>
    </xdr:from>
    <xdr:to>
      <xdr:col>21</xdr:col>
      <xdr:colOff>337457</xdr:colOff>
      <xdr:row>9</xdr:row>
      <xdr:rowOff>65315</xdr:rowOff>
    </xdr:to>
    <xdr:sp macro="" textlink="'Pivots For Quality'!O47">
      <xdr:nvSpPr>
        <xdr:cNvPr id="40" name="TextBox 39">
          <a:extLst>
            <a:ext uri="{FF2B5EF4-FFF2-40B4-BE49-F238E27FC236}">
              <a16:creationId xmlns:a16="http://schemas.microsoft.com/office/drawing/2014/main" id="{593DAAE6-4232-E1FC-9308-6A1EE8BE317E}"/>
            </a:ext>
          </a:extLst>
        </xdr:cNvPr>
        <xdr:cNvSpPr txBox="1"/>
      </xdr:nvSpPr>
      <xdr:spPr>
        <a:xfrm>
          <a:off x="11904023" y="1289463"/>
          <a:ext cx="1235034" cy="44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A1AFF80-989E-4DFE-8283-53C7EB61FEAB}" type="TxLink">
            <a:rPr lang="en-US" sz="1800" b="1" i="0" u="none" strike="noStrike">
              <a:solidFill>
                <a:srgbClr val="E8F1F2"/>
              </a:solidFill>
              <a:latin typeface="Calibri"/>
              <a:ea typeface="Calibri"/>
              <a:cs typeface="Calibri"/>
            </a:rPr>
            <a:pPr marL="0" indent="0"/>
            <a:t> $4,060.32 </a:t>
          </a:fld>
          <a:endParaRPr lang="en-US" sz="1800" b="1" i="0" u="none" strike="noStrike">
            <a:solidFill>
              <a:srgbClr val="E8F1F2"/>
            </a:solidFill>
            <a:latin typeface="Calibri"/>
            <a:ea typeface="Calibri"/>
            <a:cs typeface="Calibri"/>
          </a:endParaRPr>
        </a:p>
      </xdr:txBody>
    </xdr:sp>
    <xdr:clientData/>
  </xdr:twoCellAnchor>
  <xdr:twoCellAnchor editAs="oneCell">
    <xdr:from>
      <xdr:col>13</xdr:col>
      <xdr:colOff>69005</xdr:colOff>
      <xdr:row>7</xdr:row>
      <xdr:rowOff>99537</xdr:rowOff>
    </xdr:from>
    <xdr:to>
      <xdr:col>17</xdr:col>
      <xdr:colOff>552529</xdr:colOff>
      <xdr:row>12</xdr:row>
      <xdr:rowOff>95164</xdr:rowOff>
    </xdr:to>
    <mc:AlternateContent xmlns:mc="http://schemas.openxmlformats.org/markup-compatibility/2006">
      <mc:Choice xmlns:a14="http://schemas.microsoft.com/office/drawing/2010/main" Requires="a14">
        <xdr:graphicFrame macro="">
          <xdr:nvGraphicFramePr>
            <xdr:cNvPr id="10" name="Date (Month)">
              <a:extLst>
                <a:ext uri="{FF2B5EF4-FFF2-40B4-BE49-F238E27FC236}">
                  <a16:creationId xmlns:a16="http://schemas.microsoft.com/office/drawing/2014/main" id="{1ABDA6AC-16DF-0A6E-6924-8E97CE23B72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7993805" y="1360301"/>
              <a:ext cx="2921924" cy="896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160317</xdr:colOff>
      <xdr:row>29</xdr:row>
      <xdr:rowOff>86098</xdr:rowOff>
    </xdr:from>
    <xdr:to>
      <xdr:col>10</xdr:col>
      <xdr:colOff>463130</xdr:colOff>
      <xdr:row>44</xdr:row>
      <xdr:rowOff>127662</xdr:rowOff>
    </xdr:to>
    <xdr:graphicFrame macro="">
      <xdr:nvGraphicFramePr>
        <xdr:cNvPr id="9" name="Chart 8">
          <a:extLst>
            <a:ext uri="{FF2B5EF4-FFF2-40B4-BE49-F238E27FC236}">
              <a16:creationId xmlns:a16="http://schemas.microsoft.com/office/drawing/2014/main" id="{3A33D99E-A2E6-4F7D-B5A4-299602573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572984</xdr:colOff>
      <xdr:row>29</xdr:row>
      <xdr:rowOff>92033</xdr:rowOff>
    </xdr:from>
    <xdr:to>
      <xdr:col>18</xdr:col>
      <xdr:colOff>268184</xdr:colOff>
      <xdr:row>44</xdr:row>
      <xdr:rowOff>130630</xdr:rowOff>
    </xdr:to>
    <xdr:graphicFrame macro="">
      <xdr:nvGraphicFramePr>
        <xdr:cNvPr id="11" name="Chart 10">
          <a:extLst>
            <a:ext uri="{FF2B5EF4-FFF2-40B4-BE49-F238E27FC236}">
              <a16:creationId xmlns:a16="http://schemas.microsoft.com/office/drawing/2014/main" id="{8FFD4167-1055-4783-A769-DD6385A78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342180</xdr:colOff>
      <xdr:row>12</xdr:row>
      <xdr:rowOff>138023</xdr:rowOff>
    </xdr:from>
    <xdr:to>
      <xdr:col>37</xdr:col>
      <xdr:colOff>412761</xdr:colOff>
      <xdr:row>29</xdr:row>
      <xdr:rowOff>43133</xdr:rowOff>
    </xdr:to>
    <xdr:graphicFrame macro="">
      <xdr:nvGraphicFramePr>
        <xdr:cNvPr id="25" name="Chart 24">
          <a:extLst>
            <a:ext uri="{FF2B5EF4-FFF2-40B4-BE49-F238E27FC236}">
              <a16:creationId xmlns:a16="http://schemas.microsoft.com/office/drawing/2014/main" id="{97E194D6-12A6-458B-BD2F-40E7DC16A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41563</xdr:colOff>
      <xdr:row>5</xdr:row>
      <xdr:rowOff>6928</xdr:rowOff>
    </xdr:from>
    <xdr:to>
      <xdr:col>37</xdr:col>
      <xdr:colOff>83126</xdr:colOff>
      <xdr:row>10</xdr:row>
      <xdr:rowOff>20782</xdr:rowOff>
    </xdr:to>
    <xdr:sp macro="" textlink="">
      <xdr:nvSpPr>
        <xdr:cNvPr id="26" name="TextBox 25">
          <a:extLst>
            <a:ext uri="{FF2B5EF4-FFF2-40B4-BE49-F238E27FC236}">
              <a16:creationId xmlns:a16="http://schemas.microsoft.com/office/drawing/2014/main" id="{723867C1-A74F-7473-43A4-8AAC4B1DDE18}"/>
            </a:ext>
          </a:extLst>
        </xdr:cNvPr>
        <xdr:cNvSpPr txBox="1"/>
      </xdr:nvSpPr>
      <xdr:spPr>
        <a:xfrm>
          <a:off x="21377563" y="907473"/>
          <a:ext cx="1260763"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E8F1F2"/>
              </a:solidFill>
            </a:rPr>
            <a:t>Churn</a:t>
          </a:r>
          <a:r>
            <a:rPr lang="en-US" sz="1800" b="1" baseline="0">
              <a:solidFill>
                <a:srgbClr val="E8F1F2"/>
              </a:solidFill>
            </a:rPr>
            <a:t> Rate</a:t>
          </a:r>
          <a:endParaRPr lang="en-US" sz="1800" b="1">
            <a:solidFill>
              <a:srgbClr val="E8F1F2"/>
            </a:solidFill>
          </a:endParaRPr>
        </a:p>
      </xdr:txBody>
    </xdr:sp>
    <xdr:clientData/>
  </xdr:twoCellAnchor>
  <xdr:twoCellAnchor>
    <xdr:from>
      <xdr:col>35</xdr:col>
      <xdr:colOff>263236</xdr:colOff>
      <xdr:row>7</xdr:row>
      <xdr:rowOff>76200</xdr:rowOff>
    </xdr:from>
    <xdr:to>
      <xdr:col>36</xdr:col>
      <xdr:colOff>568036</xdr:colOff>
      <xdr:row>12</xdr:row>
      <xdr:rowOff>90055</xdr:rowOff>
    </xdr:to>
    <xdr:sp macro="" textlink="'Pivots For Quality'!S49">
      <xdr:nvSpPr>
        <xdr:cNvPr id="27" name="TextBox 26">
          <a:extLst>
            <a:ext uri="{FF2B5EF4-FFF2-40B4-BE49-F238E27FC236}">
              <a16:creationId xmlns:a16="http://schemas.microsoft.com/office/drawing/2014/main" id="{426CBE31-FC3C-2029-FEC4-86E77E1C189B}"/>
            </a:ext>
          </a:extLst>
        </xdr:cNvPr>
        <xdr:cNvSpPr txBox="1"/>
      </xdr:nvSpPr>
      <xdr:spPr>
        <a:xfrm>
          <a:off x="21599236" y="1336964"/>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BF64BBE-56E5-499A-81AF-8110FE3D50DD}" type="TxLink">
            <a:rPr lang="en-US" sz="1800" b="1" i="0" u="none" strike="noStrike">
              <a:solidFill>
                <a:srgbClr val="E8F1F2"/>
              </a:solidFill>
              <a:latin typeface="Calibri"/>
              <a:ea typeface="Calibri"/>
              <a:cs typeface="Calibri"/>
            </a:rPr>
            <a:pPr marL="0" indent="0"/>
            <a:t>2.67%</a:t>
          </a:fld>
          <a:endParaRPr lang="en-US" sz="1800" b="1" i="0" u="none" strike="noStrike">
            <a:solidFill>
              <a:srgbClr val="E8F1F2"/>
            </a:solidFill>
            <a:latin typeface="Calibri"/>
            <a:ea typeface="Calibri"/>
            <a:cs typeface="Calibri"/>
          </a:endParaRPr>
        </a:p>
      </xdr:txBody>
    </xdr:sp>
    <xdr:clientData/>
  </xdr:twoCellAnchor>
  <xdr:twoCellAnchor>
    <xdr:from>
      <xdr:col>29</xdr:col>
      <xdr:colOff>344765</xdr:colOff>
      <xdr:row>29</xdr:row>
      <xdr:rowOff>96981</xdr:rowOff>
    </xdr:from>
    <xdr:to>
      <xdr:col>37</xdr:col>
      <xdr:colOff>435429</xdr:colOff>
      <xdr:row>44</xdr:row>
      <xdr:rowOff>138545</xdr:rowOff>
    </xdr:to>
    <xdr:graphicFrame macro="">
      <xdr:nvGraphicFramePr>
        <xdr:cNvPr id="28" name="Chart 27">
          <a:extLst>
            <a:ext uri="{FF2B5EF4-FFF2-40B4-BE49-F238E27FC236}">
              <a16:creationId xmlns:a16="http://schemas.microsoft.com/office/drawing/2014/main" id="{075B7DE4-57C8-4D52-A802-CE0B468D3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370114</xdr:colOff>
      <xdr:row>3</xdr:row>
      <xdr:rowOff>124240</xdr:rowOff>
    </xdr:from>
    <xdr:to>
      <xdr:col>16</xdr:col>
      <xdr:colOff>304800</xdr:colOff>
      <xdr:row>6</xdr:row>
      <xdr:rowOff>166255</xdr:rowOff>
    </xdr:to>
    <xdr:grpSp>
      <xdr:nvGrpSpPr>
        <xdr:cNvPr id="31" name="Group 30">
          <a:hlinkClick xmlns:r="http://schemas.openxmlformats.org/officeDocument/2006/relationships" r:id="rId7"/>
          <a:extLst>
            <a:ext uri="{FF2B5EF4-FFF2-40B4-BE49-F238E27FC236}">
              <a16:creationId xmlns:a16="http://schemas.microsoft.com/office/drawing/2014/main" id="{33A7E67B-3F57-A462-7549-C1BC96031DE7}"/>
            </a:ext>
          </a:extLst>
        </xdr:cNvPr>
        <xdr:cNvGrpSpPr/>
      </xdr:nvGrpSpPr>
      <xdr:grpSpPr>
        <a:xfrm>
          <a:off x="8904514" y="664567"/>
          <a:ext cx="1153886" cy="582343"/>
          <a:chOff x="9407236" y="678873"/>
          <a:chExt cx="1330037" cy="491131"/>
        </a:xfrm>
      </xdr:grpSpPr>
      <xdr:sp macro="" textlink="">
        <xdr:nvSpPr>
          <xdr:cNvPr id="29" name="Rectangle: Rounded Corners 28">
            <a:extLst>
              <a:ext uri="{FF2B5EF4-FFF2-40B4-BE49-F238E27FC236}">
                <a16:creationId xmlns:a16="http://schemas.microsoft.com/office/drawing/2014/main" id="{0206BC8B-5D0F-D469-0FF1-376580EC3F9A}"/>
              </a:ext>
            </a:extLst>
          </xdr:cNvPr>
          <xdr:cNvSpPr/>
        </xdr:nvSpPr>
        <xdr:spPr>
          <a:xfrm>
            <a:off x="9407236" y="678873"/>
            <a:ext cx="1330037" cy="484909"/>
          </a:xfrm>
          <a:prstGeom prst="roundRect">
            <a:avLst/>
          </a:prstGeom>
          <a:solidFill>
            <a:srgbClr val="15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1A134DC1-C227-357F-F0EA-8891CE82574E}"/>
              </a:ext>
            </a:extLst>
          </xdr:cNvPr>
          <xdr:cNvSpPr txBox="1"/>
        </xdr:nvSpPr>
        <xdr:spPr>
          <a:xfrm>
            <a:off x="9609041" y="733586"/>
            <a:ext cx="1052946" cy="436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8F1F2"/>
                </a:solidFill>
                <a:latin typeface="+mn-lt"/>
                <a:ea typeface="+mn-ea"/>
                <a:cs typeface="+mn-cs"/>
              </a:rPr>
              <a:t>Home</a:t>
            </a:r>
          </a:p>
          <a:p>
            <a:endParaRPr lang="en-US" sz="2000" b="1">
              <a:solidFill>
                <a:srgbClr val="E8F1F2"/>
              </a:solidFill>
              <a:latin typeface="+mn-lt"/>
              <a:ea typeface="+mn-ea"/>
              <a:cs typeface="+mn-cs"/>
            </a:endParaRPr>
          </a:p>
        </xdr:txBody>
      </xdr:sp>
    </xdr:grpSp>
    <xdr:clientData/>
  </xdr:twoCellAnchor>
  <xdr:twoCellAnchor>
    <xdr:from>
      <xdr:col>18</xdr:col>
      <xdr:colOff>390128</xdr:colOff>
      <xdr:row>29</xdr:row>
      <xdr:rowOff>92033</xdr:rowOff>
    </xdr:from>
    <xdr:to>
      <xdr:col>29</xdr:col>
      <xdr:colOff>207818</xdr:colOff>
      <xdr:row>44</xdr:row>
      <xdr:rowOff>127662</xdr:rowOff>
    </xdr:to>
    <xdr:graphicFrame macro="">
      <xdr:nvGraphicFramePr>
        <xdr:cNvPr id="33" name="Chart 32">
          <a:extLst>
            <a:ext uri="{FF2B5EF4-FFF2-40B4-BE49-F238E27FC236}">
              <a16:creationId xmlns:a16="http://schemas.microsoft.com/office/drawing/2014/main" id="{B67C822E-11FC-4B9C-B5DA-29B5179D0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201572</xdr:colOff>
      <xdr:row>3</xdr:row>
      <xdr:rowOff>90056</xdr:rowOff>
    </xdr:from>
    <xdr:to>
      <xdr:col>22</xdr:col>
      <xdr:colOff>423245</xdr:colOff>
      <xdr:row>8</xdr:row>
      <xdr:rowOff>103910</xdr:rowOff>
    </xdr:to>
    <xdr:sp macro="" textlink="">
      <xdr:nvSpPr>
        <xdr:cNvPr id="2" name="TextBox 1">
          <a:extLst>
            <a:ext uri="{FF2B5EF4-FFF2-40B4-BE49-F238E27FC236}">
              <a16:creationId xmlns:a16="http://schemas.microsoft.com/office/drawing/2014/main" id="{D95EF892-1D73-263B-7E88-BB7D66A8E64C}"/>
            </a:ext>
          </a:extLst>
        </xdr:cNvPr>
        <xdr:cNvSpPr txBox="1"/>
      </xdr:nvSpPr>
      <xdr:spPr>
        <a:xfrm>
          <a:off x="11174372" y="630383"/>
          <a:ext cx="2660073"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solidFill>
                <a:srgbClr val="13293D"/>
              </a:solidFill>
            </a:rPr>
            <a:t>Home</a:t>
          </a:r>
        </a:p>
      </xdr:txBody>
    </xdr:sp>
    <xdr:clientData/>
  </xdr:twoCellAnchor>
  <xdr:twoCellAnchor>
    <xdr:from>
      <xdr:col>5</xdr:col>
      <xdr:colOff>0</xdr:colOff>
      <xdr:row>14</xdr:row>
      <xdr:rowOff>13854</xdr:rowOff>
    </xdr:from>
    <xdr:to>
      <xdr:col>8</xdr:col>
      <xdr:colOff>138546</xdr:colOff>
      <xdr:row>24</xdr:row>
      <xdr:rowOff>27708</xdr:rowOff>
    </xdr:to>
    <xdr:grpSp>
      <xdr:nvGrpSpPr>
        <xdr:cNvPr id="3" name="Group 2">
          <a:hlinkClick xmlns:r="http://schemas.openxmlformats.org/officeDocument/2006/relationships" r:id="rId1"/>
          <a:extLst>
            <a:ext uri="{FF2B5EF4-FFF2-40B4-BE49-F238E27FC236}">
              <a16:creationId xmlns:a16="http://schemas.microsoft.com/office/drawing/2014/main" id="{41B560A6-E14A-44DD-87C4-81ED709800E3}"/>
            </a:ext>
          </a:extLst>
        </xdr:cNvPr>
        <xdr:cNvGrpSpPr/>
      </xdr:nvGrpSpPr>
      <xdr:grpSpPr>
        <a:xfrm>
          <a:off x="3048000" y="2535381"/>
          <a:ext cx="1967346" cy="1814945"/>
          <a:chOff x="20874841" y="1593273"/>
          <a:chExt cx="1967346" cy="1814945"/>
        </a:xfrm>
      </xdr:grpSpPr>
      <xdr:sp macro="" textlink="">
        <xdr:nvSpPr>
          <xdr:cNvPr id="4" name="Oval 3">
            <a:extLst>
              <a:ext uri="{FF2B5EF4-FFF2-40B4-BE49-F238E27FC236}">
                <a16:creationId xmlns:a16="http://schemas.microsoft.com/office/drawing/2014/main" id="{E454ED76-A9F4-8B7B-ED5D-157465F24784}"/>
              </a:ext>
            </a:extLst>
          </xdr:cNvPr>
          <xdr:cNvSpPr/>
        </xdr:nvSpPr>
        <xdr:spPr>
          <a:xfrm>
            <a:off x="20874841" y="1593273"/>
            <a:ext cx="1967346" cy="1814945"/>
          </a:xfrm>
          <a:prstGeom prst="ellipse">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Picture 4" descr="Csat Vector Images &amp; Graphics for Commercial Use | VectorStock">
            <a:extLst>
              <a:ext uri="{FF2B5EF4-FFF2-40B4-BE49-F238E27FC236}">
                <a16:creationId xmlns:a16="http://schemas.microsoft.com/office/drawing/2014/main" id="{2F2C6BD1-4A72-58E5-57FF-929788FE2B4B}"/>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foregroundMark x1="17400" y1="67000" x2="17400" y2="67000"/>
                        <a14:foregroundMark x1="82200" y1="66000" x2="82200" y2="66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21086618" y="2186049"/>
            <a:ext cx="1579418" cy="108065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 name="TextBox 5">
            <a:extLst>
              <a:ext uri="{FF2B5EF4-FFF2-40B4-BE49-F238E27FC236}">
                <a16:creationId xmlns:a16="http://schemas.microsoft.com/office/drawing/2014/main" id="{3EFB718B-74E7-C4DB-8753-FD6B1D10B05D}"/>
              </a:ext>
            </a:extLst>
          </xdr:cNvPr>
          <xdr:cNvSpPr txBox="1"/>
        </xdr:nvSpPr>
        <xdr:spPr>
          <a:xfrm>
            <a:off x="21086618" y="1946564"/>
            <a:ext cx="1579418"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E8F1F2"/>
                </a:solidFill>
              </a:rPr>
              <a:t>CSAT Dashboard</a:t>
            </a:r>
          </a:p>
        </xdr:txBody>
      </xdr:sp>
    </xdr:grpSp>
    <xdr:clientData/>
  </xdr:twoCellAnchor>
  <xdr:twoCellAnchor>
    <xdr:from>
      <xdr:col>13</xdr:col>
      <xdr:colOff>599550</xdr:colOff>
      <xdr:row>13</xdr:row>
      <xdr:rowOff>124692</xdr:rowOff>
    </xdr:from>
    <xdr:to>
      <xdr:col>17</xdr:col>
      <xdr:colOff>211623</xdr:colOff>
      <xdr:row>24</xdr:row>
      <xdr:rowOff>36616</xdr:rowOff>
    </xdr:to>
    <xdr:grpSp>
      <xdr:nvGrpSpPr>
        <xdr:cNvPr id="7" name="Group 6">
          <a:hlinkClick xmlns:r="http://schemas.openxmlformats.org/officeDocument/2006/relationships" r:id="rId4"/>
          <a:extLst>
            <a:ext uri="{FF2B5EF4-FFF2-40B4-BE49-F238E27FC236}">
              <a16:creationId xmlns:a16="http://schemas.microsoft.com/office/drawing/2014/main" id="{08C334C6-873A-49CD-8E2A-BD764F04738C}"/>
            </a:ext>
          </a:extLst>
        </xdr:cNvPr>
        <xdr:cNvGrpSpPr/>
      </xdr:nvGrpSpPr>
      <xdr:grpSpPr>
        <a:xfrm>
          <a:off x="8524350" y="2466110"/>
          <a:ext cx="2050473" cy="1893124"/>
          <a:chOff x="2780805" y="5406243"/>
          <a:chExt cx="2050473" cy="1893124"/>
        </a:xfrm>
      </xdr:grpSpPr>
      <xdr:sp macro="" textlink="">
        <xdr:nvSpPr>
          <xdr:cNvPr id="8" name="Oval 7">
            <a:extLst>
              <a:ext uri="{FF2B5EF4-FFF2-40B4-BE49-F238E27FC236}">
                <a16:creationId xmlns:a16="http://schemas.microsoft.com/office/drawing/2014/main" id="{28D04A64-47F4-8E15-162F-58959DAD646C}"/>
              </a:ext>
            </a:extLst>
          </xdr:cNvPr>
          <xdr:cNvSpPr/>
        </xdr:nvSpPr>
        <xdr:spPr>
          <a:xfrm>
            <a:off x="2780805" y="5406243"/>
            <a:ext cx="2050473" cy="1893124"/>
          </a:xfrm>
          <a:prstGeom prst="ellipse">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 name="Picture 8" descr="Insights Icon Stock Illustrations – 20,998 Insights Icon Stock  Illustrations, Vectors &amp; Clipart - Dreamstime">
            <a:extLst>
              <a:ext uri="{FF2B5EF4-FFF2-40B4-BE49-F238E27FC236}">
                <a16:creationId xmlns:a16="http://schemas.microsoft.com/office/drawing/2014/main" id="{68AA50A4-5B76-AF31-3EE3-81A66BC57804}"/>
              </a:ext>
            </a:extLst>
          </xdr:cNvPr>
          <xdr:cNvPicPr>
            <a:picLocks noChangeAspect="1" noChangeArrowheads="1"/>
          </xdr:cNvPicPr>
        </xdr:nvPicPr>
        <xdr:blipFill>
          <a:blip xmlns:r="http://schemas.openxmlformats.org/officeDocument/2006/relationships" r:embed="rId5" cstate="print">
            <a:duotone>
              <a:schemeClr val="accent1">
                <a:shade val="45000"/>
                <a:satMod val="135000"/>
              </a:schemeClr>
              <a:prstClr val="white"/>
            </a:duotone>
            <a:extLst>
              <a:ext uri="{BEBA8EAE-BF5A-486C-A8C5-ECC9F3942E4B}">
                <a14:imgProps xmlns:a14="http://schemas.microsoft.com/office/drawing/2010/main">
                  <a14:imgLayer r:embed="rId6">
                    <a14:imgEffect>
                      <a14:backgroundRemoval t="10000" b="90000" l="10000" r="90000">
                        <a14:foregroundMark x1="24875" y1="71625" x2="24875" y2="71625"/>
                        <a14:foregroundMark x1="28750" y1="69000" x2="28750" y2="69000"/>
                        <a14:foregroundMark x1="39125" y1="70375" x2="39125" y2="70375"/>
                        <a14:foregroundMark x1="46750" y1="70500" x2="46750" y2="70500"/>
                        <a14:foregroundMark x1="50750" y1="71375" x2="50750" y2="71375"/>
                        <a14:foregroundMark x1="60500" y1="72125" x2="60500" y2="72125"/>
                        <a14:foregroundMark x1="71500" y1="70875" x2="71500" y2="70875"/>
                        <a14:foregroundMark x1="70000" y1="60000" x2="70000" y2="60000"/>
                        <a14:foregroundMark x1="52375" y1="54625" x2="52375" y2="54625"/>
                        <a14:foregroundMark x1="51500" y1="58125" x2="51500" y2="58125"/>
                        <a14:foregroundMark x1="50875" y1="63125" x2="50875" y2="63125"/>
                        <a14:foregroundMark x1="68375" y1="42500" x2="68375" y2="42500"/>
                        <a14:foregroundMark x1="70875" y1="31000" x2="70875" y2="31000"/>
                        <a14:foregroundMark x1="68500" y1="21250" x2="68500" y2="21250"/>
                        <a14:foregroundMark x1="30500" y1="21000" x2="30500" y2="21000"/>
                        <a14:foregroundMark x1="30875" y1="31250" x2="30875" y2="31250"/>
                        <a14:foregroundMark x1="32875" y1="41000" x2="32875" y2="41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3026228" y="5500255"/>
            <a:ext cx="1579418" cy="1662545"/>
          </a:xfrm>
          <a:prstGeom prst="rect">
            <a:avLst/>
          </a:prstGeom>
          <a:noFill/>
          <a:ln>
            <a:noFill/>
          </a:ln>
          <a:extLst>
            <a:ext uri="{909E8E84-426E-40DD-AFC4-6F175D3DCCD1}">
              <a14:hiddenFill xmlns:a14="http://schemas.microsoft.com/office/drawing/2010/main">
                <a:solidFill>
                  <a:srgbClr val="FFFFFF"/>
                </a:solidFill>
              </a14:hiddenFill>
            </a:ext>
          </a:extLst>
        </xdr:spPr>
      </xdr:pic>
    </xdr:grpSp>
    <xdr:clientData/>
  </xdr:twoCellAnchor>
  <xdr:twoCellAnchor>
    <xdr:from>
      <xdr:col>23</xdr:col>
      <xdr:colOff>63027</xdr:colOff>
      <xdr:row>12</xdr:row>
      <xdr:rowOff>168234</xdr:rowOff>
    </xdr:from>
    <xdr:to>
      <xdr:col>26</xdr:col>
      <xdr:colOff>342562</xdr:colOff>
      <xdr:row>23</xdr:row>
      <xdr:rowOff>80158</xdr:rowOff>
    </xdr:to>
    <xdr:grpSp>
      <xdr:nvGrpSpPr>
        <xdr:cNvPr id="10" name="Group 9">
          <a:hlinkClick xmlns:r="http://schemas.openxmlformats.org/officeDocument/2006/relationships" r:id="rId7"/>
          <a:extLst>
            <a:ext uri="{FF2B5EF4-FFF2-40B4-BE49-F238E27FC236}">
              <a16:creationId xmlns:a16="http://schemas.microsoft.com/office/drawing/2014/main" id="{5A152842-8693-4986-A730-712EBC608263}"/>
            </a:ext>
          </a:extLst>
        </xdr:cNvPr>
        <xdr:cNvGrpSpPr/>
      </xdr:nvGrpSpPr>
      <xdr:grpSpPr>
        <a:xfrm>
          <a:off x="14083827" y="2329543"/>
          <a:ext cx="2108335" cy="1893124"/>
          <a:chOff x="2766951" y="2857006"/>
          <a:chExt cx="2108335" cy="1893124"/>
        </a:xfrm>
      </xdr:grpSpPr>
      <xdr:sp macro="" textlink="">
        <xdr:nvSpPr>
          <xdr:cNvPr id="11" name="Oval 10">
            <a:extLst>
              <a:ext uri="{FF2B5EF4-FFF2-40B4-BE49-F238E27FC236}">
                <a16:creationId xmlns:a16="http://schemas.microsoft.com/office/drawing/2014/main" id="{AC6D02BB-3813-8ACE-71EC-08DAD4D36C7D}"/>
              </a:ext>
            </a:extLst>
          </xdr:cNvPr>
          <xdr:cNvSpPr/>
        </xdr:nvSpPr>
        <xdr:spPr>
          <a:xfrm>
            <a:off x="2766951" y="2857006"/>
            <a:ext cx="2050473" cy="1893124"/>
          </a:xfrm>
          <a:prstGeom prst="ellipse">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3CCD9025-8CBB-E66C-6950-EEB6DC717429}"/>
              </a:ext>
            </a:extLst>
          </xdr:cNvPr>
          <xdr:cNvSpPr txBox="1"/>
        </xdr:nvSpPr>
        <xdr:spPr>
          <a:xfrm>
            <a:off x="3046485" y="3290511"/>
            <a:ext cx="1828801" cy="914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E8F1F2"/>
                </a:solidFill>
              </a:rPr>
              <a:t>NPS Dashboard</a:t>
            </a:r>
          </a:p>
          <a:p>
            <a:endParaRPr lang="en-US" sz="1600" b="1">
              <a:solidFill>
                <a:srgbClr val="E8F1F2"/>
              </a:solidFill>
            </a:endParaRPr>
          </a:p>
        </xdr:txBody>
      </xdr:sp>
      <xdr:pic>
        <xdr:nvPicPr>
          <xdr:cNvPr id="13" name="Picture 12" descr="Nps symbol Vectors - Download Free High-Quality Vectors | Magnific  (formerly Freepik)">
            <a:extLst>
              <a:ext uri="{FF2B5EF4-FFF2-40B4-BE49-F238E27FC236}">
                <a16:creationId xmlns:a16="http://schemas.microsoft.com/office/drawing/2014/main" id="{7FAAA211-8B30-018C-6DFC-AF8D552E3837}"/>
              </a:ext>
            </a:extLst>
          </xdr:cNvPr>
          <xdr:cNvPicPr>
            <a:picLocks noChangeAspect="1" noChangeArrowheads="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9736" b="89655" l="5135" r="94459">
                        <a14:foregroundMark x1="30405" y1="36714" x2="32568" y2="45030"/>
                        <a14:foregroundMark x1="5270" y1="47465" x2="6892" y2="40365"/>
                        <a14:foregroundMark x1="15270" y1="45030" x2="15270" y2="45030"/>
                        <a14:foregroundMark x1="24054" y1="46045" x2="24054" y2="46045"/>
                        <a14:foregroundMark x1="19595" y1="61460" x2="19595" y2="61460"/>
                        <a14:foregroundMark x1="55541" y1="45233" x2="55541" y2="45233"/>
                        <a14:foregroundMark x1="68514" y1="38742" x2="68514" y2="38742"/>
                        <a14:foregroundMark x1="68919" y1="37728" x2="70269" y2="36348"/>
                        <a14:foregroundMark x1="93649" y1="42191" x2="94459" y2="48073"/>
                        <a14:foregroundMark x1="85541" y1="46856" x2="85541" y2="46856"/>
                        <a14:foregroundMark x1="76081" y1="46045" x2="76081" y2="46045"/>
                        <a14:foregroundMark x1="80811" y1="56795" x2="81222" y2="57026"/>
                        <a14:foregroundMark x1="32162" y1="41379" x2="32162" y2="41379"/>
                        <a14:foregroundMark x1="76757" y1="30020" x2="76757" y2="30020"/>
                        <a14:foregroundMark x1="74865" y1="30629" x2="74865" y2="30629"/>
                        <a14:foregroundMark x1="72027" y1="33671" x2="72027" y2="33671"/>
                        <a14:foregroundMark x1="72432" y1="32860" x2="72432" y2="32860"/>
                        <a14:foregroundMark x1="73649" y1="32454" x2="73649" y2="32454"/>
                        <a14:foregroundMark x1="73243" y1="31643" x2="71351" y2="33874"/>
                        <a14:foregroundMark x1="73378" y1="31440" x2="73378" y2="31440"/>
                        <a14:foregroundMark x1="74054" y1="32049" x2="74054" y2="32049"/>
                        <a14:foregroundMark x1="70811" y1="34483" x2="74324" y2="31643"/>
                        <a14:foregroundMark x1="74324" y1="31237" x2="74324" y2="31237"/>
                        <a14:backgroundMark x1="42027" y1="11562" x2="42027" y2="11562"/>
                        <a14:backgroundMark x1="42162" y1="11562" x2="33784" y2="13996"/>
                        <a14:backgroundMark x1="33784" y1="13996" x2="38108" y2="18864"/>
                        <a14:backgroundMark x1="74784" y1="32454" x2="74595" y2="32657"/>
                        <a14:backgroundMark x1="75162" y1="32049" x2="74784" y2="32454"/>
                        <a14:backgroundMark x1="75541" y1="31643" x2="75162" y2="32049"/>
                        <a14:backgroundMark x1="74595" y1="31643" x2="74138" y2="32049"/>
                        <a14:backgroundMark x1="72838" y1="36308" x2="71743" y2="36598"/>
                        <a14:backgroundMark x1="82297" y1="61866" x2="82297" y2="58012"/>
                        <a14:backgroundMark x1="84324" y1="59635" x2="81486" y2="57809"/>
                        <a14:backgroundMark x1="30676" y1="41379" x2="30541" y2="40365"/>
                        <a14:backgroundMark x1="31351" y1="46450" x2="30676" y2="41379"/>
                        <a14:backgroundMark x1="31436" y1="41379" x2="31081" y2="39959"/>
                        <a14:backgroundMark x1="32703" y1="46450" x2="31436" y2="41379"/>
                      </a14:backgroundRemoval>
                    </a14:imgEffect>
                  </a14:imgLayer>
                </a14:imgProps>
              </a:ext>
              <a:ext uri="{28A0092B-C50C-407E-A947-70E740481C1C}">
                <a14:useLocalDpi xmlns:a14="http://schemas.microsoft.com/office/drawing/2010/main" val="0"/>
              </a:ext>
            </a:extLst>
          </a:blip>
          <a:srcRect/>
          <a:stretch>
            <a:fillRect/>
          </a:stretch>
        </xdr:blipFill>
        <xdr:spPr bwMode="auto">
          <a:xfrm>
            <a:off x="3026228" y="3454729"/>
            <a:ext cx="1524000" cy="113508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32</xdr:col>
      <xdr:colOff>193967</xdr:colOff>
      <xdr:row>13</xdr:row>
      <xdr:rowOff>27709</xdr:rowOff>
    </xdr:from>
    <xdr:to>
      <xdr:col>36</xdr:col>
      <xdr:colOff>0</xdr:colOff>
      <xdr:row>23</xdr:row>
      <xdr:rowOff>124691</xdr:rowOff>
    </xdr:to>
    <xdr:grpSp>
      <xdr:nvGrpSpPr>
        <xdr:cNvPr id="14" name="Group 13">
          <a:hlinkClick xmlns:r="http://schemas.openxmlformats.org/officeDocument/2006/relationships" r:id="rId10"/>
          <a:extLst>
            <a:ext uri="{FF2B5EF4-FFF2-40B4-BE49-F238E27FC236}">
              <a16:creationId xmlns:a16="http://schemas.microsoft.com/office/drawing/2014/main" id="{2BEA2B52-7C0B-4A5D-BBD5-BEFD8CCBAD06}"/>
            </a:ext>
          </a:extLst>
        </xdr:cNvPr>
        <xdr:cNvGrpSpPr/>
      </xdr:nvGrpSpPr>
      <xdr:grpSpPr>
        <a:xfrm>
          <a:off x="19701167" y="2369127"/>
          <a:ext cx="2244433" cy="1898073"/>
          <a:chOff x="21197455" y="3969328"/>
          <a:chExt cx="1923799" cy="1679368"/>
        </a:xfrm>
      </xdr:grpSpPr>
      <xdr:sp macro="" textlink="">
        <xdr:nvSpPr>
          <xdr:cNvPr id="15" name="Oval 14">
            <a:extLst>
              <a:ext uri="{FF2B5EF4-FFF2-40B4-BE49-F238E27FC236}">
                <a16:creationId xmlns:a16="http://schemas.microsoft.com/office/drawing/2014/main" id="{0F6965DB-A83A-3698-0C05-ACE7F68EB5B8}"/>
              </a:ext>
            </a:extLst>
          </xdr:cNvPr>
          <xdr:cNvSpPr/>
        </xdr:nvSpPr>
        <xdr:spPr>
          <a:xfrm>
            <a:off x="21197455" y="3969328"/>
            <a:ext cx="1690255" cy="1679368"/>
          </a:xfrm>
          <a:prstGeom prst="ellipse">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6" name="Picture 15" descr="AdBoard: Dashboard For AdMob - التطبيقات على Google Play">
            <a:extLst>
              <a:ext uri="{FF2B5EF4-FFF2-40B4-BE49-F238E27FC236}">
                <a16:creationId xmlns:a16="http://schemas.microsoft.com/office/drawing/2014/main" id="{808602CB-706A-FDBE-E10C-FBD9C79025EB}"/>
              </a:ext>
            </a:extLst>
          </xdr:cNvPr>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10000" b="90000" l="10000" r="90000">
                        <a14:foregroundMark x1="20117" y1="73242" x2="22070" y2="75195"/>
                        <a14:foregroundMark x1="38867" y1="56445" x2="39844" y2="74609"/>
                        <a14:foregroundMark x1="59570" y1="58008" x2="61133" y2="80664"/>
                        <a14:foregroundMark x1="78125" y1="41016" x2="76367" y2="76172"/>
                      </a14:backgroundRemoval>
                    </a14:imgEffect>
                  </a14:imgLayer>
                </a14:imgProps>
              </a:ext>
              <a:ext uri="{28A0092B-C50C-407E-A947-70E740481C1C}">
                <a14:useLocalDpi xmlns:a14="http://schemas.microsoft.com/office/drawing/2010/main" val="0"/>
              </a:ext>
            </a:extLst>
          </a:blip>
          <a:srcRect/>
          <a:stretch>
            <a:fillRect/>
          </a:stretch>
        </xdr:blipFill>
        <xdr:spPr bwMode="auto">
          <a:xfrm>
            <a:off x="21405274" y="4566062"/>
            <a:ext cx="1371599" cy="9502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7" name="TextBox 16">
            <a:extLst>
              <a:ext uri="{FF2B5EF4-FFF2-40B4-BE49-F238E27FC236}">
                <a16:creationId xmlns:a16="http://schemas.microsoft.com/office/drawing/2014/main" id="{EB16A118-CD2D-69A6-2C95-03200AC65B50}"/>
              </a:ext>
            </a:extLst>
          </xdr:cNvPr>
          <xdr:cNvSpPr txBox="1"/>
        </xdr:nvSpPr>
        <xdr:spPr>
          <a:xfrm>
            <a:off x="21361727" y="4374078"/>
            <a:ext cx="1759527" cy="307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8F1F2"/>
                </a:solidFill>
                <a:latin typeface="+mn-lt"/>
                <a:ea typeface="+mn-ea"/>
                <a:cs typeface="+mn-cs"/>
              </a:rPr>
              <a:t>Quality</a:t>
            </a:r>
            <a:r>
              <a:rPr lang="en-US" sz="1400" baseline="0"/>
              <a:t> </a:t>
            </a:r>
            <a:r>
              <a:rPr lang="en-US" sz="1400" b="1">
                <a:solidFill>
                  <a:srgbClr val="E8F1F2"/>
                </a:solidFill>
                <a:latin typeface="+mn-lt"/>
                <a:ea typeface="+mn-ea"/>
                <a:cs typeface="+mn-cs"/>
              </a:rPr>
              <a:t>Dashboard</a:t>
            </a:r>
          </a:p>
        </xdr:txBody>
      </xdr:sp>
    </xdr:grpSp>
    <xdr:clientData/>
  </xdr:twoCellAnchor>
  <xdr:twoCellAnchor>
    <xdr:from>
      <xdr:col>23</xdr:col>
      <xdr:colOff>0</xdr:colOff>
      <xdr:row>28</xdr:row>
      <xdr:rowOff>0</xdr:rowOff>
    </xdr:from>
    <xdr:to>
      <xdr:col>23</xdr:col>
      <xdr:colOff>45719</xdr:colOff>
      <xdr:row>28</xdr:row>
      <xdr:rowOff>45719</xdr:rowOff>
    </xdr:to>
    <xdr:sp macro="" textlink="">
      <xdr:nvSpPr>
        <xdr:cNvPr id="20" name="TextBox 19">
          <a:extLst>
            <a:ext uri="{FF2B5EF4-FFF2-40B4-BE49-F238E27FC236}">
              <a16:creationId xmlns:a16="http://schemas.microsoft.com/office/drawing/2014/main" id="{0990C4A5-568A-1D3F-D0AF-59E0A247DFAF}"/>
            </a:ext>
          </a:extLst>
        </xdr:cNvPr>
        <xdr:cNvSpPr txBox="1"/>
      </xdr:nvSpPr>
      <xdr:spPr>
        <a:xfrm>
          <a:off x="14020800" y="5043055"/>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0</xdr:colOff>
      <xdr:row>27</xdr:row>
      <xdr:rowOff>0</xdr:rowOff>
    </xdr:from>
    <xdr:to>
      <xdr:col>15</xdr:col>
      <xdr:colOff>0</xdr:colOff>
      <xdr:row>48</xdr:row>
      <xdr:rowOff>76200</xdr:rowOff>
    </xdr:to>
    <xdr:grpSp>
      <xdr:nvGrpSpPr>
        <xdr:cNvPr id="22" name="Group 21">
          <a:extLst>
            <a:ext uri="{FF2B5EF4-FFF2-40B4-BE49-F238E27FC236}">
              <a16:creationId xmlns:a16="http://schemas.microsoft.com/office/drawing/2014/main" id="{F35FFE52-72B8-AF6E-B3C6-5BAD918F45DF}"/>
            </a:ext>
          </a:extLst>
        </xdr:cNvPr>
        <xdr:cNvGrpSpPr/>
      </xdr:nvGrpSpPr>
      <xdr:grpSpPr>
        <a:xfrm>
          <a:off x="2438400" y="4862945"/>
          <a:ext cx="6705600" cy="3858491"/>
          <a:chOff x="2438400" y="4862945"/>
          <a:chExt cx="6705600" cy="3858491"/>
        </a:xfrm>
      </xdr:grpSpPr>
      <xdr:sp macro="" textlink="">
        <xdr:nvSpPr>
          <xdr:cNvPr id="18" name="Rectangle: Rounded Corners 17">
            <a:extLst>
              <a:ext uri="{FF2B5EF4-FFF2-40B4-BE49-F238E27FC236}">
                <a16:creationId xmlns:a16="http://schemas.microsoft.com/office/drawing/2014/main" id="{FD825990-6140-112A-C50B-F73C8E4F82B3}"/>
              </a:ext>
            </a:extLst>
          </xdr:cNvPr>
          <xdr:cNvSpPr/>
        </xdr:nvSpPr>
        <xdr:spPr>
          <a:xfrm>
            <a:off x="2438400" y="4862945"/>
            <a:ext cx="6705600" cy="3061855"/>
          </a:xfrm>
          <a:prstGeom prst="roundRect">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00875D31-FEB5-45E6-154D-CB29A563DCD0}"/>
              </a:ext>
            </a:extLst>
          </xdr:cNvPr>
          <xdr:cNvSpPr txBox="1"/>
        </xdr:nvSpPr>
        <xdr:spPr>
          <a:xfrm>
            <a:off x="2968833" y="6165272"/>
            <a:ext cx="5749635" cy="2556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8F1F2"/>
                </a:solidFill>
              </a:rPr>
              <a:t>CSAT Dashboard</a:t>
            </a:r>
            <a:r>
              <a:rPr lang="en-US" sz="2000">
                <a:solidFill>
                  <a:srgbClr val="E8F1F2"/>
                </a:solidFill>
              </a:rPr>
              <a:t> → Satisfaction by ticket &amp; agent </a:t>
            </a:r>
            <a:endParaRPr lang="ar-EG" sz="2000">
              <a:solidFill>
                <a:srgbClr val="E8F1F2"/>
              </a:solidFill>
            </a:endParaRPr>
          </a:p>
          <a:p>
            <a:r>
              <a:rPr lang="en-US" sz="2000" b="1">
                <a:solidFill>
                  <a:srgbClr val="E8F1F2"/>
                </a:solidFill>
              </a:rPr>
              <a:t>Insight</a:t>
            </a:r>
            <a:r>
              <a:rPr lang="en-US" sz="2000">
                <a:solidFill>
                  <a:srgbClr val="E8F1F2"/>
                </a:solidFill>
              </a:rPr>
              <a:t> → Key findings summary</a:t>
            </a:r>
            <a:endParaRPr lang="ar-EG" sz="2000">
              <a:solidFill>
                <a:srgbClr val="E8F1F2"/>
              </a:solidFill>
            </a:endParaRPr>
          </a:p>
          <a:p>
            <a:r>
              <a:rPr lang="en-US" sz="2000" b="1">
                <a:solidFill>
                  <a:srgbClr val="E8F1F2"/>
                </a:solidFill>
              </a:rPr>
              <a:t>NPS Dashboard</a:t>
            </a:r>
            <a:r>
              <a:rPr lang="en-US" sz="2000">
                <a:solidFill>
                  <a:srgbClr val="E8F1F2"/>
                </a:solidFill>
              </a:rPr>
              <a:t> → Loyalty &amp; recommendation score</a:t>
            </a:r>
            <a:endParaRPr lang="ar-EG" sz="2000">
              <a:solidFill>
                <a:srgbClr val="E8F1F2"/>
              </a:solidFill>
            </a:endParaRPr>
          </a:p>
          <a:p>
            <a:r>
              <a:rPr lang="en-US" sz="2000" b="1">
                <a:solidFill>
                  <a:srgbClr val="E8F1F2"/>
                </a:solidFill>
              </a:rPr>
              <a:t>Quality Dashboard</a:t>
            </a:r>
            <a:r>
              <a:rPr lang="en-US" sz="2000">
                <a:solidFill>
                  <a:srgbClr val="E8F1F2"/>
                </a:solidFill>
              </a:rPr>
              <a:t> → Churn &amp; quality trends</a:t>
            </a:r>
          </a:p>
        </xdr:txBody>
      </xdr:sp>
      <xdr:sp macro="" textlink="">
        <xdr:nvSpPr>
          <xdr:cNvPr id="21" name="TextBox 20">
            <a:extLst>
              <a:ext uri="{FF2B5EF4-FFF2-40B4-BE49-F238E27FC236}">
                <a16:creationId xmlns:a16="http://schemas.microsoft.com/office/drawing/2014/main" id="{B5DA71E1-E9B1-C299-F20B-61E5BE7459C7}"/>
              </a:ext>
            </a:extLst>
          </xdr:cNvPr>
          <xdr:cNvSpPr txBox="1"/>
        </xdr:nvSpPr>
        <xdr:spPr>
          <a:xfrm>
            <a:off x="3657447" y="5029200"/>
            <a:ext cx="44196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E8F1F2"/>
                </a:solidFill>
                <a:latin typeface="+mn-lt"/>
                <a:ea typeface="+mn-ea"/>
                <a:cs typeface="+mn-cs"/>
              </a:rPr>
              <a:t>Dashboard</a:t>
            </a:r>
            <a:r>
              <a:rPr lang="en-US" sz="3200"/>
              <a:t> </a:t>
            </a:r>
            <a:r>
              <a:rPr lang="en-US" sz="3200" b="1">
                <a:solidFill>
                  <a:srgbClr val="E8F1F2"/>
                </a:solidFill>
                <a:latin typeface="+mn-lt"/>
                <a:ea typeface="+mn-ea"/>
                <a:cs typeface="+mn-cs"/>
              </a:rPr>
              <a:t>Navigation</a:t>
            </a:r>
          </a:p>
        </xdr:txBody>
      </xdr:sp>
    </xdr:grpSp>
    <xdr:clientData/>
  </xdr:twoCellAnchor>
  <xdr:twoCellAnchor>
    <xdr:from>
      <xdr:col>26</xdr:col>
      <xdr:colOff>17504</xdr:colOff>
      <xdr:row>27</xdr:row>
      <xdr:rowOff>0</xdr:rowOff>
    </xdr:from>
    <xdr:to>
      <xdr:col>37</xdr:col>
      <xdr:colOff>17504</xdr:colOff>
      <xdr:row>44</xdr:row>
      <xdr:rowOff>0</xdr:rowOff>
    </xdr:to>
    <xdr:grpSp>
      <xdr:nvGrpSpPr>
        <xdr:cNvPr id="33" name="Group 32">
          <a:extLst>
            <a:ext uri="{FF2B5EF4-FFF2-40B4-BE49-F238E27FC236}">
              <a16:creationId xmlns:a16="http://schemas.microsoft.com/office/drawing/2014/main" id="{64AB7BBA-B31F-0CD1-F927-975E8906A91E}"/>
            </a:ext>
          </a:extLst>
        </xdr:cNvPr>
        <xdr:cNvGrpSpPr/>
      </xdr:nvGrpSpPr>
      <xdr:grpSpPr>
        <a:xfrm>
          <a:off x="15867104" y="4862945"/>
          <a:ext cx="6705600" cy="3061855"/>
          <a:chOff x="13688291" y="4793672"/>
          <a:chExt cx="6705600" cy="3061855"/>
        </a:xfrm>
      </xdr:grpSpPr>
      <xdr:sp macro="" textlink="">
        <xdr:nvSpPr>
          <xdr:cNvPr id="24" name="Rectangle: Rounded Corners 23">
            <a:extLst>
              <a:ext uri="{FF2B5EF4-FFF2-40B4-BE49-F238E27FC236}">
                <a16:creationId xmlns:a16="http://schemas.microsoft.com/office/drawing/2014/main" id="{4E7AF635-CA92-FCFC-0F08-2840215BD1BE}"/>
              </a:ext>
            </a:extLst>
          </xdr:cNvPr>
          <xdr:cNvSpPr/>
        </xdr:nvSpPr>
        <xdr:spPr>
          <a:xfrm>
            <a:off x="13688291" y="4793672"/>
            <a:ext cx="6705600" cy="3061855"/>
          </a:xfrm>
          <a:prstGeom prst="roundRect">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E6C677FE-221C-F264-89C1-5F80C6FD9B6D}"/>
              </a:ext>
            </a:extLst>
          </xdr:cNvPr>
          <xdr:cNvSpPr txBox="1"/>
        </xdr:nvSpPr>
        <xdr:spPr>
          <a:xfrm>
            <a:off x="14020800" y="4919347"/>
            <a:ext cx="5936668" cy="2742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E8F1F2"/>
                </a:solidFill>
              </a:rPr>
              <a:t>Report Overview</a:t>
            </a:r>
          </a:p>
          <a:p>
            <a:endParaRPr lang="en-US" sz="1800">
              <a:solidFill>
                <a:srgbClr val="E8F1F2"/>
              </a:solidFill>
            </a:endParaRPr>
          </a:p>
          <a:p>
            <a:r>
              <a:rPr lang="en-US" sz="1800">
                <a:solidFill>
                  <a:srgbClr val="E8F1F2"/>
                </a:solidFill>
              </a:rPr>
              <a:t>This report analyzes customer service quality from</a:t>
            </a:r>
          </a:p>
          <a:p>
            <a:r>
              <a:rPr lang="en-US" sz="1800">
                <a:solidFill>
                  <a:srgbClr val="E8F1F2"/>
                </a:solidFill>
              </a:rPr>
              <a:t>January to June 2026, using data from Support Tickets,</a:t>
            </a:r>
          </a:p>
          <a:p>
            <a:r>
              <a:rPr lang="en-US" sz="1800">
                <a:solidFill>
                  <a:srgbClr val="E8F1F2"/>
                </a:solidFill>
              </a:rPr>
              <a:t>NPS Surveys, and Customer Accounts.</a:t>
            </a:r>
          </a:p>
          <a:p>
            <a:endParaRPr lang="en-US" sz="1800">
              <a:solidFill>
                <a:srgbClr val="E8F1F2"/>
              </a:solidFill>
            </a:endParaRPr>
          </a:p>
          <a:p>
            <a:r>
              <a:rPr lang="en-US" sz="1800">
                <a:solidFill>
                  <a:srgbClr val="E8F1F2"/>
                </a:solidFill>
              </a:rPr>
              <a:t>It covers satisfaction (CSAT), loyalty (NPS), customer</a:t>
            </a:r>
          </a:p>
          <a:p>
            <a:r>
              <a:rPr lang="en-US" sz="1800">
                <a:solidFill>
                  <a:srgbClr val="E8F1F2"/>
                </a:solidFill>
              </a:rPr>
              <a:t>effort (CES), and churn trends across agents, regions,</a:t>
            </a:r>
          </a:p>
          <a:p>
            <a:r>
              <a:rPr lang="en-US" sz="1800">
                <a:solidFill>
                  <a:srgbClr val="E8F1F2"/>
                </a:solidFill>
              </a:rPr>
              <a:t>and customer segments.</a:t>
            </a:r>
          </a:p>
        </xdr:txBody>
      </xdr:sp>
    </xdr:grpSp>
    <xdr:clientData/>
  </xdr:twoCellAnchor>
  <xdr:twoCellAnchor>
    <xdr:from>
      <xdr:col>17</xdr:col>
      <xdr:colOff>542060</xdr:colOff>
      <xdr:row>27</xdr:row>
      <xdr:rowOff>0</xdr:rowOff>
    </xdr:from>
    <xdr:to>
      <xdr:col>22</xdr:col>
      <xdr:colOff>535817</xdr:colOff>
      <xdr:row>44</xdr:row>
      <xdr:rowOff>0</xdr:rowOff>
    </xdr:to>
    <xdr:grpSp>
      <xdr:nvGrpSpPr>
        <xdr:cNvPr id="38" name="Group 37">
          <a:extLst>
            <a:ext uri="{FF2B5EF4-FFF2-40B4-BE49-F238E27FC236}">
              <a16:creationId xmlns:a16="http://schemas.microsoft.com/office/drawing/2014/main" id="{E46BCC7A-16D3-35E2-01D6-0E9B45256968}"/>
            </a:ext>
          </a:extLst>
        </xdr:cNvPr>
        <xdr:cNvGrpSpPr/>
      </xdr:nvGrpSpPr>
      <xdr:grpSpPr>
        <a:xfrm>
          <a:off x="10905260" y="4862945"/>
          <a:ext cx="3041757" cy="3061855"/>
          <a:chOff x="10046279" y="4862945"/>
          <a:chExt cx="3041757" cy="3061855"/>
        </a:xfrm>
      </xdr:grpSpPr>
      <xdr:sp macro="" textlink="">
        <xdr:nvSpPr>
          <xdr:cNvPr id="35" name="Rectangle: Rounded Corners 34">
            <a:extLst>
              <a:ext uri="{FF2B5EF4-FFF2-40B4-BE49-F238E27FC236}">
                <a16:creationId xmlns:a16="http://schemas.microsoft.com/office/drawing/2014/main" id="{8A975110-459E-9676-208E-C0CE8F1F0801}"/>
              </a:ext>
            </a:extLst>
          </xdr:cNvPr>
          <xdr:cNvSpPr/>
        </xdr:nvSpPr>
        <xdr:spPr>
          <a:xfrm>
            <a:off x="10046279" y="4862945"/>
            <a:ext cx="3041757" cy="3061855"/>
          </a:xfrm>
          <a:prstGeom prst="roundRect">
            <a:avLst/>
          </a:prstGeom>
          <a:solidFill>
            <a:srgbClr val="1329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TextBox 35">
            <a:extLst>
              <a:ext uri="{FF2B5EF4-FFF2-40B4-BE49-F238E27FC236}">
                <a16:creationId xmlns:a16="http://schemas.microsoft.com/office/drawing/2014/main" id="{163E8D28-8F18-9712-45D7-511D2963D9DD}"/>
              </a:ext>
            </a:extLst>
          </xdr:cNvPr>
          <xdr:cNvSpPr txBox="1"/>
        </xdr:nvSpPr>
        <xdr:spPr>
          <a:xfrm>
            <a:off x="10284582" y="5029200"/>
            <a:ext cx="2774010" cy="2757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solidFill>
                  <a:srgbClr val="E8F1F2"/>
                </a:solidFill>
              </a:rPr>
              <a:t>Key Metrics at a Glance</a:t>
            </a:r>
          </a:p>
          <a:p>
            <a:endParaRPr lang="ar-EG" sz="1800">
              <a:solidFill>
                <a:srgbClr val="E8F1F2"/>
              </a:solidFill>
            </a:endParaRPr>
          </a:p>
          <a:p>
            <a:endParaRPr lang="ar-EG" sz="1800">
              <a:solidFill>
                <a:srgbClr val="E8F1F2"/>
              </a:solidFill>
            </a:endParaRPr>
          </a:p>
          <a:p>
            <a:endParaRPr lang="en-US" sz="1800">
              <a:solidFill>
                <a:srgbClr val="E8F1F2"/>
              </a:solidFill>
            </a:endParaRPr>
          </a:p>
          <a:p>
            <a:r>
              <a:rPr lang="en-US" sz="1800">
                <a:solidFill>
                  <a:srgbClr val="E8F1F2"/>
                </a:solidFill>
              </a:rPr>
              <a:t>CSAT: 62.4%</a:t>
            </a:r>
          </a:p>
          <a:p>
            <a:r>
              <a:rPr lang="en-US" sz="1800">
                <a:solidFill>
                  <a:srgbClr val="E8F1F2"/>
                </a:solidFill>
              </a:rPr>
              <a:t>NPS (Promoters): 45.5%</a:t>
            </a:r>
          </a:p>
          <a:p>
            <a:r>
              <a:rPr lang="en-US" sz="1800">
                <a:solidFill>
                  <a:srgbClr val="E8F1F2"/>
                </a:solidFill>
              </a:rPr>
              <a:t>Churn Rate: 15.0%</a:t>
            </a:r>
          </a:p>
          <a:p>
            <a:r>
              <a:rPr lang="en-US" sz="1800">
                <a:solidFill>
                  <a:srgbClr val="E8F1F2"/>
                </a:solidFill>
              </a:rPr>
              <a:t>Total Customers: 260</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332508</xdr:colOff>
      <xdr:row>5</xdr:row>
      <xdr:rowOff>13855</xdr:rowOff>
    </xdr:from>
    <xdr:to>
      <xdr:col>13</xdr:col>
      <xdr:colOff>0</xdr:colOff>
      <xdr:row>10</xdr:row>
      <xdr:rowOff>145473</xdr:rowOff>
    </xdr:to>
    <xdr:sp macro="" textlink="">
      <xdr:nvSpPr>
        <xdr:cNvPr id="2" name="TextBox 1">
          <a:extLst>
            <a:ext uri="{FF2B5EF4-FFF2-40B4-BE49-F238E27FC236}">
              <a16:creationId xmlns:a16="http://schemas.microsoft.com/office/drawing/2014/main" id="{F6C44756-F630-C949-3348-7ED5718D0C88}"/>
            </a:ext>
          </a:extLst>
        </xdr:cNvPr>
        <xdr:cNvSpPr txBox="1"/>
      </xdr:nvSpPr>
      <xdr:spPr>
        <a:xfrm>
          <a:off x="2161308" y="914400"/>
          <a:ext cx="5763492" cy="1032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solidFill>
                <a:srgbClr val="13293D"/>
              </a:solidFill>
            </a:rPr>
            <a:t>NPS</a:t>
          </a:r>
          <a:r>
            <a:rPr lang="en-US" sz="4400" b="1" baseline="0">
              <a:solidFill>
                <a:srgbClr val="13293D"/>
              </a:solidFill>
            </a:rPr>
            <a:t> Dashboard (2026)</a:t>
          </a:r>
          <a:endParaRPr lang="en-US" sz="4400" b="1">
            <a:solidFill>
              <a:srgbClr val="13293D"/>
            </a:solidFill>
          </a:endParaRPr>
        </a:p>
      </xdr:txBody>
    </xdr:sp>
    <xdr:clientData/>
  </xdr:twoCellAnchor>
  <xdr:twoCellAnchor>
    <xdr:from>
      <xdr:col>4</xdr:col>
      <xdr:colOff>41564</xdr:colOff>
      <xdr:row>11</xdr:row>
      <xdr:rowOff>55419</xdr:rowOff>
    </xdr:from>
    <xdr:to>
      <xdr:col>8</xdr:col>
      <xdr:colOff>41564</xdr:colOff>
      <xdr:row>19</xdr:row>
      <xdr:rowOff>55418</xdr:rowOff>
    </xdr:to>
    <xdr:sp macro="" textlink="">
      <xdr:nvSpPr>
        <xdr:cNvPr id="3" name="Rectangle: Rounded Corners 2">
          <a:extLst>
            <a:ext uri="{FF2B5EF4-FFF2-40B4-BE49-F238E27FC236}">
              <a16:creationId xmlns:a16="http://schemas.microsoft.com/office/drawing/2014/main" id="{447C6B15-73DA-1B10-13B8-ADD6A38F1B9C}"/>
            </a:ext>
          </a:extLst>
        </xdr:cNvPr>
        <xdr:cNvSpPr/>
      </xdr:nvSpPr>
      <xdr:spPr>
        <a:xfrm>
          <a:off x="2479964" y="2036619"/>
          <a:ext cx="2438400" cy="1440872"/>
        </a:xfrm>
        <a:custGeom>
          <a:avLst/>
          <a:gdLst>
            <a:gd name="connsiteX0" fmla="*/ 0 w 2438400"/>
            <a:gd name="connsiteY0" fmla="*/ 240150 h 1440872"/>
            <a:gd name="connsiteX1" fmla="*/ 240150 w 2438400"/>
            <a:gd name="connsiteY1" fmla="*/ 0 h 1440872"/>
            <a:gd name="connsiteX2" fmla="*/ 690513 w 2438400"/>
            <a:gd name="connsiteY2" fmla="*/ 0 h 1440872"/>
            <a:gd name="connsiteX3" fmla="*/ 1199619 w 2438400"/>
            <a:gd name="connsiteY3" fmla="*/ 0 h 1440872"/>
            <a:gd name="connsiteX4" fmla="*/ 1708725 w 2438400"/>
            <a:gd name="connsiteY4" fmla="*/ 0 h 1440872"/>
            <a:gd name="connsiteX5" fmla="*/ 2198250 w 2438400"/>
            <a:gd name="connsiteY5" fmla="*/ 0 h 1440872"/>
            <a:gd name="connsiteX6" fmla="*/ 2438400 w 2438400"/>
            <a:gd name="connsiteY6" fmla="*/ 240150 h 1440872"/>
            <a:gd name="connsiteX7" fmla="*/ 2438400 w 2438400"/>
            <a:gd name="connsiteY7" fmla="*/ 720436 h 1440872"/>
            <a:gd name="connsiteX8" fmla="*/ 2438400 w 2438400"/>
            <a:gd name="connsiteY8" fmla="*/ 1200722 h 1440872"/>
            <a:gd name="connsiteX9" fmla="*/ 2198250 w 2438400"/>
            <a:gd name="connsiteY9" fmla="*/ 1440872 h 1440872"/>
            <a:gd name="connsiteX10" fmla="*/ 1689144 w 2438400"/>
            <a:gd name="connsiteY10" fmla="*/ 1440872 h 1440872"/>
            <a:gd name="connsiteX11" fmla="*/ 1199619 w 2438400"/>
            <a:gd name="connsiteY11" fmla="*/ 1440872 h 1440872"/>
            <a:gd name="connsiteX12" fmla="*/ 670932 w 2438400"/>
            <a:gd name="connsiteY12" fmla="*/ 1440872 h 1440872"/>
            <a:gd name="connsiteX13" fmla="*/ 240150 w 2438400"/>
            <a:gd name="connsiteY13" fmla="*/ 1440872 h 1440872"/>
            <a:gd name="connsiteX14" fmla="*/ 0 w 2438400"/>
            <a:gd name="connsiteY14" fmla="*/ 1200722 h 1440872"/>
            <a:gd name="connsiteX15" fmla="*/ 0 w 2438400"/>
            <a:gd name="connsiteY15" fmla="*/ 720436 h 1440872"/>
            <a:gd name="connsiteX16" fmla="*/ 0 w 2438400"/>
            <a:gd name="connsiteY16" fmla="*/ 240150 h 14408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2438400" h="1440872" fill="none" extrusionOk="0">
              <a:moveTo>
                <a:pt x="0" y="240150"/>
              </a:moveTo>
              <a:cubicBezTo>
                <a:pt x="-3736" y="108375"/>
                <a:pt x="109660" y="-13693"/>
                <a:pt x="240150" y="0"/>
              </a:cubicBezTo>
              <a:cubicBezTo>
                <a:pt x="436361" y="-37536"/>
                <a:pt x="595775" y="16590"/>
                <a:pt x="690513" y="0"/>
              </a:cubicBezTo>
              <a:cubicBezTo>
                <a:pt x="785251" y="-16590"/>
                <a:pt x="1070234" y="14143"/>
                <a:pt x="1199619" y="0"/>
              </a:cubicBezTo>
              <a:cubicBezTo>
                <a:pt x="1329004" y="-14143"/>
                <a:pt x="1454294" y="58383"/>
                <a:pt x="1708725" y="0"/>
              </a:cubicBezTo>
              <a:cubicBezTo>
                <a:pt x="1963156" y="-58383"/>
                <a:pt x="2092404" y="56441"/>
                <a:pt x="2198250" y="0"/>
              </a:cubicBezTo>
              <a:cubicBezTo>
                <a:pt x="2360327" y="-21263"/>
                <a:pt x="2440165" y="104966"/>
                <a:pt x="2438400" y="240150"/>
              </a:cubicBezTo>
              <a:cubicBezTo>
                <a:pt x="2456289" y="337574"/>
                <a:pt x="2418246" y="578201"/>
                <a:pt x="2438400" y="720436"/>
              </a:cubicBezTo>
              <a:cubicBezTo>
                <a:pt x="2458554" y="862671"/>
                <a:pt x="2386260" y="1055451"/>
                <a:pt x="2438400" y="1200722"/>
              </a:cubicBezTo>
              <a:cubicBezTo>
                <a:pt x="2431246" y="1337458"/>
                <a:pt x="2363205" y="1456510"/>
                <a:pt x="2198250" y="1440872"/>
              </a:cubicBezTo>
              <a:cubicBezTo>
                <a:pt x="1948654" y="1477553"/>
                <a:pt x="1791245" y="1418632"/>
                <a:pt x="1689144" y="1440872"/>
              </a:cubicBezTo>
              <a:cubicBezTo>
                <a:pt x="1587043" y="1463112"/>
                <a:pt x="1375487" y="1398822"/>
                <a:pt x="1199619" y="1440872"/>
              </a:cubicBezTo>
              <a:cubicBezTo>
                <a:pt x="1023751" y="1482922"/>
                <a:pt x="926355" y="1433179"/>
                <a:pt x="670932" y="1440872"/>
              </a:cubicBezTo>
              <a:cubicBezTo>
                <a:pt x="415509" y="1448565"/>
                <a:pt x="389206" y="1409050"/>
                <a:pt x="240150" y="1440872"/>
              </a:cubicBezTo>
              <a:cubicBezTo>
                <a:pt x="114785" y="1454390"/>
                <a:pt x="-8876" y="1369473"/>
                <a:pt x="0" y="1200722"/>
              </a:cubicBezTo>
              <a:cubicBezTo>
                <a:pt x="-41169" y="1021849"/>
                <a:pt x="50811" y="947779"/>
                <a:pt x="0" y="720436"/>
              </a:cubicBezTo>
              <a:cubicBezTo>
                <a:pt x="-50811" y="493093"/>
                <a:pt x="15243" y="357121"/>
                <a:pt x="0" y="240150"/>
              </a:cubicBezTo>
              <a:close/>
            </a:path>
            <a:path w="2438400" h="1440872" stroke="0" extrusionOk="0">
              <a:moveTo>
                <a:pt x="0" y="240150"/>
              </a:moveTo>
              <a:cubicBezTo>
                <a:pt x="5468" y="105159"/>
                <a:pt x="134681" y="-17056"/>
                <a:pt x="240150" y="0"/>
              </a:cubicBezTo>
              <a:cubicBezTo>
                <a:pt x="434450" y="-39849"/>
                <a:pt x="578159" y="53986"/>
                <a:pt x="729675" y="0"/>
              </a:cubicBezTo>
              <a:cubicBezTo>
                <a:pt x="881191" y="-53986"/>
                <a:pt x="1055060" y="7877"/>
                <a:pt x="1238781" y="0"/>
              </a:cubicBezTo>
              <a:cubicBezTo>
                <a:pt x="1422502" y="-7877"/>
                <a:pt x="1559132" y="14962"/>
                <a:pt x="1689144" y="0"/>
              </a:cubicBezTo>
              <a:cubicBezTo>
                <a:pt x="1819156" y="-14962"/>
                <a:pt x="1978818" y="5485"/>
                <a:pt x="2198250" y="0"/>
              </a:cubicBezTo>
              <a:cubicBezTo>
                <a:pt x="2295199" y="16840"/>
                <a:pt x="2465487" y="114266"/>
                <a:pt x="2438400" y="240150"/>
              </a:cubicBezTo>
              <a:cubicBezTo>
                <a:pt x="2443283" y="457418"/>
                <a:pt x="2385705" y="592175"/>
                <a:pt x="2438400" y="730042"/>
              </a:cubicBezTo>
              <a:cubicBezTo>
                <a:pt x="2491095" y="867909"/>
                <a:pt x="2388113" y="1057839"/>
                <a:pt x="2438400" y="1200722"/>
              </a:cubicBezTo>
              <a:cubicBezTo>
                <a:pt x="2441264" y="1336052"/>
                <a:pt x="2308703" y="1445355"/>
                <a:pt x="2198250" y="1440872"/>
              </a:cubicBezTo>
              <a:cubicBezTo>
                <a:pt x="2078126" y="1485028"/>
                <a:pt x="1915406" y="1423862"/>
                <a:pt x="1728306" y="1440872"/>
              </a:cubicBezTo>
              <a:cubicBezTo>
                <a:pt x="1541206" y="1457882"/>
                <a:pt x="1420205" y="1404430"/>
                <a:pt x="1219200" y="1440872"/>
              </a:cubicBezTo>
              <a:cubicBezTo>
                <a:pt x="1018195" y="1477314"/>
                <a:pt x="970330" y="1429976"/>
                <a:pt x="768837" y="1440872"/>
              </a:cubicBezTo>
              <a:cubicBezTo>
                <a:pt x="567344" y="1451768"/>
                <a:pt x="405649" y="1425212"/>
                <a:pt x="240150" y="1440872"/>
              </a:cubicBezTo>
              <a:cubicBezTo>
                <a:pt x="93584" y="1428209"/>
                <a:pt x="-39666" y="1333699"/>
                <a:pt x="0" y="1200722"/>
              </a:cubicBezTo>
              <a:cubicBezTo>
                <a:pt x="-15290" y="1009680"/>
                <a:pt x="52143" y="967985"/>
                <a:pt x="0" y="739647"/>
              </a:cubicBezTo>
              <a:cubicBezTo>
                <a:pt x="-52143" y="511309"/>
                <a:pt x="29381" y="359977"/>
                <a:pt x="0" y="240150"/>
              </a:cubicBezTo>
              <a:close/>
            </a:path>
          </a:pathLst>
        </a:custGeom>
        <a:solidFill>
          <a:srgbClr val="13293D"/>
        </a:solidFill>
        <a:ln>
          <a:solidFill>
            <a:schemeClr val="tx1"/>
          </a:solidFill>
          <a:extLst>
            <a:ext uri="{C807C97D-BFC1-408E-A445-0C87EB9F89A2}">
              <ask:lineSketchStyleProps xmlns:ask="http://schemas.microsoft.com/office/drawing/2018/sketchyshapes" sd="723356043">
                <a:prstGeom prst="roundRect">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55418</xdr:colOff>
      <xdr:row>22</xdr:row>
      <xdr:rowOff>69273</xdr:rowOff>
    </xdr:from>
    <xdr:to>
      <xdr:col>8</xdr:col>
      <xdr:colOff>55418</xdr:colOff>
      <xdr:row>30</xdr:row>
      <xdr:rowOff>69272</xdr:rowOff>
    </xdr:to>
    <xdr:sp macro="" textlink="">
      <xdr:nvSpPr>
        <xdr:cNvPr id="4" name="Rectangle: Rounded Corners 3">
          <a:extLst>
            <a:ext uri="{FF2B5EF4-FFF2-40B4-BE49-F238E27FC236}">
              <a16:creationId xmlns:a16="http://schemas.microsoft.com/office/drawing/2014/main" id="{4EDC183B-0EE2-4361-BB9E-ECD628FEC757}"/>
            </a:ext>
          </a:extLst>
        </xdr:cNvPr>
        <xdr:cNvSpPr/>
      </xdr:nvSpPr>
      <xdr:spPr>
        <a:xfrm>
          <a:off x="2493818" y="4031673"/>
          <a:ext cx="2438400" cy="1440872"/>
        </a:xfrm>
        <a:custGeom>
          <a:avLst/>
          <a:gdLst>
            <a:gd name="connsiteX0" fmla="*/ 0 w 2438400"/>
            <a:gd name="connsiteY0" fmla="*/ 240150 h 1440872"/>
            <a:gd name="connsiteX1" fmla="*/ 240150 w 2438400"/>
            <a:gd name="connsiteY1" fmla="*/ 0 h 1440872"/>
            <a:gd name="connsiteX2" fmla="*/ 749256 w 2438400"/>
            <a:gd name="connsiteY2" fmla="*/ 0 h 1440872"/>
            <a:gd name="connsiteX3" fmla="*/ 1199619 w 2438400"/>
            <a:gd name="connsiteY3" fmla="*/ 0 h 1440872"/>
            <a:gd name="connsiteX4" fmla="*/ 1669563 w 2438400"/>
            <a:gd name="connsiteY4" fmla="*/ 0 h 1440872"/>
            <a:gd name="connsiteX5" fmla="*/ 2198250 w 2438400"/>
            <a:gd name="connsiteY5" fmla="*/ 0 h 1440872"/>
            <a:gd name="connsiteX6" fmla="*/ 2438400 w 2438400"/>
            <a:gd name="connsiteY6" fmla="*/ 240150 h 1440872"/>
            <a:gd name="connsiteX7" fmla="*/ 2438400 w 2438400"/>
            <a:gd name="connsiteY7" fmla="*/ 739647 h 1440872"/>
            <a:gd name="connsiteX8" fmla="*/ 2438400 w 2438400"/>
            <a:gd name="connsiteY8" fmla="*/ 1200722 h 1440872"/>
            <a:gd name="connsiteX9" fmla="*/ 2198250 w 2438400"/>
            <a:gd name="connsiteY9" fmla="*/ 1440872 h 1440872"/>
            <a:gd name="connsiteX10" fmla="*/ 1669563 w 2438400"/>
            <a:gd name="connsiteY10" fmla="*/ 1440872 h 1440872"/>
            <a:gd name="connsiteX11" fmla="*/ 1199619 w 2438400"/>
            <a:gd name="connsiteY11" fmla="*/ 1440872 h 1440872"/>
            <a:gd name="connsiteX12" fmla="*/ 729675 w 2438400"/>
            <a:gd name="connsiteY12" fmla="*/ 1440872 h 1440872"/>
            <a:gd name="connsiteX13" fmla="*/ 240150 w 2438400"/>
            <a:gd name="connsiteY13" fmla="*/ 1440872 h 1440872"/>
            <a:gd name="connsiteX14" fmla="*/ 0 w 2438400"/>
            <a:gd name="connsiteY14" fmla="*/ 1200722 h 1440872"/>
            <a:gd name="connsiteX15" fmla="*/ 0 w 2438400"/>
            <a:gd name="connsiteY15" fmla="*/ 739647 h 1440872"/>
            <a:gd name="connsiteX16" fmla="*/ 0 w 2438400"/>
            <a:gd name="connsiteY16" fmla="*/ 240150 h 14408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2438400" h="1440872" fill="none" extrusionOk="0">
              <a:moveTo>
                <a:pt x="0" y="240150"/>
              </a:moveTo>
              <a:cubicBezTo>
                <a:pt x="-12097" y="71598"/>
                <a:pt x="106193" y="3664"/>
                <a:pt x="240150" y="0"/>
              </a:cubicBezTo>
              <a:cubicBezTo>
                <a:pt x="353383" y="-22346"/>
                <a:pt x="560742" y="25725"/>
                <a:pt x="749256" y="0"/>
              </a:cubicBezTo>
              <a:cubicBezTo>
                <a:pt x="937770" y="-25725"/>
                <a:pt x="1008007" y="39496"/>
                <a:pt x="1199619" y="0"/>
              </a:cubicBezTo>
              <a:cubicBezTo>
                <a:pt x="1391231" y="-39496"/>
                <a:pt x="1486598" y="26619"/>
                <a:pt x="1669563" y="0"/>
              </a:cubicBezTo>
              <a:cubicBezTo>
                <a:pt x="1852528" y="-26619"/>
                <a:pt x="2026964" y="35217"/>
                <a:pt x="2198250" y="0"/>
              </a:cubicBezTo>
              <a:cubicBezTo>
                <a:pt x="2322219" y="605"/>
                <a:pt x="2409207" y="127342"/>
                <a:pt x="2438400" y="240150"/>
              </a:cubicBezTo>
              <a:cubicBezTo>
                <a:pt x="2487480" y="445011"/>
                <a:pt x="2381481" y="623984"/>
                <a:pt x="2438400" y="739647"/>
              </a:cubicBezTo>
              <a:cubicBezTo>
                <a:pt x="2495319" y="855310"/>
                <a:pt x="2426335" y="1060039"/>
                <a:pt x="2438400" y="1200722"/>
              </a:cubicBezTo>
              <a:cubicBezTo>
                <a:pt x="2466929" y="1351726"/>
                <a:pt x="2338766" y="1432624"/>
                <a:pt x="2198250" y="1440872"/>
              </a:cubicBezTo>
              <a:cubicBezTo>
                <a:pt x="2037329" y="1480833"/>
                <a:pt x="1788664" y="1379284"/>
                <a:pt x="1669563" y="1440872"/>
              </a:cubicBezTo>
              <a:cubicBezTo>
                <a:pt x="1550462" y="1502460"/>
                <a:pt x="1419144" y="1386029"/>
                <a:pt x="1199619" y="1440872"/>
              </a:cubicBezTo>
              <a:cubicBezTo>
                <a:pt x="980094" y="1495715"/>
                <a:pt x="920273" y="1409485"/>
                <a:pt x="729675" y="1440872"/>
              </a:cubicBezTo>
              <a:cubicBezTo>
                <a:pt x="539077" y="1472259"/>
                <a:pt x="430415" y="1433847"/>
                <a:pt x="240150" y="1440872"/>
              </a:cubicBezTo>
              <a:cubicBezTo>
                <a:pt x="114473" y="1436504"/>
                <a:pt x="-5505" y="1301912"/>
                <a:pt x="0" y="1200722"/>
              </a:cubicBezTo>
              <a:cubicBezTo>
                <a:pt x="-40654" y="1029783"/>
                <a:pt x="30035" y="890777"/>
                <a:pt x="0" y="739647"/>
              </a:cubicBezTo>
              <a:cubicBezTo>
                <a:pt x="-30035" y="588518"/>
                <a:pt x="39522" y="416722"/>
                <a:pt x="0" y="240150"/>
              </a:cubicBezTo>
              <a:close/>
            </a:path>
            <a:path w="2438400" h="1440872" stroke="0" extrusionOk="0">
              <a:moveTo>
                <a:pt x="0" y="240150"/>
              </a:moveTo>
              <a:cubicBezTo>
                <a:pt x="10336" y="118208"/>
                <a:pt x="118424" y="-6936"/>
                <a:pt x="240150" y="0"/>
              </a:cubicBezTo>
              <a:cubicBezTo>
                <a:pt x="430841" y="-1329"/>
                <a:pt x="501281" y="27366"/>
                <a:pt x="670932" y="0"/>
              </a:cubicBezTo>
              <a:cubicBezTo>
                <a:pt x="840583" y="-27366"/>
                <a:pt x="1026023" y="20156"/>
                <a:pt x="1160457" y="0"/>
              </a:cubicBezTo>
              <a:cubicBezTo>
                <a:pt x="1294892" y="-20156"/>
                <a:pt x="1502654" y="9352"/>
                <a:pt x="1649982" y="0"/>
              </a:cubicBezTo>
              <a:cubicBezTo>
                <a:pt x="1797311" y="-9352"/>
                <a:pt x="2043714" y="145"/>
                <a:pt x="2198250" y="0"/>
              </a:cubicBezTo>
              <a:cubicBezTo>
                <a:pt x="2324362" y="9786"/>
                <a:pt x="2465098" y="86131"/>
                <a:pt x="2438400" y="240150"/>
              </a:cubicBezTo>
              <a:cubicBezTo>
                <a:pt x="2471628" y="336424"/>
                <a:pt x="2416734" y="509656"/>
                <a:pt x="2438400" y="691619"/>
              </a:cubicBezTo>
              <a:cubicBezTo>
                <a:pt x="2460066" y="873582"/>
                <a:pt x="2409298" y="953756"/>
                <a:pt x="2438400" y="1200722"/>
              </a:cubicBezTo>
              <a:cubicBezTo>
                <a:pt x="2434962" y="1338297"/>
                <a:pt x="2327672" y="1467484"/>
                <a:pt x="2198250" y="1440872"/>
              </a:cubicBezTo>
              <a:cubicBezTo>
                <a:pt x="2056077" y="1467428"/>
                <a:pt x="1843147" y="1398305"/>
                <a:pt x="1728306" y="1440872"/>
              </a:cubicBezTo>
              <a:cubicBezTo>
                <a:pt x="1613465" y="1483439"/>
                <a:pt x="1391474" y="1427825"/>
                <a:pt x="1277943" y="1440872"/>
              </a:cubicBezTo>
              <a:cubicBezTo>
                <a:pt x="1164412" y="1453919"/>
                <a:pt x="877640" y="1431386"/>
                <a:pt x="749256" y="1440872"/>
              </a:cubicBezTo>
              <a:cubicBezTo>
                <a:pt x="620872" y="1450358"/>
                <a:pt x="423927" y="1394460"/>
                <a:pt x="240150" y="1440872"/>
              </a:cubicBezTo>
              <a:cubicBezTo>
                <a:pt x="109847" y="1422284"/>
                <a:pt x="-15927" y="1343177"/>
                <a:pt x="0" y="1200722"/>
              </a:cubicBezTo>
              <a:cubicBezTo>
                <a:pt x="-28213" y="1001170"/>
                <a:pt x="8131" y="900065"/>
                <a:pt x="0" y="701225"/>
              </a:cubicBezTo>
              <a:cubicBezTo>
                <a:pt x="-8131" y="502385"/>
                <a:pt x="13366" y="334378"/>
                <a:pt x="0" y="240150"/>
              </a:cubicBezTo>
              <a:close/>
            </a:path>
          </a:pathLst>
        </a:custGeom>
        <a:solidFill>
          <a:srgbClr val="13293D"/>
        </a:solidFill>
        <a:ln>
          <a:solidFill>
            <a:schemeClr val="tx1"/>
          </a:solidFill>
          <a:extLst>
            <a:ext uri="{C807C97D-BFC1-408E-A445-0C87EB9F89A2}">
              <ask:lineSketchStyleProps xmlns:ask="http://schemas.microsoft.com/office/drawing/2018/sketchyshapes" sd="1092865104">
                <a:prstGeom prst="roundRect">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55418</xdr:colOff>
      <xdr:row>33</xdr:row>
      <xdr:rowOff>83128</xdr:rowOff>
    </xdr:from>
    <xdr:to>
      <xdr:col>8</xdr:col>
      <xdr:colOff>55418</xdr:colOff>
      <xdr:row>41</xdr:row>
      <xdr:rowOff>83127</xdr:rowOff>
    </xdr:to>
    <xdr:sp macro="" textlink="">
      <xdr:nvSpPr>
        <xdr:cNvPr id="5" name="Rectangle: Rounded Corners 4">
          <a:extLst>
            <a:ext uri="{FF2B5EF4-FFF2-40B4-BE49-F238E27FC236}">
              <a16:creationId xmlns:a16="http://schemas.microsoft.com/office/drawing/2014/main" id="{A9F8CFC6-78D1-4568-BD27-C0472EE8F796}"/>
            </a:ext>
          </a:extLst>
        </xdr:cNvPr>
        <xdr:cNvSpPr/>
      </xdr:nvSpPr>
      <xdr:spPr>
        <a:xfrm>
          <a:off x="2493818" y="6026728"/>
          <a:ext cx="2438400" cy="1440872"/>
        </a:xfrm>
        <a:custGeom>
          <a:avLst/>
          <a:gdLst>
            <a:gd name="connsiteX0" fmla="*/ 0 w 2438400"/>
            <a:gd name="connsiteY0" fmla="*/ 240150 h 1440872"/>
            <a:gd name="connsiteX1" fmla="*/ 240150 w 2438400"/>
            <a:gd name="connsiteY1" fmla="*/ 0 h 1440872"/>
            <a:gd name="connsiteX2" fmla="*/ 690513 w 2438400"/>
            <a:gd name="connsiteY2" fmla="*/ 0 h 1440872"/>
            <a:gd name="connsiteX3" fmla="*/ 1180038 w 2438400"/>
            <a:gd name="connsiteY3" fmla="*/ 0 h 1440872"/>
            <a:gd name="connsiteX4" fmla="*/ 1630401 w 2438400"/>
            <a:gd name="connsiteY4" fmla="*/ 0 h 1440872"/>
            <a:gd name="connsiteX5" fmla="*/ 2198250 w 2438400"/>
            <a:gd name="connsiteY5" fmla="*/ 0 h 1440872"/>
            <a:gd name="connsiteX6" fmla="*/ 2438400 w 2438400"/>
            <a:gd name="connsiteY6" fmla="*/ 240150 h 1440872"/>
            <a:gd name="connsiteX7" fmla="*/ 2438400 w 2438400"/>
            <a:gd name="connsiteY7" fmla="*/ 691619 h 1440872"/>
            <a:gd name="connsiteX8" fmla="*/ 2438400 w 2438400"/>
            <a:gd name="connsiteY8" fmla="*/ 1200722 h 1440872"/>
            <a:gd name="connsiteX9" fmla="*/ 2198250 w 2438400"/>
            <a:gd name="connsiteY9" fmla="*/ 1440872 h 1440872"/>
            <a:gd name="connsiteX10" fmla="*/ 1728306 w 2438400"/>
            <a:gd name="connsiteY10" fmla="*/ 1440872 h 1440872"/>
            <a:gd name="connsiteX11" fmla="*/ 1297524 w 2438400"/>
            <a:gd name="connsiteY11" fmla="*/ 1440872 h 1440872"/>
            <a:gd name="connsiteX12" fmla="*/ 866742 w 2438400"/>
            <a:gd name="connsiteY12" fmla="*/ 1440872 h 1440872"/>
            <a:gd name="connsiteX13" fmla="*/ 240150 w 2438400"/>
            <a:gd name="connsiteY13" fmla="*/ 1440872 h 1440872"/>
            <a:gd name="connsiteX14" fmla="*/ 0 w 2438400"/>
            <a:gd name="connsiteY14" fmla="*/ 1200722 h 1440872"/>
            <a:gd name="connsiteX15" fmla="*/ 0 w 2438400"/>
            <a:gd name="connsiteY15" fmla="*/ 710830 h 1440872"/>
            <a:gd name="connsiteX16" fmla="*/ 0 w 2438400"/>
            <a:gd name="connsiteY16" fmla="*/ 240150 h 14408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2438400" h="1440872" fill="none" extrusionOk="0">
              <a:moveTo>
                <a:pt x="0" y="240150"/>
              </a:moveTo>
              <a:cubicBezTo>
                <a:pt x="13705" y="71530"/>
                <a:pt x="123741" y="11541"/>
                <a:pt x="240150" y="0"/>
              </a:cubicBezTo>
              <a:cubicBezTo>
                <a:pt x="406663" y="-20857"/>
                <a:pt x="499270" y="22392"/>
                <a:pt x="690513" y="0"/>
              </a:cubicBezTo>
              <a:cubicBezTo>
                <a:pt x="881756" y="-22392"/>
                <a:pt x="979009" y="58225"/>
                <a:pt x="1180038" y="0"/>
              </a:cubicBezTo>
              <a:cubicBezTo>
                <a:pt x="1381067" y="-58225"/>
                <a:pt x="1524275" y="24806"/>
                <a:pt x="1630401" y="0"/>
              </a:cubicBezTo>
              <a:cubicBezTo>
                <a:pt x="1736527" y="-24806"/>
                <a:pt x="2020994" y="39793"/>
                <a:pt x="2198250" y="0"/>
              </a:cubicBezTo>
              <a:cubicBezTo>
                <a:pt x="2318423" y="-35049"/>
                <a:pt x="2432437" y="131385"/>
                <a:pt x="2438400" y="240150"/>
              </a:cubicBezTo>
              <a:cubicBezTo>
                <a:pt x="2470163" y="351962"/>
                <a:pt x="2405897" y="584602"/>
                <a:pt x="2438400" y="691619"/>
              </a:cubicBezTo>
              <a:cubicBezTo>
                <a:pt x="2470903" y="798636"/>
                <a:pt x="2429660" y="1010153"/>
                <a:pt x="2438400" y="1200722"/>
              </a:cubicBezTo>
              <a:cubicBezTo>
                <a:pt x="2437795" y="1296667"/>
                <a:pt x="2324563" y="1430223"/>
                <a:pt x="2198250" y="1440872"/>
              </a:cubicBezTo>
              <a:cubicBezTo>
                <a:pt x="2080839" y="1469105"/>
                <a:pt x="1852188" y="1409890"/>
                <a:pt x="1728306" y="1440872"/>
              </a:cubicBezTo>
              <a:cubicBezTo>
                <a:pt x="1604424" y="1471854"/>
                <a:pt x="1503391" y="1406910"/>
                <a:pt x="1297524" y="1440872"/>
              </a:cubicBezTo>
              <a:cubicBezTo>
                <a:pt x="1091657" y="1474834"/>
                <a:pt x="1071784" y="1390994"/>
                <a:pt x="866742" y="1440872"/>
              </a:cubicBezTo>
              <a:cubicBezTo>
                <a:pt x="661700" y="1490750"/>
                <a:pt x="382290" y="1430916"/>
                <a:pt x="240150" y="1440872"/>
              </a:cubicBezTo>
              <a:cubicBezTo>
                <a:pt x="76420" y="1434678"/>
                <a:pt x="3318" y="1334066"/>
                <a:pt x="0" y="1200722"/>
              </a:cubicBezTo>
              <a:cubicBezTo>
                <a:pt x="-9397" y="1089183"/>
                <a:pt x="42364" y="904872"/>
                <a:pt x="0" y="710830"/>
              </a:cubicBezTo>
              <a:cubicBezTo>
                <a:pt x="-42364" y="516788"/>
                <a:pt x="38654" y="336755"/>
                <a:pt x="0" y="240150"/>
              </a:cubicBezTo>
              <a:close/>
            </a:path>
            <a:path w="2438400" h="1440872" stroke="0" extrusionOk="0">
              <a:moveTo>
                <a:pt x="0" y="240150"/>
              </a:moveTo>
              <a:cubicBezTo>
                <a:pt x="7372" y="126859"/>
                <a:pt x="96066" y="14688"/>
                <a:pt x="240150" y="0"/>
              </a:cubicBezTo>
              <a:cubicBezTo>
                <a:pt x="434893" y="-2495"/>
                <a:pt x="515466" y="24265"/>
                <a:pt x="710094" y="0"/>
              </a:cubicBezTo>
              <a:cubicBezTo>
                <a:pt x="904722" y="-24265"/>
                <a:pt x="1078511" y="1065"/>
                <a:pt x="1180038" y="0"/>
              </a:cubicBezTo>
              <a:cubicBezTo>
                <a:pt x="1281565" y="-1065"/>
                <a:pt x="1458629" y="2784"/>
                <a:pt x="1610820" y="0"/>
              </a:cubicBezTo>
              <a:cubicBezTo>
                <a:pt x="1763011" y="-2784"/>
                <a:pt x="2042206" y="11477"/>
                <a:pt x="2198250" y="0"/>
              </a:cubicBezTo>
              <a:cubicBezTo>
                <a:pt x="2356297" y="-6952"/>
                <a:pt x="2438468" y="137511"/>
                <a:pt x="2438400" y="240150"/>
              </a:cubicBezTo>
              <a:cubicBezTo>
                <a:pt x="2476636" y="477000"/>
                <a:pt x="2415937" y="546642"/>
                <a:pt x="2438400" y="730042"/>
              </a:cubicBezTo>
              <a:cubicBezTo>
                <a:pt x="2460863" y="913442"/>
                <a:pt x="2425243" y="1023293"/>
                <a:pt x="2438400" y="1200722"/>
              </a:cubicBezTo>
              <a:cubicBezTo>
                <a:pt x="2443583" y="1303490"/>
                <a:pt x="2297821" y="1456116"/>
                <a:pt x="2198250" y="1440872"/>
              </a:cubicBezTo>
              <a:cubicBezTo>
                <a:pt x="2087704" y="1486431"/>
                <a:pt x="1879984" y="1420633"/>
                <a:pt x="1767468" y="1440872"/>
              </a:cubicBezTo>
              <a:cubicBezTo>
                <a:pt x="1654952" y="1461111"/>
                <a:pt x="1354360" y="1397511"/>
                <a:pt x="1238781" y="1440872"/>
              </a:cubicBezTo>
              <a:cubicBezTo>
                <a:pt x="1123202" y="1484233"/>
                <a:pt x="977296" y="1419734"/>
                <a:pt x="729675" y="1440872"/>
              </a:cubicBezTo>
              <a:cubicBezTo>
                <a:pt x="482054" y="1462010"/>
                <a:pt x="396715" y="1406098"/>
                <a:pt x="240150" y="1440872"/>
              </a:cubicBezTo>
              <a:cubicBezTo>
                <a:pt x="89627" y="1407999"/>
                <a:pt x="-376" y="1339330"/>
                <a:pt x="0" y="1200722"/>
              </a:cubicBezTo>
              <a:cubicBezTo>
                <a:pt x="-17029" y="964161"/>
                <a:pt x="30596" y="947713"/>
                <a:pt x="0" y="701225"/>
              </a:cubicBezTo>
              <a:cubicBezTo>
                <a:pt x="-30596" y="454737"/>
                <a:pt x="41251" y="360001"/>
                <a:pt x="0" y="240150"/>
              </a:cubicBezTo>
              <a:close/>
            </a:path>
          </a:pathLst>
        </a:custGeom>
        <a:solidFill>
          <a:srgbClr val="13293D"/>
        </a:solidFill>
        <a:ln>
          <a:solidFill>
            <a:schemeClr val="tx1"/>
          </a:solidFill>
          <a:extLst>
            <a:ext uri="{C807C97D-BFC1-408E-A445-0C87EB9F89A2}">
              <ask:lineSketchStyleProps xmlns:ask="http://schemas.microsoft.com/office/drawing/2018/sketchyshapes" sd="1931027901">
                <a:prstGeom prst="roundRect">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55418</xdr:colOff>
      <xdr:row>11</xdr:row>
      <xdr:rowOff>166255</xdr:rowOff>
    </xdr:from>
    <xdr:to>
      <xdr:col>7</xdr:col>
      <xdr:colOff>180109</xdr:colOff>
      <xdr:row>17</xdr:row>
      <xdr:rowOff>0</xdr:rowOff>
    </xdr:to>
    <xdr:sp macro="" textlink="">
      <xdr:nvSpPr>
        <xdr:cNvPr id="6" name="TextBox 5">
          <a:extLst>
            <a:ext uri="{FF2B5EF4-FFF2-40B4-BE49-F238E27FC236}">
              <a16:creationId xmlns:a16="http://schemas.microsoft.com/office/drawing/2014/main" id="{45B89F09-0533-254A-F702-6460AC407DE0}"/>
            </a:ext>
          </a:extLst>
        </xdr:cNvPr>
        <xdr:cNvSpPr txBox="1"/>
      </xdr:nvSpPr>
      <xdr:spPr>
        <a:xfrm>
          <a:off x="3103418" y="2147455"/>
          <a:ext cx="1343891"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E8F1F2"/>
              </a:solidFill>
            </a:rPr>
            <a:t>NPS</a:t>
          </a:r>
          <a:r>
            <a:rPr lang="en-US" sz="2800" b="1" baseline="0">
              <a:solidFill>
                <a:srgbClr val="E8F1F2"/>
              </a:solidFill>
            </a:rPr>
            <a:t> %</a:t>
          </a:r>
        </a:p>
      </xdr:txBody>
    </xdr:sp>
    <xdr:clientData/>
  </xdr:twoCellAnchor>
  <xdr:twoCellAnchor>
    <xdr:from>
      <xdr:col>5</xdr:col>
      <xdr:colOff>0</xdr:colOff>
      <xdr:row>14</xdr:row>
      <xdr:rowOff>166255</xdr:rowOff>
    </xdr:from>
    <xdr:to>
      <xdr:col>7</xdr:col>
      <xdr:colOff>471055</xdr:colOff>
      <xdr:row>20</xdr:row>
      <xdr:rowOff>0</xdr:rowOff>
    </xdr:to>
    <xdr:sp macro="" textlink="NPS_Survey!L11">
      <xdr:nvSpPr>
        <xdr:cNvPr id="7" name="TextBox 6">
          <a:extLst>
            <a:ext uri="{FF2B5EF4-FFF2-40B4-BE49-F238E27FC236}">
              <a16:creationId xmlns:a16="http://schemas.microsoft.com/office/drawing/2014/main" id="{6C38BDF2-2341-11C4-9893-9E817BE1DCA3}"/>
            </a:ext>
          </a:extLst>
        </xdr:cNvPr>
        <xdr:cNvSpPr txBox="1"/>
      </xdr:nvSpPr>
      <xdr:spPr>
        <a:xfrm>
          <a:off x="3048000" y="2687782"/>
          <a:ext cx="1690255"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35BE20-C226-4759-A772-828FDA5D9E8D}" type="TxLink">
            <a:rPr lang="en-US" sz="2800" b="1" i="0" u="none" strike="noStrike">
              <a:solidFill>
                <a:srgbClr val="E8F1F2"/>
              </a:solidFill>
              <a:latin typeface="Calibri"/>
              <a:ea typeface="Calibri"/>
              <a:cs typeface="Calibri"/>
            </a:rPr>
            <a:pPr/>
            <a:t>23.45%</a:t>
          </a:fld>
          <a:endParaRPr lang="en-US" sz="2800" b="1">
            <a:solidFill>
              <a:srgbClr val="E8F1F2"/>
            </a:solidFill>
          </a:endParaRPr>
        </a:p>
      </xdr:txBody>
    </xdr:sp>
    <xdr:clientData/>
  </xdr:twoCellAnchor>
  <xdr:twoCellAnchor>
    <xdr:from>
      <xdr:col>4</xdr:col>
      <xdr:colOff>304800</xdr:colOff>
      <xdr:row>23</xdr:row>
      <xdr:rowOff>0</xdr:rowOff>
    </xdr:from>
    <xdr:to>
      <xdr:col>8</xdr:col>
      <xdr:colOff>0</xdr:colOff>
      <xdr:row>28</xdr:row>
      <xdr:rowOff>13854</xdr:rowOff>
    </xdr:to>
    <xdr:sp macro="" textlink="">
      <xdr:nvSpPr>
        <xdr:cNvPr id="8" name="TextBox 7">
          <a:extLst>
            <a:ext uri="{FF2B5EF4-FFF2-40B4-BE49-F238E27FC236}">
              <a16:creationId xmlns:a16="http://schemas.microsoft.com/office/drawing/2014/main" id="{B5E77B3B-2550-3C7B-4E85-78C5AC7FC0DF}"/>
            </a:ext>
          </a:extLst>
        </xdr:cNvPr>
        <xdr:cNvSpPr txBox="1"/>
      </xdr:nvSpPr>
      <xdr:spPr>
        <a:xfrm>
          <a:off x="2743200" y="4142509"/>
          <a:ext cx="21336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E8F1F2"/>
              </a:solidFill>
              <a:latin typeface="+mn-lt"/>
              <a:ea typeface="+mn-ea"/>
              <a:cs typeface="+mn-cs"/>
            </a:rPr>
            <a:t>Promoters%</a:t>
          </a:r>
          <a:r>
            <a:rPr lang="en-US" sz="1100"/>
            <a:t> </a:t>
          </a:r>
        </a:p>
      </xdr:txBody>
    </xdr:sp>
    <xdr:clientData/>
  </xdr:twoCellAnchor>
  <xdr:twoCellAnchor>
    <xdr:from>
      <xdr:col>5</xdr:col>
      <xdr:colOff>207818</xdr:colOff>
      <xdr:row>26</xdr:row>
      <xdr:rowOff>13855</xdr:rowOff>
    </xdr:from>
    <xdr:to>
      <xdr:col>7</xdr:col>
      <xdr:colOff>471055</xdr:colOff>
      <xdr:row>31</xdr:row>
      <xdr:rowOff>27709</xdr:rowOff>
    </xdr:to>
    <xdr:sp macro="" textlink="NPS_Survey!L8">
      <xdr:nvSpPr>
        <xdr:cNvPr id="9" name="TextBox 8">
          <a:extLst>
            <a:ext uri="{FF2B5EF4-FFF2-40B4-BE49-F238E27FC236}">
              <a16:creationId xmlns:a16="http://schemas.microsoft.com/office/drawing/2014/main" id="{B0218FEE-E05C-80E7-319F-528AF9B90C0E}"/>
            </a:ext>
          </a:extLst>
        </xdr:cNvPr>
        <xdr:cNvSpPr txBox="1"/>
      </xdr:nvSpPr>
      <xdr:spPr>
        <a:xfrm>
          <a:off x="3255818" y="4696691"/>
          <a:ext cx="1482437"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2AAA88-A3CB-4E9A-93A1-2578252B7AB7}" type="TxLink">
            <a:rPr lang="en-US" sz="2800" b="1" i="0" u="none" strike="noStrike">
              <a:solidFill>
                <a:srgbClr val="E8F1F2"/>
              </a:solidFill>
              <a:latin typeface="Calibri"/>
              <a:ea typeface="Calibri"/>
              <a:cs typeface="Calibri"/>
            </a:rPr>
            <a:pPr marL="0" indent="0"/>
            <a:t>46%</a:t>
          </a:fld>
          <a:endParaRPr lang="en-US" sz="2800" b="1" i="0" u="none" strike="noStrike">
            <a:solidFill>
              <a:srgbClr val="E8F1F2"/>
            </a:solidFill>
            <a:latin typeface="Calibri"/>
            <a:ea typeface="Calibri"/>
            <a:cs typeface="Calibri"/>
          </a:endParaRPr>
        </a:p>
      </xdr:txBody>
    </xdr:sp>
    <xdr:clientData/>
  </xdr:twoCellAnchor>
  <xdr:twoCellAnchor>
    <xdr:from>
      <xdr:col>4</xdr:col>
      <xdr:colOff>138546</xdr:colOff>
      <xdr:row>34</xdr:row>
      <xdr:rowOff>0</xdr:rowOff>
    </xdr:from>
    <xdr:to>
      <xdr:col>8</xdr:col>
      <xdr:colOff>0</xdr:colOff>
      <xdr:row>39</xdr:row>
      <xdr:rowOff>13854</xdr:rowOff>
    </xdr:to>
    <xdr:sp macro="" textlink="">
      <xdr:nvSpPr>
        <xdr:cNvPr id="10" name="TextBox 9">
          <a:extLst>
            <a:ext uri="{FF2B5EF4-FFF2-40B4-BE49-F238E27FC236}">
              <a16:creationId xmlns:a16="http://schemas.microsoft.com/office/drawing/2014/main" id="{3305B4BA-9811-449F-CDFE-AAD6DB44DFEA}"/>
            </a:ext>
          </a:extLst>
        </xdr:cNvPr>
        <xdr:cNvSpPr txBox="1"/>
      </xdr:nvSpPr>
      <xdr:spPr>
        <a:xfrm>
          <a:off x="2576946" y="6123709"/>
          <a:ext cx="2299854"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E8F1F2"/>
              </a:solidFill>
              <a:latin typeface="+mn-lt"/>
              <a:ea typeface="+mn-ea"/>
              <a:cs typeface="+mn-cs"/>
            </a:rPr>
            <a:t>#Respondents</a:t>
          </a:r>
        </a:p>
      </xdr:txBody>
    </xdr:sp>
    <xdr:clientData/>
  </xdr:twoCellAnchor>
  <xdr:twoCellAnchor>
    <xdr:from>
      <xdr:col>5</xdr:col>
      <xdr:colOff>207818</xdr:colOff>
      <xdr:row>37</xdr:row>
      <xdr:rowOff>0</xdr:rowOff>
    </xdr:from>
    <xdr:to>
      <xdr:col>6</xdr:col>
      <xdr:colOff>512618</xdr:colOff>
      <xdr:row>42</xdr:row>
      <xdr:rowOff>13854</xdr:rowOff>
    </xdr:to>
    <xdr:sp macro="" textlink="NPS_Survey!I9">
      <xdr:nvSpPr>
        <xdr:cNvPr id="11" name="TextBox 10">
          <a:extLst>
            <a:ext uri="{FF2B5EF4-FFF2-40B4-BE49-F238E27FC236}">
              <a16:creationId xmlns:a16="http://schemas.microsoft.com/office/drawing/2014/main" id="{B7F7181F-0D9D-95A7-B968-9EC747069A2D}"/>
            </a:ext>
          </a:extLst>
        </xdr:cNvPr>
        <xdr:cNvSpPr txBox="1"/>
      </xdr:nvSpPr>
      <xdr:spPr>
        <a:xfrm>
          <a:off x="3255818" y="6664036"/>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755F69-15BB-40E3-87E6-4505C1ABC856}" type="TxLink">
            <a:rPr lang="en-US" sz="2800" b="1" i="0" u="none" strike="noStrike">
              <a:solidFill>
                <a:srgbClr val="E8F1F2"/>
              </a:solidFill>
              <a:latin typeface="Calibri"/>
              <a:ea typeface="Calibri"/>
              <a:cs typeface="Calibri"/>
            </a:rPr>
            <a:pPr marL="0" indent="0"/>
            <a:t>290</a:t>
          </a:fld>
          <a:endParaRPr lang="en-US" sz="2800" b="1" i="0" u="none" strike="noStrike">
            <a:solidFill>
              <a:srgbClr val="E8F1F2"/>
            </a:solidFill>
            <a:latin typeface="Calibri"/>
            <a:ea typeface="Calibri"/>
            <a:cs typeface="Calibri"/>
          </a:endParaRPr>
        </a:p>
      </xdr:txBody>
    </xdr:sp>
    <xdr:clientData/>
  </xdr:twoCellAnchor>
  <xdr:twoCellAnchor>
    <xdr:from>
      <xdr:col>20</xdr:col>
      <xdr:colOff>41565</xdr:colOff>
      <xdr:row>9</xdr:row>
      <xdr:rowOff>166254</xdr:rowOff>
    </xdr:from>
    <xdr:to>
      <xdr:col>35</xdr:col>
      <xdr:colOff>41565</xdr:colOff>
      <xdr:row>29</xdr:row>
      <xdr:rowOff>90054</xdr:rowOff>
    </xdr:to>
    <xdr:graphicFrame macro="">
      <xdr:nvGraphicFramePr>
        <xdr:cNvPr id="13" name="Chart 12">
          <a:extLst>
            <a:ext uri="{FF2B5EF4-FFF2-40B4-BE49-F238E27FC236}">
              <a16:creationId xmlns:a16="http://schemas.microsoft.com/office/drawing/2014/main" id="{F5474E74-E6AD-46F5-A51F-4311AABC6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96982</xdr:colOff>
      <xdr:row>10</xdr:row>
      <xdr:rowOff>0</xdr:rowOff>
    </xdr:from>
    <xdr:to>
      <xdr:col>19</xdr:col>
      <xdr:colOff>346364</xdr:colOff>
      <xdr:row>29</xdr:row>
      <xdr:rowOff>103909</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2A0E3FFA-304A-4165-86F7-2C751E25A6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92982" y="1828800"/>
              <a:ext cx="5735782" cy="35786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542307</xdr:colOff>
      <xdr:row>30</xdr:row>
      <xdr:rowOff>30480</xdr:rowOff>
    </xdr:from>
    <xdr:to>
      <xdr:col>23</xdr:col>
      <xdr:colOff>542307</xdr:colOff>
      <xdr:row>44</xdr:row>
      <xdr:rowOff>13856</xdr:rowOff>
    </xdr:to>
    <xdr:graphicFrame macro="">
      <xdr:nvGraphicFramePr>
        <xdr:cNvPr id="12" name="Chart 11">
          <a:extLst>
            <a:ext uri="{FF2B5EF4-FFF2-40B4-BE49-F238E27FC236}">
              <a16:creationId xmlns:a16="http://schemas.microsoft.com/office/drawing/2014/main" id="{073CA3E2-7C3C-46F7-AF52-89F9EF30A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564016</xdr:colOff>
      <xdr:row>30</xdr:row>
      <xdr:rowOff>23812</xdr:rowOff>
    </xdr:from>
    <xdr:to>
      <xdr:col>35</xdr:col>
      <xdr:colOff>46510</xdr:colOff>
      <xdr:row>44</xdr:row>
      <xdr:rowOff>0</xdr:rowOff>
    </xdr:to>
    <xdr:graphicFrame macro="">
      <xdr:nvGraphicFramePr>
        <xdr:cNvPr id="14" name="Chart 13">
          <a:extLst>
            <a:ext uri="{FF2B5EF4-FFF2-40B4-BE49-F238E27FC236}">
              <a16:creationId xmlns:a16="http://schemas.microsoft.com/office/drawing/2014/main" id="{0658B0F4-6B7B-4DA7-B377-F7B7B23EE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71153</xdr:colOff>
      <xdr:row>30</xdr:row>
      <xdr:rowOff>27708</xdr:rowOff>
    </xdr:from>
    <xdr:to>
      <xdr:col>29</xdr:col>
      <xdr:colOff>419594</xdr:colOff>
      <xdr:row>44</xdr:row>
      <xdr:rowOff>7620</xdr:rowOff>
    </xdr:to>
    <xdr:graphicFrame macro="">
      <xdr:nvGraphicFramePr>
        <xdr:cNvPr id="20" name="Chart 19">
          <a:extLst>
            <a:ext uri="{FF2B5EF4-FFF2-40B4-BE49-F238E27FC236}">
              <a16:creationId xmlns:a16="http://schemas.microsoft.com/office/drawing/2014/main" id="{2B7500F8-063F-404B-8FBF-F5F08F2BB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95294</xdr:colOff>
      <xdr:row>30</xdr:row>
      <xdr:rowOff>26895</xdr:rowOff>
    </xdr:from>
    <xdr:to>
      <xdr:col>17</xdr:col>
      <xdr:colOff>400094</xdr:colOff>
      <xdr:row>44</xdr:row>
      <xdr:rowOff>17930</xdr:rowOff>
    </xdr:to>
    <xdr:graphicFrame macro="">
      <xdr:nvGraphicFramePr>
        <xdr:cNvPr id="22" name="Chart 21">
          <a:extLst>
            <a:ext uri="{FF2B5EF4-FFF2-40B4-BE49-F238E27FC236}">
              <a16:creationId xmlns:a16="http://schemas.microsoft.com/office/drawing/2014/main" id="{0F5B2D8F-1C06-41AC-923F-30B237927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304800</xdr:colOff>
      <xdr:row>5</xdr:row>
      <xdr:rowOff>152400</xdr:rowOff>
    </xdr:from>
    <xdr:to>
      <xdr:col>15</xdr:col>
      <xdr:colOff>239486</xdr:colOff>
      <xdr:row>9</xdr:row>
      <xdr:rowOff>14306</xdr:rowOff>
    </xdr:to>
    <xdr:grpSp>
      <xdr:nvGrpSpPr>
        <xdr:cNvPr id="15" name="Group 14">
          <a:hlinkClick xmlns:r="http://schemas.openxmlformats.org/officeDocument/2006/relationships" r:id="rId7"/>
          <a:extLst>
            <a:ext uri="{FF2B5EF4-FFF2-40B4-BE49-F238E27FC236}">
              <a16:creationId xmlns:a16="http://schemas.microsoft.com/office/drawing/2014/main" id="{95FF6126-3B36-4B5E-9D6B-7F3EB618EB7E}"/>
            </a:ext>
          </a:extLst>
        </xdr:cNvPr>
        <xdr:cNvGrpSpPr/>
      </xdr:nvGrpSpPr>
      <xdr:grpSpPr>
        <a:xfrm>
          <a:off x="8229600" y="1052945"/>
          <a:ext cx="1153886" cy="582343"/>
          <a:chOff x="9407236" y="678873"/>
          <a:chExt cx="1330037" cy="491131"/>
        </a:xfrm>
      </xdr:grpSpPr>
      <xdr:sp macro="" textlink="">
        <xdr:nvSpPr>
          <xdr:cNvPr id="17" name="Rectangle: Rounded Corners 16">
            <a:extLst>
              <a:ext uri="{FF2B5EF4-FFF2-40B4-BE49-F238E27FC236}">
                <a16:creationId xmlns:a16="http://schemas.microsoft.com/office/drawing/2014/main" id="{FD5C5006-2F26-581C-1367-55933FB56A48}"/>
              </a:ext>
            </a:extLst>
          </xdr:cNvPr>
          <xdr:cNvSpPr/>
        </xdr:nvSpPr>
        <xdr:spPr>
          <a:xfrm>
            <a:off x="9407236" y="678873"/>
            <a:ext cx="1330037" cy="484909"/>
          </a:xfrm>
          <a:prstGeom prst="roundRect">
            <a:avLst/>
          </a:prstGeom>
          <a:solidFill>
            <a:srgbClr val="15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3F872346-9336-9CDE-E857-438063C08052}"/>
              </a:ext>
            </a:extLst>
          </xdr:cNvPr>
          <xdr:cNvSpPr txBox="1"/>
        </xdr:nvSpPr>
        <xdr:spPr>
          <a:xfrm>
            <a:off x="9609041" y="733586"/>
            <a:ext cx="1052946" cy="436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8F1F2"/>
                </a:solidFill>
                <a:latin typeface="+mn-lt"/>
                <a:ea typeface="+mn-ea"/>
                <a:cs typeface="+mn-cs"/>
              </a:rPr>
              <a:t>Home</a:t>
            </a:r>
          </a:p>
          <a:p>
            <a:endParaRPr lang="en-US" sz="2000" b="1">
              <a:solidFill>
                <a:srgbClr val="E8F1F2"/>
              </a:solidFill>
              <a:latin typeface="+mn-lt"/>
              <a:ea typeface="+mn-ea"/>
              <a:cs typeface="+mn-cs"/>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360217</xdr:colOff>
      <xdr:row>4</xdr:row>
      <xdr:rowOff>131618</xdr:rowOff>
    </xdr:from>
    <xdr:to>
      <xdr:col>15</xdr:col>
      <xdr:colOff>124691</xdr:colOff>
      <xdr:row>12</xdr:row>
      <xdr:rowOff>27709</xdr:rowOff>
    </xdr:to>
    <xdr:sp macro="" textlink="">
      <xdr:nvSpPr>
        <xdr:cNvPr id="15" name="TextBox 14">
          <a:extLst>
            <a:ext uri="{FF2B5EF4-FFF2-40B4-BE49-F238E27FC236}">
              <a16:creationId xmlns:a16="http://schemas.microsoft.com/office/drawing/2014/main" id="{4CFE5A84-E786-0668-811A-CC6064ECFE9E}"/>
            </a:ext>
          </a:extLst>
        </xdr:cNvPr>
        <xdr:cNvSpPr txBox="1"/>
      </xdr:nvSpPr>
      <xdr:spPr>
        <a:xfrm>
          <a:off x="2189017" y="852054"/>
          <a:ext cx="7079674" cy="1336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solidFill>
                <a:srgbClr val="13293D"/>
              </a:solidFill>
            </a:rPr>
            <a:t>CSAT</a:t>
          </a:r>
          <a:r>
            <a:rPr lang="en-US" sz="4400" b="1" baseline="0">
              <a:solidFill>
                <a:srgbClr val="13293D"/>
              </a:solidFill>
            </a:rPr>
            <a:t> Dashboard (2026)</a:t>
          </a:r>
        </a:p>
        <a:p>
          <a:endParaRPr lang="en-US" sz="4400" b="1" baseline="0">
            <a:solidFill>
              <a:srgbClr val="13293D"/>
            </a:solidFill>
          </a:endParaRPr>
        </a:p>
        <a:p>
          <a:endParaRPr lang="en-US" sz="4400"/>
        </a:p>
      </xdr:txBody>
    </xdr:sp>
    <xdr:clientData/>
  </xdr:twoCellAnchor>
  <xdr:twoCellAnchor>
    <xdr:from>
      <xdr:col>15</xdr:col>
      <xdr:colOff>426719</xdr:colOff>
      <xdr:row>4</xdr:row>
      <xdr:rowOff>69274</xdr:rowOff>
    </xdr:from>
    <xdr:to>
      <xdr:col>19</xdr:col>
      <xdr:colOff>288173</xdr:colOff>
      <xdr:row>12</xdr:row>
      <xdr:rowOff>133424</xdr:rowOff>
    </xdr:to>
    <xdr:grpSp>
      <xdr:nvGrpSpPr>
        <xdr:cNvPr id="18" name="Group 17">
          <a:extLst>
            <a:ext uri="{FF2B5EF4-FFF2-40B4-BE49-F238E27FC236}">
              <a16:creationId xmlns:a16="http://schemas.microsoft.com/office/drawing/2014/main" id="{9D7D660F-7E0B-F241-9F42-ABA6BD31ACBE}"/>
            </a:ext>
          </a:extLst>
        </xdr:cNvPr>
        <xdr:cNvGrpSpPr/>
      </xdr:nvGrpSpPr>
      <xdr:grpSpPr>
        <a:xfrm>
          <a:off x="9570719" y="789710"/>
          <a:ext cx="2299854" cy="1505023"/>
          <a:chOff x="8185265" y="817419"/>
          <a:chExt cx="2299854" cy="1505023"/>
        </a:xfrm>
      </xdr:grpSpPr>
      <xdr:sp macro="" textlink="">
        <xdr:nvSpPr>
          <xdr:cNvPr id="7" name="Rectangle: Rounded Corners 6">
            <a:extLst>
              <a:ext uri="{FF2B5EF4-FFF2-40B4-BE49-F238E27FC236}">
                <a16:creationId xmlns:a16="http://schemas.microsoft.com/office/drawing/2014/main" id="{DC0F26BE-3BF5-46C3-9E01-331B4F37941C}"/>
              </a:ext>
            </a:extLst>
          </xdr:cNvPr>
          <xdr:cNvSpPr/>
        </xdr:nvSpPr>
        <xdr:spPr>
          <a:xfrm>
            <a:off x="8185265" y="817419"/>
            <a:ext cx="2299854" cy="1191491"/>
          </a:xfrm>
          <a:custGeom>
            <a:avLst/>
            <a:gdLst>
              <a:gd name="connsiteX0" fmla="*/ 0 w 2299854"/>
              <a:gd name="connsiteY0" fmla="*/ 198586 h 1191491"/>
              <a:gd name="connsiteX1" fmla="*/ 198586 w 2299854"/>
              <a:gd name="connsiteY1" fmla="*/ 0 h 1191491"/>
              <a:gd name="connsiteX2" fmla="*/ 636203 w 2299854"/>
              <a:gd name="connsiteY2" fmla="*/ 0 h 1191491"/>
              <a:gd name="connsiteX3" fmla="*/ 1054793 w 2299854"/>
              <a:gd name="connsiteY3" fmla="*/ 0 h 1191491"/>
              <a:gd name="connsiteX4" fmla="*/ 1568517 w 2299854"/>
              <a:gd name="connsiteY4" fmla="*/ 0 h 1191491"/>
              <a:gd name="connsiteX5" fmla="*/ 2101268 w 2299854"/>
              <a:gd name="connsiteY5" fmla="*/ 0 h 1191491"/>
              <a:gd name="connsiteX6" fmla="*/ 2299854 w 2299854"/>
              <a:gd name="connsiteY6" fmla="*/ 198586 h 1191491"/>
              <a:gd name="connsiteX7" fmla="*/ 2299854 w 2299854"/>
              <a:gd name="connsiteY7" fmla="*/ 571916 h 1191491"/>
              <a:gd name="connsiteX8" fmla="*/ 2299854 w 2299854"/>
              <a:gd name="connsiteY8" fmla="*/ 992905 h 1191491"/>
              <a:gd name="connsiteX9" fmla="*/ 2101268 w 2299854"/>
              <a:gd name="connsiteY9" fmla="*/ 1191491 h 1191491"/>
              <a:gd name="connsiteX10" fmla="*/ 1644624 w 2299854"/>
              <a:gd name="connsiteY10" fmla="*/ 1191491 h 1191491"/>
              <a:gd name="connsiteX11" fmla="*/ 1168954 w 2299854"/>
              <a:gd name="connsiteY11" fmla="*/ 1191491 h 1191491"/>
              <a:gd name="connsiteX12" fmla="*/ 693283 w 2299854"/>
              <a:gd name="connsiteY12" fmla="*/ 1191491 h 1191491"/>
              <a:gd name="connsiteX13" fmla="*/ 198586 w 2299854"/>
              <a:gd name="connsiteY13" fmla="*/ 1191491 h 1191491"/>
              <a:gd name="connsiteX14" fmla="*/ 0 w 2299854"/>
              <a:gd name="connsiteY14" fmla="*/ 992905 h 1191491"/>
              <a:gd name="connsiteX15" fmla="*/ 0 w 2299854"/>
              <a:gd name="connsiteY15" fmla="*/ 587802 h 1191491"/>
              <a:gd name="connsiteX16" fmla="*/ 0 w 2299854"/>
              <a:gd name="connsiteY16" fmla="*/ 198586 h 11914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2299854" h="1191491" fill="none" extrusionOk="0">
                <a:moveTo>
                  <a:pt x="0" y="198586"/>
                </a:moveTo>
                <a:cubicBezTo>
                  <a:pt x="-26372" y="82201"/>
                  <a:pt x="92835" y="-9957"/>
                  <a:pt x="198586" y="0"/>
                </a:cubicBezTo>
                <a:cubicBezTo>
                  <a:pt x="407412" y="-40408"/>
                  <a:pt x="455108" y="36783"/>
                  <a:pt x="636203" y="0"/>
                </a:cubicBezTo>
                <a:cubicBezTo>
                  <a:pt x="817298" y="-36783"/>
                  <a:pt x="859541" y="44588"/>
                  <a:pt x="1054793" y="0"/>
                </a:cubicBezTo>
                <a:cubicBezTo>
                  <a:pt x="1250045" y="-44588"/>
                  <a:pt x="1424015" y="9904"/>
                  <a:pt x="1568517" y="0"/>
                </a:cubicBezTo>
                <a:cubicBezTo>
                  <a:pt x="1713019" y="-9904"/>
                  <a:pt x="1967157" y="57295"/>
                  <a:pt x="2101268" y="0"/>
                </a:cubicBezTo>
                <a:cubicBezTo>
                  <a:pt x="2241077" y="10845"/>
                  <a:pt x="2307498" y="92963"/>
                  <a:pt x="2299854" y="198586"/>
                </a:cubicBezTo>
                <a:cubicBezTo>
                  <a:pt x="2302930" y="372072"/>
                  <a:pt x="2271966" y="476288"/>
                  <a:pt x="2299854" y="571916"/>
                </a:cubicBezTo>
                <a:cubicBezTo>
                  <a:pt x="2327742" y="667544"/>
                  <a:pt x="2269917" y="853737"/>
                  <a:pt x="2299854" y="992905"/>
                </a:cubicBezTo>
                <a:cubicBezTo>
                  <a:pt x="2330277" y="1091095"/>
                  <a:pt x="2203758" y="1198684"/>
                  <a:pt x="2101268" y="1191491"/>
                </a:cubicBezTo>
                <a:cubicBezTo>
                  <a:pt x="1928795" y="1217600"/>
                  <a:pt x="1809763" y="1186014"/>
                  <a:pt x="1644624" y="1191491"/>
                </a:cubicBezTo>
                <a:cubicBezTo>
                  <a:pt x="1479485" y="1196968"/>
                  <a:pt x="1312406" y="1189093"/>
                  <a:pt x="1168954" y="1191491"/>
                </a:cubicBezTo>
                <a:cubicBezTo>
                  <a:pt x="1025502" y="1193889"/>
                  <a:pt x="815361" y="1171509"/>
                  <a:pt x="693283" y="1191491"/>
                </a:cubicBezTo>
                <a:cubicBezTo>
                  <a:pt x="571205" y="1211473"/>
                  <a:pt x="427318" y="1154799"/>
                  <a:pt x="198586" y="1191491"/>
                </a:cubicBezTo>
                <a:cubicBezTo>
                  <a:pt x="82429" y="1174723"/>
                  <a:pt x="24598" y="1085609"/>
                  <a:pt x="0" y="992905"/>
                </a:cubicBezTo>
                <a:cubicBezTo>
                  <a:pt x="-37047" y="804544"/>
                  <a:pt x="2773" y="682783"/>
                  <a:pt x="0" y="587802"/>
                </a:cubicBezTo>
                <a:cubicBezTo>
                  <a:pt x="-2773" y="492821"/>
                  <a:pt x="22719" y="389643"/>
                  <a:pt x="0" y="198586"/>
                </a:cubicBezTo>
                <a:close/>
              </a:path>
              <a:path w="2299854" h="1191491" stroke="0" extrusionOk="0">
                <a:moveTo>
                  <a:pt x="0" y="198586"/>
                </a:moveTo>
                <a:cubicBezTo>
                  <a:pt x="-13200" y="110705"/>
                  <a:pt x="119339" y="8136"/>
                  <a:pt x="198586" y="0"/>
                </a:cubicBezTo>
                <a:cubicBezTo>
                  <a:pt x="352728" y="-25808"/>
                  <a:pt x="494160" y="44063"/>
                  <a:pt x="617176" y="0"/>
                </a:cubicBezTo>
                <a:cubicBezTo>
                  <a:pt x="740192" y="-44063"/>
                  <a:pt x="879127" y="40586"/>
                  <a:pt x="1111873" y="0"/>
                </a:cubicBezTo>
                <a:cubicBezTo>
                  <a:pt x="1344619" y="-40586"/>
                  <a:pt x="1482052" y="41908"/>
                  <a:pt x="1587544" y="0"/>
                </a:cubicBezTo>
                <a:cubicBezTo>
                  <a:pt x="1693036" y="-41908"/>
                  <a:pt x="1855461" y="51187"/>
                  <a:pt x="2101268" y="0"/>
                </a:cubicBezTo>
                <a:cubicBezTo>
                  <a:pt x="2227694" y="-27307"/>
                  <a:pt x="2317599" y="97443"/>
                  <a:pt x="2299854" y="198586"/>
                </a:cubicBezTo>
                <a:cubicBezTo>
                  <a:pt x="2344837" y="375755"/>
                  <a:pt x="2295328" y="486547"/>
                  <a:pt x="2299854" y="611632"/>
                </a:cubicBezTo>
                <a:cubicBezTo>
                  <a:pt x="2304380" y="736717"/>
                  <a:pt x="2271519" y="901208"/>
                  <a:pt x="2299854" y="992905"/>
                </a:cubicBezTo>
                <a:cubicBezTo>
                  <a:pt x="2297949" y="1111752"/>
                  <a:pt x="2239725" y="1198330"/>
                  <a:pt x="2101268" y="1191491"/>
                </a:cubicBezTo>
                <a:cubicBezTo>
                  <a:pt x="1878942" y="1195613"/>
                  <a:pt x="1757388" y="1160204"/>
                  <a:pt x="1587544" y="1191491"/>
                </a:cubicBezTo>
                <a:cubicBezTo>
                  <a:pt x="1417700" y="1222778"/>
                  <a:pt x="1255654" y="1176308"/>
                  <a:pt x="1168954" y="1191491"/>
                </a:cubicBezTo>
                <a:cubicBezTo>
                  <a:pt x="1082254" y="1206674"/>
                  <a:pt x="901153" y="1146264"/>
                  <a:pt x="750364" y="1191491"/>
                </a:cubicBezTo>
                <a:cubicBezTo>
                  <a:pt x="599575" y="1236718"/>
                  <a:pt x="445151" y="1127479"/>
                  <a:pt x="198586" y="1191491"/>
                </a:cubicBezTo>
                <a:cubicBezTo>
                  <a:pt x="90516" y="1181510"/>
                  <a:pt x="4194" y="1085405"/>
                  <a:pt x="0" y="992905"/>
                </a:cubicBezTo>
                <a:cubicBezTo>
                  <a:pt x="-29792" y="851260"/>
                  <a:pt x="33580" y="788577"/>
                  <a:pt x="0" y="603689"/>
                </a:cubicBezTo>
                <a:cubicBezTo>
                  <a:pt x="-33580" y="418801"/>
                  <a:pt x="45611" y="303454"/>
                  <a:pt x="0" y="198586"/>
                </a:cubicBezTo>
                <a:close/>
              </a:path>
            </a:pathLst>
          </a:custGeom>
          <a:solidFill>
            <a:srgbClr val="13293D"/>
          </a:solidFill>
          <a:ln>
            <a:solidFill>
              <a:schemeClr val="tx1"/>
            </a:solidFill>
            <a:prstDash val="solid"/>
            <a:extLst>
              <a:ext uri="{C807C97D-BFC1-408E-A445-0C87EB9F89A2}">
                <ask:lineSketchStyleProps xmlns:ask="http://schemas.microsoft.com/office/drawing/2018/sketchyshapes" sd="3453261900">
                  <a:prstGeom prst="roundRect">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19962734-2B2C-CB93-18B1-B0750BA59236}"/>
              </a:ext>
            </a:extLst>
          </xdr:cNvPr>
          <xdr:cNvSpPr txBox="1"/>
        </xdr:nvSpPr>
        <xdr:spPr>
          <a:xfrm>
            <a:off x="8595359" y="872144"/>
            <a:ext cx="1630681" cy="516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E8F1F2"/>
                </a:solidFill>
              </a:rPr>
              <a:t>Satisfied</a:t>
            </a:r>
            <a:r>
              <a:rPr lang="en-US" sz="2000" b="1" baseline="0">
                <a:solidFill>
                  <a:srgbClr val="E8F1F2"/>
                </a:solidFill>
              </a:rPr>
              <a:t> %</a:t>
            </a:r>
          </a:p>
          <a:p>
            <a:endParaRPr lang="en-US" sz="2000" b="1">
              <a:solidFill>
                <a:srgbClr val="E8F1F2"/>
              </a:solidFill>
            </a:endParaRPr>
          </a:p>
        </xdr:txBody>
      </xdr:sp>
      <xdr:sp macro="" textlink="Support_Tickets!V32">
        <xdr:nvSpPr>
          <xdr:cNvPr id="17" name="TextBox 16">
            <a:extLst>
              <a:ext uri="{FF2B5EF4-FFF2-40B4-BE49-F238E27FC236}">
                <a16:creationId xmlns:a16="http://schemas.microsoft.com/office/drawing/2014/main" id="{AEE6544B-2DDB-86F5-4AAC-9CF145824169}"/>
              </a:ext>
            </a:extLst>
          </xdr:cNvPr>
          <xdr:cNvSpPr txBox="1"/>
        </xdr:nvSpPr>
        <xdr:spPr>
          <a:xfrm>
            <a:off x="8908472" y="1408042"/>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E73076-7483-4D9D-B287-A7596ABC7481}" type="TxLink">
              <a:rPr lang="en-US" sz="1800" b="1" i="0" u="none" strike="noStrike">
                <a:solidFill>
                  <a:srgbClr val="E8F1F2"/>
                </a:solidFill>
                <a:latin typeface="Calibri"/>
                <a:ea typeface="Calibri"/>
                <a:cs typeface="Calibri"/>
              </a:rPr>
              <a:pPr/>
              <a:t>62.4%</a:t>
            </a:fld>
            <a:endParaRPr lang="en-US" sz="1800" b="1">
              <a:solidFill>
                <a:srgbClr val="E8F1F2"/>
              </a:solidFill>
            </a:endParaRPr>
          </a:p>
        </xdr:txBody>
      </xdr:sp>
    </xdr:grpSp>
    <xdr:clientData/>
  </xdr:twoCellAnchor>
  <xdr:twoCellAnchor>
    <xdr:from>
      <xdr:col>20</xdr:col>
      <xdr:colOff>23898</xdr:colOff>
      <xdr:row>4</xdr:row>
      <xdr:rowOff>55419</xdr:rowOff>
    </xdr:from>
    <xdr:to>
      <xdr:col>24</xdr:col>
      <xdr:colOff>30825</xdr:colOff>
      <xdr:row>12</xdr:row>
      <xdr:rowOff>126496</xdr:rowOff>
    </xdr:to>
    <xdr:grpSp>
      <xdr:nvGrpSpPr>
        <xdr:cNvPr id="14" name="Group 13">
          <a:extLst>
            <a:ext uri="{FF2B5EF4-FFF2-40B4-BE49-F238E27FC236}">
              <a16:creationId xmlns:a16="http://schemas.microsoft.com/office/drawing/2014/main" id="{A056C7D8-0018-C403-BBA0-5CBD34C97148}"/>
            </a:ext>
          </a:extLst>
        </xdr:cNvPr>
        <xdr:cNvGrpSpPr/>
      </xdr:nvGrpSpPr>
      <xdr:grpSpPr>
        <a:xfrm>
          <a:off x="12215898" y="775855"/>
          <a:ext cx="2445327" cy="1511950"/>
          <a:chOff x="11133512" y="803564"/>
          <a:chExt cx="2445327" cy="1511950"/>
        </a:xfrm>
      </xdr:grpSpPr>
      <xdr:sp macro="" textlink="">
        <xdr:nvSpPr>
          <xdr:cNvPr id="8" name="Rectangle: Rounded Corners 7">
            <a:extLst>
              <a:ext uri="{FF2B5EF4-FFF2-40B4-BE49-F238E27FC236}">
                <a16:creationId xmlns:a16="http://schemas.microsoft.com/office/drawing/2014/main" id="{9AB4CCB5-D2C3-491C-8383-ACC13545ACFF}"/>
              </a:ext>
            </a:extLst>
          </xdr:cNvPr>
          <xdr:cNvSpPr/>
        </xdr:nvSpPr>
        <xdr:spPr>
          <a:xfrm>
            <a:off x="11133512" y="803564"/>
            <a:ext cx="2299854" cy="1191491"/>
          </a:xfrm>
          <a:custGeom>
            <a:avLst/>
            <a:gdLst>
              <a:gd name="connsiteX0" fmla="*/ 0 w 2299854"/>
              <a:gd name="connsiteY0" fmla="*/ 198586 h 1191491"/>
              <a:gd name="connsiteX1" fmla="*/ 198586 w 2299854"/>
              <a:gd name="connsiteY1" fmla="*/ 0 h 1191491"/>
              <a:gd name="connsiteX2" fmla="*/ 655230 w 2299854"/>
              <a:gd name="connsiteY2" fmla="*/ 0 h 1191491"/>
              <a:gd name="connsiteX3" fmla="*/ 1073820 w 2299854"/>
              <a:gd name="connsiteY3" fmla="*/ 0 h 1191491"/>
              <a:gd name="connsiteX4" fmla="*/ 1587544 w 2299854"/>
              <a:gd name="connsiteY4" fmla="*/ 0 h 1191491"/>
              <a:gd name="connsiteX5" fmla="*/ 2101268 w 2299854"/>
              <a:gd name="connsiteY5" fmla="*/ 0 h 1191491"/>
              <a:gd name="connsiteX6" fmla="*/ 2299854 w 2299854"/>
              <a:gd name="connsiteY6" fmla="*/ 198586 h 1191491"/>
              <a:gd name="connsiteX7" fmla="*/ 2299854 w 2299854"/>
              <a:gd name="connsiteY7" fmla="*/ 595746 h 1191491"/>
              <a:gd name="connsiteX8" fmla="*/ 2299854 w 2299854"/>
              <a:gd name="connsiteY8" fmla="*/ 992905 h 1191491"/>
              <a:gd name="connsiteX9" fmla="*/ 2101268 w 2299854"/>
              <a:gd name="connsiteY9" fmla="*/ 1191491 h 1191491"/>
              <a:gd name="connsiteX10" fmla="*/ 1587544 w 2299854"/>
              <a:gd name="connsiteY10" fmla="*/ 1191491 h 1191491"/>
              <a:gd name="connsiteX11" fmla="*/ 1073820 w 2299854"/>
              <a:gd name="connsiteY11" fmla="*/ 1191491 h 1191491"/>
              <a:gd name="connsiteX12" fmla="*/ 198586 w 2299854"/>
              <a:gd name="connsiteY12" fmla="*/ 1191491 h 1191491"/>
              <a:gd name="connsiteX13" fmla="*/ 0 w 2299854"/>
              <a:gd name="connsiteY13" fmla="*/ 992905 h 1191491"/>
              <a:gd name="connsiteX14" fmla="*/ 0 w 2299854"/>
              <a:gd name="connsiteY14" fmla="*/ 587802 h 1191491"/>
              <a:gd name="connsiteX15" fmla="*/ 0 w 2299854"/>
              <a:gd name="connsiteY15" fmla="*/ 198586 h 11914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299854" h="1191491" fill="none" extrusionOk="0">
                <a:moveTo>
                  <a:pt x="0" y="198586"/>
                </a:moveTo>
                <a:cubicBezTo>
                  <a:pt x="-18552" y="67759"/>
                  <a:pt x="98654" y="-1104"/>
                  <a:pt x="198586" y="0"/>
                </a:cubicBezTo>
                <a:cubicBezTo>
                  <a:pt x="359097" y="-31038"/>
                  <a:pt x="468077" y="19673"/>
                  <a:pt x="655230" y="0"/>
                </a:cubicBezTo>
                <a:cubicBezTo>
                  <a:pt x="842383" y="-19673"/>
                  <a:pt x="948189" y="14945"/>
                  <a:pt x="1073820" y="0"/>
                </a:cubicBezTo>
                <a:cubicBezTo>
                  <a:pt x="1199451" y="-14945"/>
                  <a:pt x="1333328" y="17423"/>
                  <a:pt x="1587544" y="0"/>
                </a:cubicBezTo>
                <a:cubicBezTo>
                  <a:pt x="1841760" y="-17423"/>
                  <a:pt x="1918764" y="39330"/>
                  <a:pt x="2101268" y="0"/>
                </a:cubicBezTo>
                <a:cubicBezTo>
                  <a:pt x="2213996" y="19547"/>
                  <a:pt x="2283864" y="95391"/>
                  <a:pt x="2299854" y="198586"/>
                </a:cubicBezTo>
                <a:cubicBezTo>
                  <a:pt x="2325506" y="352393"/>
                  <a:pt x="2284071" y="487831"/>
                  <a:pt x="2299854" y="595746"/>
                </a:cubicBezTo>
                <a:cubicBezTo>
                  <a:pt x="2315637" y="703661"/>
                  <a:pt x="2252358" y="813504"/>
                  <a:pt x="2299854" y="992905"/>
                </a:cubicBezTo>
                <a:cubicBezTo>
                  <a:pt x="2317319" y="1084934"/>
                  <a:pt x="2221346" y="1201449"/>
                  <a:pt x="2101268" y="1191491"/>
                </a:cubicBezTo>
                <a:cubicBezTo>
                  <a:pt x="1846280" y="1194155"/>
                  <a:pt x="1798292" y="1134430"/>
                  <a:pt x="1587544" y="1191491"/>
                </a:cubicBezTo>
                <a:cubicBezTo>
                  <a:pt x="1376796" y="1248552"/>
                  <a:pt x="1311628" y="1136855"/>
                  <a:pt x="1073820" y="1191491"/>
                </a:cubicBezTo>
                <a:cubicBezTo>
                  <a:pt x="836012" y="1246127"/>
                  <a:pt x="440555" y="1158420"/>
                  <a:pt x="198586" y="1191491"/>
                </a:cubicBezTo>
                <a:cubicBezTo>
                  <a:pt x="100156" y="1182444"/>
                  <a:pt x="26298" y="1106161"/>
                  <a:pt x="0" y="992905"/>
                </a:cubicBezTo>
                <a:cubicBezTo>
                  <a:pt x="-4239" y="853845"/>
                  <a:pt x="34934" y="732682"/>
                  <a:pt x="0" y="587802"/>
                </a:cubicBezTo>
                <a:cubicBezTo>
                  <a:pt x="-34934" y="442922"/>
                  <a:pt x="37382" y="307539"/>
                  <a:pt x="0" y="198586"/>
                </a:cubicBezTo>
                <a:close/>
              </a:path>
              <a:path w="2299854" h="1191491" stroke="0" extrusionOk="0">
                <a:moveTo>
                  <a:pt x="0" y="198586"/>
                </a:moveTo>
                <a:cubicBezTo>
                  <a:pt x="7414" y="85218"/>
                  <a:pt x="90628" y="-4491"/>
                  <a:pt x="198586" y="0"/>
                </a:cubicBezTo>
                <a:cubicBezTo>
                  <a:pt x="377704" y="-2601"/>
                  <a:pt x="579508" y="35107"/>
                  <a:pt x="693283" y="0"/>
                </a:cubicBezTo>
                <a:cubicBezTo>
                  <a:pt x="807058" y="-35107"/>
                  <a:pt x="967784" y="45595"/>
                  <a:pt x="1149927" y="0"/>
                </a:cubicBezTo>
                <a:cubicBezTo>
                  <a:pt x="1332070" y="-45595"/>
                  <a:pt x="1486907" y="53232"/>
                  <a:pt x="1606571" y="0"/>
                </a:cubicBezTo>
                <a:cubicBezTo>
                  <a:pt x="1726235" y="-53232"/>
                  <a:pt x="1925016" y="26728"/>
                  <a:pt x="2101268" y="0"/>
                </a:cubicBezTo>
                <a:cubicBezTo>
                  <a:pt x="2219317" y="25402"/>
                  <a:pt x="2315276" y="94323"/>
                  <a:pt x="2299854" y="198586"/>
                </a:cubicBezTo>
                <a:cubicBezTo>
                  <a:pt x="2336079" y="287296"/>
                  <a:pt x="2266914" y="500274"/>
                  <a:pt x="2299854" y="603689"/>
                </a:cubicBezTo>
                <a:cubicBezTo>
                  <a:pt x="2332794" y="707104"/>
                  <a:pt x="2264636" y="843973"/>
                  <a:pt x="2299854" y="992905"/>
                </a:cubicBezTo>
                <a:cubicBezTo>
                  <a:pt x="2316359" y="1104626"/>
                  <a:pt x="2237716" y="1198724"/>
                  <a:pt x="2101268" y="1191491"/>
                </a:cubicBezTo>
                <a:cubicBezTo>
                  <a:pt x="1891676" y="1231875"/>
                  <a:pt x="1703091" y="1145362"/>
                  <a:pt x="1587544" y="1191491"/>
                </a:cubicBezTo>
                <a:cubicBezTo>
                  <a:pt x="1471997" y="1237620"/>
                  <a:pt x="1252731" y="1180490"/>
                  <a:pt x="1092847" y="1191491"/>
                </a:cubicBezTo>
                <a:cubicBezTo>
                  <a:pt x="932963" y="1202492"/>
                  <a:pt x="838251" y="1147924"/>
                  <a:pt x="617176" y="1191491"/>
                </a:cubicBezTo>
                <a:cubicBezTo>
                  <a:pt x="396101" y="1235058"/>
                  <a:pt x="395773" y="1163068"/>
                  <a:pt x="198586" y="1191491"/>
                </a:cubicBezTo>
                <a:cubicBezTo>
                  <a:pt x="112758" y="1210032"/>
                  <a:pt x="8200" y="1112426"/>
                  <a:pt x="0" y="992905"/>
                </a:cubicBezTo>
                <a:cubicBezTo>
                  <a:pt x="-13392" y="834806"/>
                  <a:pt x="30101" y="734206"/>
                  <a:pt x="0" y="603689"/>
                </a:cubicBezTo>
                <a:cubicBezTo>
                  <a:pt x="-30101" y="473172"/>
                  <a:pt x="9785" y="327105"/>
                  <a:pt x="0" y="198586"/>
                </a:cubicBezTo>
                <a:close/>
              </a:path>
            </a:pathLst>
          </a:custGeom>
          <a:solidFill>
            <a:srgbClr val="13293D"/>
          </a:solidFill>
          <a:ln>
            <a:solidFill>
              <a:schemeClr val="tx1"/>
            </a:solidFill>
            <a:extLst>
              <a:ext uri="{C807C97D-BFC1-408E-A445-0C87EB9F89A2}">
                <ask:lineSketchStyleProps xmlns:ask="http://schemas.microsoft.com/office/drawing/2018/sketchyshapes" sd="1954884131">
                  <a:prstGeom prst="roundRect">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D7B2C7EC-334A-4341-064D-D84EC183ABA5}"/>
              </a:ext>
            </a:extLst>
          </xdr:cNvPr>
          <xdr:cNvSpPr txBox="1"/>
        </xdr:nvSpPr>
        <xdr:spPr>
          <a:xfrm>
            <a:off x="11389128" y="845127"/>
            <a:ext cx="2189711" cy="914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E8F1F2"/>
                </a:solidFill>
              </a:rPr>
              <a:t>#</a:t>
            </a:r>
            <a:r>
              <a:rPr lang="en-US" sz="2400" b="1">
                <a:solidFill>
                  <a:srgbClr val="E8F1F2"/>
                </a:solidFill>
              </a:rPr>
              <a:t>Customers</a:t>
            </a:r>
          </a:p>
          <a:p>
            <a:endParaRPr lang="en-US" sz="2800" b="1">
              <a:solidFill>
                <a:srgbClr val="E8F1F2"/>
              </a:solidFill>
              <a:latin typeface="+mn-lt"/>
              <a:ea typeface="+mn-ea"/>
              <a:cs typeface="+mn-cs"/>
            </a:endParaRPr>
          </a:p>
        </xdr:txBody>
      </xdr:sp>
      <xdr:sp macro="" textlink="Support_Tickets!P3">
        <xdr:nvSpPr>
          <xdr:cNvPr id="20" name="TextBox 19">
            <a:extLst>
              <a:ext uri="{FF2B5EF4-FFF2-40B4-BE49-F238E27FC236}">
                <a16:creationId xmlns:a16="http://schemas.microsoft.com/office/drawing/2014/main" id="{5637DD62-D0AD-2DDD-2D0F-6E671DE62DD7}"/>
              </a:ext>
            </a:extLst>
          </xdr:cNvPr>
          <xdr:cNvSpPr txBox="1"/>
        </xdr:nvSpPr>
        <xdr:spPr>
          <a:xfrm>
            <a:off x="11917863" y="1414969"/>
            <a:ext cx="914400" cy="900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BCA9DF-634E-4476-8EBD-A5B3347AF52B}" type="TxLink">
              <a:rPr lang="en-US" sz="1800" b="1" i="0" u="none" strike="noStrike">
                <a:solidFill>
                  <a:srgbClr val="E8F1F2"/>
                </a:solidFill>
                <a:latin typeface="Calibri"/>
                <a:ea typeface="Calibri"/>
                <a:cs typeface="Calibri"/>
              </a:rPr>
              <a:pPr marL="0" indent="0"/>
              <a:t>260</a:t>
            </a:fld>
            <a:endParaRPr lang="en-US" sz="1800" b="1" i="0" u="none" strike="noStrike">
              <a:solidFill>
                <a:srgbClr val="E8F1F2"/>
              </a:solidFill>
              <a:latin typeface="Calibri"/>
              <a:ea typeface="Calibri"/>
              <a:cs typeface="Calibri"/>
            </a:endParaRPr>
          </a:p>
        </xdr:txBody>
      </xdr:sp>
    </xdr:grpSp>
    <xdr:clientData/>
  </xdr:twoCellAnchor>
  <xdr:twoCellAnchor>
    <xdr:from>
      <xdr:col>24</xdr:col>
      <xdr:colOff>376150</xdr:colOff>
      <xdr:row>4</xdr:row>
      <xdr:rowOff>69273</xdr:rowOff>
    </xdr:from>
    <xdr:to>
      <xdr:col>28</xdr:col>
      <xdr:colOff>237604</xdr:colOff>
      <xdr:row>12</xdr:row>
      <xdr:rowOff>140350</xdr:rowOff>
    </xdr:to>
    <xdr:grpSp>
      <xdr:nvGrpSpPr>
        <xdr:cNvPr id="13" name="Group 12">
          <a:extLst>
            <a:ext uri="{FF2B5EF4-FFF2-40B4-BE49-F238E27FC236}">
              <a16:creationId xmlns:a16="http://schemas.microsoft.com/office/drawing/2014/main" id="{E0F8C8A2-807B-6C85-60E1-4DC01C99A6E0}"/>
            </a:ext>
          </a:extLst>
        </xdr:cNvPr>
        <xdr:cNvGrpSpPr/>
      </xdr:nvGrpSpPr>
      <xdr:grpSpPr>
        <a:xfrm>
          <a:off x="15006550" y="789709"/>
          <a:ext cx="2299854" cy="1511950"/>
          <a:chOff x="14081759" y="803564"/>
          <a:chExt cx="2299854" cy="1511950"/>
        </a:xfrm>
      </xdr:grpSpPr>
      <xdr:sp macro="" textlink="">
        <xdr:nvSpPr>
          <xdr:cNvPr id="9" name="Rectangle: Rounded Corners 8">
            <a:extLst>
              <a:ext uri="{FF2B5EF4-FFF2-40B4-BE49-F238E27FC236}">
                <a16:creationId xmlns:a16="http://schemas.microsoft.com/office/drawing/2014/main" id="{E65A4E8D-D65E-4ABB-A1D4-FF4AAAA7A646}"/>
              </a:ext>
            </a:extLst>
          </xdr:cNvPr>
          <xdr:cNvSpPr/>
        </xdr:nvSpPr>
        <xdr:spPr>
          <a:xfrm>
            <a:off x="14081759" y="803564"/>
            <a:ext cx="2299854" cy="1191491"/>
          </a:xfrm>
          <a:custGeom>
            <a:avLst/>
            <a:gdLst>
              <a:gd name="connsiteX0" fmla="*/ 0 w 2299854"/>
              <a:gd name="connsiteY0" fmla="*/ 198586 h 1191491"/>
              <a:gd name="connsiteX1" fmla="*/ 198586 w 2299854"/>
              <a:gd name="connsiteY1" fmla="*/ 0 h 1191491"/>
              <a:gd name="connsiteX2" fmla="*/ 712310 w 2299854"/>
              <a:gd name="connsiteY2" fmla="*/ 0 h 1191491"/>
              <a:gd name="connsiteX3" fmla="*/ 1168954 w 2299854"/>
              <a:gd name="connsiteY3" fmla="*/ 0 h 1191491"/>
              <a:gd name="connsiteX4" fmla="*/ 1606571 w 2299854"/>
              <a:gd name="connsiteY4" fmla="*/ 0 h 1191491"/>
              <a:gd name="connsiteX5" fmla="*/ 2101268 w 2299854"/>
              <a:gd name="connsiteY5" fmla="*/ 0 h 1191491"/>
              <a:gd name="connsiteX6" fmla="*/ 2299854 w 2299854"/>
              <a:gd name="connsiteY6" fmla="*/ 198586 h 1191491"/>
              <a:gd name="connsiteX7" fmla="*/ 2299854 w 2299854"/>
              <a:gd name="connsiteY7" fmla="*/ 571916 h 1191491"/>
              <a:gd name="connsiteX8" fmla="*/ 2299854 w 2299854"/>
              <a:gd name="connsiteY8" fmla="*/ 992905 h 1191491"/>
              <a:gd name="connsiteX9" fmla="*/ 2101268 w 2299854"/>
              <a:gd name="connsiteY9" fmla="*/ 1191491 h 1191491"/>
              <a:gd name="connsiteX10" fmla="*/ 1587544 w 2299854"/>
              <a:gd name="connsiteY10" fmla="*/ 1191491 h 1191491"/>
              <a:gd name="connsiteX11" fmla="*/ 1149927 w 2299854"/>
              <a:gd name="connsiteY11" fmla="*/ 1191491 h 1191491"/>
              <a:gd name="connsiteX12" fmla="*/ 636203 w 2299854"/>
              <a:gd name="connsiteY12" fmla="*/ 1191491 h 1191491"/>
              <a:gd name="connsiteX13" fmla="*/ 198586 w 2299854"/>
              <a:gd name="connsiteY13" fmla="*/ 1191491 h 1191491"/>
              <a:gd name="connsiteX14" fmla="*/ 0 w 2299854"/>
              <a:gd name="connsiteY14" fmla="*/ 992905 h 1191491"/>
              <a:gd name="connsiteX15" fmla="*/ 0 w 2299854"/>
              <a:gd name="connsiteY15" fmla="*/ 595746 h 1191491"/>
              <a:gd name="connsiteX16" fmla="*/ 0 w 2299854"/>
              <a:gd name="connsiteY16" fmla="*/ 198586 h 11914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2299854" h="1191491" fill="none" extrusionOk="0">
                <a:moveTo>
                  <a:pt x="0" y="198586"/>
                </a:moveTo>
                <a:cubicBezTo>
                  <a:pt x="21173" y="94698"/>
                  <a:pt x="82233" y="-7684"/>
                  <a:pt x="198586" y="0"/>
                </a:cubicBezTo>
                <a:cubicBezTo>
                  <a:pt x="337957" y="-36454"/>
                  <a:pt x="515926" y="22223"/>
                  <a:pt x="712310" y="0"/>
                </a:cubicBezTo>
                <a:cubicBezTo>
                  <a:pt x="908694" y="-22223"/>
                  <a:pt x="987344" y="41631"/>
                  <a:pt x="1168954" y="0"/>
                </a:cubicBezTo>
                <a:cubicBezTo>
                  <a:pt x="1350564" y="-41631"/>
                  <a:pt x="1436457" y="22408"/>
                  <a:pt x="1606571" y="0"/>
                </a:cubicBezTo>
                <a:cubicBezTo>
                  <a:pt x="1776685" y="-22408"/>
                  <a:pt x="1901423" y="49826"/>
                  <a:pt x="2101268" y="0"/>
                </a:cubicBezTo>
                <a:cubicBezTo>
                  <a:pt x="2207819" y="-2169"/>
                  <a:pt x="2305133" y="81886"/>
                  <a:pt x="2299854" y="198586"/>
                </a:cubicBezTo>
                <a:cubicBezTo>
                  <a:pt x="2301471" y="353482"/>
                  <a:pt x="2268236" y="475489"/>
                  <a:pt x="2299854" y="571916"/>
                </a:cubicBezTo>
                <a:cubicBezTo>
                  <a:pt x="2331472" y="668343"/>
                  <a:pt x="2294699" y="864029"/>
                  <a:pt x="2299854" y="992905"/>
                </a:cubicBezTo>
                <a:cubicBezTo>
                  <a:pt x="2280498" y="1087478"/>
                  <a:pt x="2207594" y="1195027"/>
                  <a:pt x="2101268" y="1191491"/>
                </a:cubicBezTo>
                <a:cubicBezTo>
                  <a:pt x="1967483" y="1250195"/>
                  <a:pt x="1701285" y="1142969"/>
                  <a:pt x="1587544" y="1191491"/>
                </a:cubicBezTo>
                <a:cubicBezTo>
                  <a:pt x="1473803" y="1240013"/>
                  <a:pt x="1298252" y="1178817"/>
                  <a:pt x="1149927" y="1191491"/>
                </a:cubicBezTo>
                <a:cubicBezTo>
                  <a:pt x="1001602" y="1204165"/>
                  <a:pt x="805930" y="1150639"/>
                  <a:pt x="636203" y="1191491"/>
                </a:cubicBezTo>
                <a:cubicBezTo>
                  <a:pt x="466476" y="1232343"/>
                  <a:pt x="363818" y="1170936"/>
                  <a:pt x="198586" y="1191491"/>
                </a:cubicBezTo>
                <a:cubicBezTo>
                  <a:pt x="61373" y="1180747"/>
                  <a:pt x="25806" y="1116923"/>
                  <a:pt x="0" y="992905"/>
                </a:cubicBezTo>
                <a:cubicBezTo>
                  <a:pt x="-28809" y="845454"/>
                  <a:pt x="46785" y="762698"/>
                  <a:pt x="0" y="595746"/>
                </a:cubicBezTo>
                <a:cubicBezTo>
                  <a:pt x="-46785" y="428794"/>
                  <a:pt x="26486" y="363624"/>
                  <a:pt x="0" y="198586"/>
                </a:cubicBezTo>
                <a:close/>
              </a:path>
              <a:path w="2299854" h="1191491" stroke="0" extrusionOk="0">
                <a:moveTo>
                  <a:pt x="0" y="198586"/>
                </a:moveTo>
                <a:cubicBezTo>
                  <a:pt x="-21244" y="94602"/>
                  <a:pt x="82698" y="-6313"/>
                  <a:pt x="198586" y="0"/>
                </a:cubicBezTo>
                <a:cubicBezTo>
                  <a:pt x="345090" y="-16782"/>
                  <a:pt x="456679" y="26165"/>
                  <a:pt x="674257" y="0"/>
                </a:cubicBezTo>
                <a:cubicBezTo>
                  <a:pt x="891835" y="-26165"/>
                  <a:pt x="1010829" y="21208"/>
                  <a:pt x="1130900" y="0"/>
                </a:cubicBezTo>
                <a:cubicBezTo>
                  <a:pt x="1250971" y="-21208"/>
                  <a:pt x="1519809" y="2213"/>
                  <a:pt x="1625598" y="0"/>
                </a:cubicBezTo>
                <a:cubicBezTo>
                  <a:pt x="1731387" y="-2213"/>
                  <a:pt x="1870830" y="36166"/>
                  <a:pt x="2101268" y="0"/>
                </a:cubicBezTo>
                <a:cubicBezTo>
                  <a:pt x="2211362" y="4301"/>
                  <a:pt x="2291294" y="75175"/>
                  <a:pt x="2299854" y="198586"/>
                </a:cubicBezTo>
                <a:cubicBezTo>
                  <a:pt x="2307352" y="278528"/>
                  <a:pt x="2265142" y="474219"/>
                  <a:pt x="2299854" y="579859"/>
                </a:cubicBezTo>
                <a:cubicBezTo>
                  <a:pt x="2334566" y="685499"/>
                  <a:pt x="2268871" y="795109"/>
                  <a:pt x="2299854" y="992905"/>
                </a:cubicBezTo>
                <a:cubicBezTo>
                  <a:pt x="2293177" y="1100848"/>
                  <a:pt x="2235272" y="1175625"/>
                  <a:pt x="2101268" y="1191491"/>
                </a:cubicBezTo>
                <a:cubicBezTo>
                  <a:pt x="1918574" y="1240075"/>
                  <a:pt x="1777394" y="1155022"/>
                  <a:pt x="1644624" y="1191491"/>
                </a:cubicBezTo>
                <a:cubicBezTo>
                  <a:pt x="1511854" y="1227960"/>
                  <a:pt x="1341904" y="1154861"/>
                  <a:pt x="1149927" y="1191491"/>
                </a:cubicBezTo>
                <a:cubicBezTo>
                  <a:pt x="957950" y="1228121"/>
                  <a:pt x="906902" y="1174589"/>
                  <a:pt x="731337" y="1191491"/>
                </a:cubicBezTo>
                <a:cubicBezTo>
                  <a:pt x="555772" y="1208393"/>
                  <a:pt x="393725" y="1149759"/>
                  <a:pt x="198586" y="1191491"/>
                </a:cubicBezTo>
                <a:cubicBezTo>
                  <a:pt x="84518" y="1189097"/>
                  <a:pt x="12972" y="1124252"/>
                  <a:pt x="0" y="992905"/>
                </a:cubicBezTo>
                <a:cubicBezTo>
                  <a:pt x="-21381" y="824104"/>
                  <a:pt x="1691" y="768890"/>
                  <a:pt x="0" y="603689"/>
                </a:cubicBezTo>
                <a:cubicBezTo>
                  <a:pt x="-1691" y="438488"/>
                  <a:pt x="34773" y="329873"/>
                  <a:pt x="0" y="198586"/>
                </a:cubicBezTo>
                <a:close/>
              </a:path>
            </a:pathLst>
          </a:custGeom>
          <a:solidFill>
            <a:srgbClr val="13293D"/>
          </a:solidFill>
          <a:ln>
            <a:solidFill>
              <a:schemeClr val="tx1"/>
            </a:solidFill>
            <a:extLst>
              <a:ext uri="{C807C97D-BFC1-408E-A445-0C87EB9F89A2}">
                <ask:lineSketchStyleProps xmlns:ask="http://schemas.microsoft.com/office/drawing/2018/sketchyshapes" sd="2730684340">
                  <a:prstGeom prst="roundRect">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7BC90922-C0C1-2F99-FCB1-F16D253A0C57}"/>
              </a:ext>
            </a:extLst>
          </xdr:cNvPr>
          <xdr:cNvSpPr txBox="1"/>
        </xdr:nvSpPr>
        <xdr:spPr>
          <a:xfrm>
            <a:off x="14622780" y="904355"/>
            <a:ext cx="1546860" cy="900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E8F1F2"/>
                </a:solidFill>
                <a:latin typeface="+mn-lt"/>
                <a:ea typeface="+mn-ea"/>
                <a:cs typeface="+mn-cs"/>
              </a:rPr>
              <a:t>#Tickets</a:t>
            </a:r>
          </a:p>
        </xdr:txBody>
      </xdr:sp>
      <xdr:sp macro="" textlink="Support_Tickets!W3">
        <xdr:nvSpPr>
          <xdr:cNvPr id="22" name="TextBox 21">
            <a:extLst>
              <a:ext uri="{FF2B5EF4-FFF2-40B4-BE49-F238E27FC236}">
                <a16:creationId xmlns:a16="http://schemas.microsoft.com/office/drawing/2014/main" id="{D51654E2-2511-0488-2B66-AEA0ADAE8B69}"/>
              </a:ext>
            </a:extLst>
          </xdr:cNvPr>
          <xdr:cNvSpPr txBox="1"/>
        </xdr:nvSpPr>
        <xdr:spPr>
          <a:xfrm>
            <a:off x="14927254" y="1414969"/>
            <a:ext cx="914400" cy="900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1F9945-E870-49C5-8EA7-92E8A05C9430}" type="TxLink">
              <a:rPr lang="en-US" sz="1800" b="1" i="0" u="none" strike="noStrike">
                <a:solidFill>
                  <a:srgbClr val="E8F1F2"/>
                </a:solidFill>
                <a:latin typeface="Calibri"/>
                <a:ea typeface="Calibri"/>
                <a:cs typeface="Calibri"/>
              </a:rPr>
              <a:pPr marL="0" indent="0"/>
              <a:t>480</a:t>
            </a:fld>
            <a:endParaRPr lang="en-US" sz="1800" b="1" i="0" u="none" strike="noStrike">
              <a:solidFill>
                <a:srgbClr val="E8F1F2"/>
              </a:solidFill>
              <a:latin typeface="Calibri"/>
              <a:ea typeface="Calibri"/>
              <a:cs typeface="Calibri"/>
            </a:endParaRPr>
          </a:p>
        </xdr:txBody>
      </xdr:sp>
    </xdr:grpSp>
    <xdr:clientData/>
  </xdr:twoCellAnchor>
  <xdr:twoCellAnchor>
    <xdr:from>
      <xdr:col>28</xdr:col>
      <xdr:colOff>582929</xdr:colOff>
      <xdr:row>4</xdr:row>
      <xdr:rowOff>55419</xdr:rowOff>
    </xdr:from>
    <xdr:to>
      <xdr:col>32</xdr:col>
      <xdr:colOff>444383</xdr:colOff>
      <xdr:row>12</xdr:row>
      <xdr:rowOff>105715</xdr:rowOff>
    </xdr:to>
    <xdr:grpSp>
      <xdr:nvGrpSpPr>
        <xdr:cNvPr id="12" name="Group 11">
          <a:extLst>
            <a:ext uri="{FF2B5EF4-FFF2-40B4-BE49-F238E27FC236}">
              <a16:creationId xmlns:a16="http://schemas.microsoft.com/office/drawing/2014/main" id="{4BD655F9-5657-6241-0DF7-F4E4B9167755}"/>
            </a:ext>
          </a:extLst>
        </xdr:cNvPr>
        <xdr:cNvGrpSpPr/>
      </xdr:nvGrpSpPr>
      <xdr:grpSpPr>
        <a:xfrm>
          <a:off x="17651729" y="775855"/>
          <a:ext cx="2299854" cy="1491169"/>
          <a:chOff x="17030006" y="831273"/>
          <a:chExt cx="2299854" cy="1491169"/>
        </a:xfrm>
      </xdr:grpSpPr>
      <xdr:sp macro="" textlink="">
        <xdr:nvSpPr>
          <xdr:cNvPr id="10" name="Rectangle: Rounded Corners 9">
            <a:extLst>
              <a:ext uri="{FF2B5EF4-FFF2-40B4-BE49-F238E27FC236}">
                <a16:creationId xmlns:a16="http://schemas.microsoft.com/office/drawing/2014/main" id="{1ACDFE97-B87C-43AE-9B08-452EFD9847BA}"/>
              </a:ext>
            </a:extLst>
          </xdr:cNvPr>
          <xdr:cNvSpPr/>
        </xdr:nvSpPr>
        <xdr:spPr>
          <a:xfrm>
            <a:off x="17030006" y="831273"/>
            <a:ext cx="2299854" cy="1191491"/>
          </a:xfrm>
          <a:custGeom>
            <a:avLst/>
            <a:gdLst>
              <a:gd name="connsiteX0" fmla="*/ 0 w 2299854"/>
              <a:gd name="connsiteY0" fmla="*/ 198586 h 1191491"/>
              <a:gd name="connsiteX1" fmla="*/ 198586 w 2299854"/>
              <a:gd name="connsiteY1" fmla="*/ 0 h 1191491"/>
              <a:gd name="connsiteX2" fmla="*/ 693283 w 2299854"/>
              <a:gd name="connsiteY2" fmla="*/ 0 h 1191491"/>
              <a:gd name="connsiteX3" fmla="*/ 1130900 w 2299854"/>
              <a:gd name="connsiteY3" fmla="*/ 0 h 1191491"/>
              <a:gd name="connsiteX4" fmla="*/ 1644624 w 2299854"/>
              <a:gd name="connsiteY4" fmla="*/ 0 h 1191491"/>
              <a:gd name="connsiteX5" fmla="*/ 2101268 w 2299854"/>
              <a:gd name="connsiteY5" fmla="*/ 0 h 1191491"/>
              <a:gd name="connsiteX6" fmla="*/ 2299854 w 2299854"/>
              <a:gd name="connsiteY6" fmla="*/ 198586 h 1191491"/>
              <a:gd name="connsiteX7" fmla="*/ 2299854 w 2299854"/>
              <a:gd name="connsiteY7" fmla="*/ 595746 h 1191491"/>
              <a:gd name="connsiteX8" fmla="*/ 2299854 w 2299854"/>
              <a:gd name="connsiteY8" fmla="*/ 992905 h 1191491"/>
              <a:gd name="connsiteX9" fmla="*/ 2101268 w 2299854"/>
              <a:gd name="connsiteY9" fmla="*/ 1191491 h 1191491"/>
              <a:gd name="connsiteX10" fmla="*/ 1606571 w 2299854"/>
              <a:gd name="connsiteY10" fmla="*/ 1191491 h 1191491"/>
              <a:gd name="connsiteX11" fmla="*/ 1187981 w 2299854"/>
              <a:gd name="connsiteY11" fmla="*/ 1191491 h 1191491"/>
              <a:gd name="connsiteX12" fmla="*/ 712310 w 2299854"/>
              <a:gd name="connsiteY12" fmla="*/ 1191491 h 1191491"/>
              <a:gd name="connsiteX13" fmla="*/ 198586 w 2299854"/>
              <a:gd name="connsiteY13" fmla="*/ 1191491 h 1191491"/>
              <a:gd name="connsiteX14" fmla="*/ 0 w 2299854"/>
              <a:gd name="connsiteY14" fmla="*/ 992905 h 1191491"/>
              <a:gd name="connsiteX15" fmla="*/ 0 w 2299854"/>
              <a:gd name="connsiteY15" fmla="*/ 603689 h 1191491"/>
              <a:gd name="connsiteX16" fmla="*/ 0 w 2299854"/>
              <a:gd name="connsiteY16" fmla="*/ 198586 h 11914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2299854" h="1191491" fill="none" extrusionOk="0">
                <a:moveTo>
                  <a:pt x="0" y="198586"/>
                </a:moveTo>
                <a:cubicBezTo>
                  <a:pt x="3397" y="87564"/>
                  <a:pt x="58194" y="-6257"/>
                  <a:pt x="198586" y="0"/>
                </a:cubicBezTo>
                <a:cubicBezTo>
                  <a:pt x="317724" y="-13552"/>
                  <a:pt x="544282" y="758"/>
                  <a:pt x="693283" y="0"/>
                </a:cubicBezTo>
                <a:cubicBezTo>
                  <a:pt x="842284" y="-758"/>
                  <a:pt x="935273" y="1094"/>
                  <a:pt x="1130900" y="0"/>
                </a:cubicBezTo>
                <a:cubicBezTo>
                  <a:pt x="1326527" y="-1094"/>
                  <a:pt x="1412404" y="6490"/>
                  <a:pt x="1644624" y="0"/>
                </a:cubicBezTo>
                <a:cubicBezTo>
                  <a:pt x="1876844" y="-6490"/>
                  <a:pt x="1934082" y="33475"/>
                  <a:pt x="2101268" y="0"/>
                </a:cubicBezTo>
                <a:cubicBezTo>
                  <a:pt x="2212343" y="2464"/>
                  <a:pt x="2285482" y="115026"/>
                  <a:pt x="2299854" y="198586"/>
                </a:cubicBezTo>
                <a:cubicBezTo>
                  <a:pt x="2345336" y="351418"/>
                  <a:pt x="2297923" y="481409"/>
                  <a:pt x="2299854" y="595746"/>
                </a:cubicBezTo>
                <a:cubicBezTo>
                  <a:pt x="2301785" y="710083"/>
                  <a:pt x="2288727" y="889492"/>
                  <a:pt x="2299854" y="992905"/>
                </a:cubicBezTo>
                <a:cubicBezTo>
                  <a:pt x="2330084" y="1097144"/>
                  <a:pt x="2209949" y="1170593"/>
                  <a:pt x="2101268" y="1191491"/>
                </a:cubicBezTo>
                <a:cubicBezTo>
                  <a:pt x="1991051" y="1224959"/>
                  <a:pt x="1809032" y="1157252"/>
                  <a:pt x="1606571" y="1191491"/>
                </a:cubicBezTo>
                <a:cubicBezTo>
                  <a:pt x="1404110" y="1225730"/>
                  <a:pt x="1396813" y="1157779"/>
                  <a:pt x="1187981" y="1191491"/>
                </a:cubicBezTo>
                <a:cubicBezTo>
                  <a:pt x="979149" y="1225203"/>
                  <a:pt x="906260" y="1134685"/>
                  <a:pt x="712310" y="1191491"/>
                </a:cubicBezTo>
                <a:cubicBezTo>
                  <a:pt x="518360" y="1248297"/>
                  <a:pt x="410616" y="1159015"/>
                  <a:pt x="198586" y="1191491"/>
                </a:cubicBezTo>
                <a:cubicBezTo>
                  <a:pt x="88660" y="1195532"/>
                  <a:pt x="-23720" y="1119876"/>
                  <a:pt x="0" y="992905"/>
                </a:cubicBezTo>
                <a:cubicBezTo>
                  <a:pt x="-1271" y="850044"/>
                  <a:pt x="38753" y="700497"/>
                  <a:pt x="0" y="603689"/>
                </a:cubicBezTo>
                <a:cubicBezTo>
                  <a:pt x="-38753" y="506881"/>
                  <a:pt x="3311" y="348241"/>
                  <a:pt x="0" y="198586"/>
                </a:cubicBezTo>
                <a:close/>
              </a:path>
              <a:path w="2299854" h="1191491" stroke="0" extrusionOk="0">
                <a:moveTo>
                  <a:pt x="0" y="198586"/>
                </a:moveTo>
                <a:cubicBezTo>
                  <a:pt x="9304" y="95896"/>
                  <a:pt x="95973" y="-5439"/>
                  <a:pt x="198586" y="0"/>
                </a:cubicBezTo>
                <a:cubicBezTo>
                  <a:pt x="330302" y="-32405"/>
                  <a:pt x="514852" y="9230"/>
                  <a:pt x="636203" y="0"/>
                </a:cubicBezTo>
                <a:cubicBezTo>
                  <a:pt x="757554" y="-9230"/>
                  <a:pt x="948107" y="12816"/>
                  <a:pt x="1073820" y="0"/>
                </a:cubicBezTo>
                <a:cubicBezTo>
                  <a:pt x="1199533" y="-12816"/>
                  <a:pt x="1424853" y="22760"/>
                  <a:pt x="1530463" y="0"/>
                </a:cubicBezTo>
                <a:cubicBezTo>
                  <a:pt x="1636073" y="-22760"/>
                  <a:pt x="1907485" y="40603"/>
                  <a:pt x="2101268" y="0"/>
                </a:cubicBezTo>
                <a:cubicBezTo>
                  <a:pt x="2234513" y="3698"/>
                  <a:pt x="2303032" y="86099"/>
                  <a:pt x="2299854" y="198586"/>
                </a:cubicBezTo>
                <a:cubicBezTo>
                  <a:pt x="2308843" y="335056"/>
                  <a:pt x="2258363" y="522459"/>
                  <a:pt x="2299854" y="611632"/>
                </a:cubicBezTo>
                <a:cubicBezTo>
                  <a:pt x="2341345" y="700805"/>
                  <a:pt x="2285833" y="807470"/>
                  <a:pt x="2299854" y="992905"/>
                </a:cubicBezTo>
                <a:cubicBezTo>
                  <a:pt x="2312333" y="1117424"/>
                  <a:pt x="2210836" y="1209296"/>
                  <a:pt x="2101268" y="1191491"/>
                </a:cubicBezTo>
                <a:cubicBezTo>
                  <a:pt x="1962671" y="1240508"/>
                  <a:pt x="1835263" y="1177629"/>
                  <a:pt x="1587544" y="1191491"/>
                </a:cubicBezTo>
                <a:cubicBezTo>
                  <a:pt x="1339825" y="1205353"/>
                  <a:pt x="1269240" y="1170258"/>
                  <a:pt x="1149927" y="1191491"/>
                </a:cubicBezTo>
                <a:cubicBezTo>
                  <a:pt x="1030614" y="1212724"/>
                  <a:pt x="902380" y="1171576"/>
                  <a:pt x="712310" y="1191491"/>
                </a:cubicBezTo>
                <a:cubicBezTo>
                  <a:pt x="522240" y="1211406"/>
                  <a:pt x="357502" y="1182823"/>
                  <a:pt x="198586" y="1191491"/>
                </a:cubicBezTo>
                <a:cubicBezTo>
                  <a:pt x="100186" y="1205138"/>
                  <a:pt x="2137" y="1100275"/>
                  <a:pt x="0" y="992905"/>
                </a:cubicBezTo>
                <a:cubicBezTo>
                  <a:pt x="-37407" y="799502"/>
                  <a:pt x="43460" y="715708"/>
                  <a:pt x="0" y="603689"/>
                </a:cubicBezTo>
                <a:cubicBezTo>
                  <a:pt x="-43460" y="491670"/>
                  <a:pt x="37900" y="318893"/>
                  <a:pt x="0" y="198586"/>
                </a:cubicBezTo>
                <a:close/>
              </a:path>
            </a:pathLst>
          </a:custGeom>
          <a:solidFill>
            <a:srgbClr val="13293D"/>
          </a:solidFill>
          <a:ln>
            <a:solidFill>
              <a:schemeClr val="tx1"/>
            </a:solidFill>
            <a:extLst>
              <a:ext uri="{C807C97D-BFC1-408E-A445-0C87EB9F89A2}">
                <ask:lineSketchStyleProps xmlns:ask="http://schemas.microsoft.com/office/drawing/2018/sketchyshapes" sd="514157319">
                  <a:prstGeom prst="roundRect">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84AE8520-ECB7-4773-5BC8-100833D4E923}"/>
              </a:ext>
            </a:extLst>
          </xdr:cNvPr>
          <xdr:cNvSpPr txBox="1"/>
        </xdr:nvSpPr>
        <xdr:spPr>
          <a:xfrm>
            <a:off x="17354855" y="922142"/>
            <a:ext cx="1759528"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E8F1F2"/>
                </a:solidFill>
                <a:latin typeface="+mn-lt"/>
                <a:ea typeface="+mn-ea"/>
                <a:cs typeface="+mn-cs"/>
              </a:rPr>
              <a:t>#Responses</a:t>
            </a:r>
          </a:p>
        </xdr:txBody>
      </xdr:sp>
      <xdr:sp macro="" textlink="Support_Tickets!R3">
        <xdr:nvSpPr>
          <xdr:cNvPr id="24" name="TextBox 23">
            <a:extLst>
              <a:ext uri="{FF2B5EF4-FFF2-40B4-BE49-F238E27FC236}">
                <a16:creationId xmlns:a16="http://schemas.microsoft.com/office/drawing/2014/main" id="{7EE3D8D2-A65C-DAC5-69CB-F3CEA822F142}"/>
              </a:ext>
            </a:extLst>
          </xdr:cNvPr>
          <xdr:cNvSpPr txBox="1"/>
        </xdr:nvSpPr>
        <xdr:spPr>
          <a:xfrm>
            <a:off x="17936645" y="1408042"/>
            <a:ext cx="914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3CFFEF-C234-400E-BE6E-EC03D1B82365}" type="TxLink">
              <a:rPr lang="en-US" sz="1800" b="1" i="0" u="none" strike="noStrike">
                <a:solidFill>
                  <a:srgbClr val="E8F1F2"/>
                </a:solidFill>
                <a:latin typeface="Calibri"/>
                <a:ea typeface="Calibri"/>
                <a:cs typeface="Calibri"/>
              </a:rPr>
              <a:pPr marL="0" indent="0"/>
              <a:t>290</a:t>
            </a:fld>
            <a:endParaRPr lang="en-US" sz="1800" b="1" i="0" u="none" strike="noStrike">
              <a:solidFill>
                <a:srgbClr val="E8F1F2"/>
              </a:solidFill>
              <a:latin typeface="Calibri"/>
              <a:ea typeface="Calibri"/>
              <a:cs typeface="Calibri"/>
            </a:endParaRPr>
          </a:p>
        </xdr:txBody>
      </xdr:sp>
    </xdr:grpSp>
    <xdr:clientData/>
  </xdr:twoCellAnchor>
  <xdr:twoCellAnchor>
    <xdr:from>
      <xdr:col>33</xdr:col>
      <xdr:colOff>180109</xdr:colOff>
      <xdr:row>4</xdr:row>
      <xdr:rowOff>55419</xdr:rowOff>
    </xdr:from>
    <xdr:to>
      <xdr:col>37</xdr:col>
      <xdr:colOff>41563</xdr:colOff>
      <xdr:row>12</xdr:row>
      <xdr:rowOff>107752</xdr:rowOff>
    </xdr:to>
    <xdr:grpSp>
      <xdr:nvGrpSpPr>
        <xdr:cNvPr id="6" name="Group 5">
          <a:extLst>
            <a:ext uri="{FF2B5EF4-FFF2-40B4-BE49-F238E27FC236}">
              <a16:creationId xmlns:a16="http://schemas.microsoft.com/office/drawing/2014/main" id="{35697B73-02C3-CCEA-F91A-BCF9C774E567}"/>
            </a:ext>
          </a:extLst>
        </xdr:cNvPr>
        <xdr:cNvGrpSpPr/>
      </xdr:nvGrpSpPr>
      <xdr:grpSpPr>
        <a:xfrm>
          <a:off x="20296909" y="775855"/>
          <a:ext cx="2299854" cy="1493206"/>
          <a:chOff x="19978254" y="831273"/>
          <a:chExt cx="2299854" cy="1493206"/>
        </a:xfrm>
      </xdr:grpSpPr>
      <xdr:sp macro="" textlink="">
        <xdr:nvSpPr>
          <xdr:cNvPr id="11" name="Rectangle: Rounded Corners 10">
            <a:extLst>
              <a:ext uri="{FF2B5EF4-FFF2-40B4-BE49-F238E27FC236}">
                <a16:creationId xmlns:a16="http://schemas.microsoft.com/office/drawing/2014/main" id="{FBF732F4-0E12-4EE8-A033-E400965F83D0}"/>
              </a:ext>
            </a:extLst>
          </xdr:cNvPr>
          <xdr:cNvSpPr/>
        </xdr:nvSpPr>
        <xdr:spPr>
          <a:xfrm>
            <a:off x="19978254" y="831273"/>
            <a:ext cx="2299854" cy="1191491"/>
          </a:xfrm>
          <a:custGeom>
            <a:avLst/>
            <a:gdLst>
              <a:gd name="connsiteX0" fmla="*/ 0 w 2299854"/>
              <a:gd name="connsiteY0" fmla="*/ 198586 h 1191491"/>
              <a:gd name="connsiteX1" fmla="*/ 198586 w 2299854"/>
              <a:gd name="connsiteY1" fmla="*/ 0 h 1191491"/>
              <a:gd name="connsiteX2" fmla="*/ 636203 w 2299854"/>
              <a:gd name="connsiteY2" fmla="*/ 0 h 1191491"/>
              <a:gd name="connsiteX3" fmla="*/ 1073820 w 2299854"/>
              <a:gd name="connsiteY3" fmla="*/ 0 h 1191491"/>
              <a:gd name="connsiteX4" fmla="*/ 1511437 w 2299854"/>
              <a:gd name="connsiteY4" fmla="*/ 0 h 1191491"/>
              <a:gd name="connsiteX5" fmla="*/ 2101268 w 2299854"/>
              <a:gd name="connsiteY5" fmla="*/ 0 h 1191491"/>
              <a:gd name="connsiteX6" fmla="*/ 2299854 w 2299854"/>
              <a:gd name="connsiteY6" fmla="*/ 198586 h 1191491"/>
              <a:gd name="connsiteX7" fmla="*/ 2299854 w 2299854"/>
              <a:gd name="connsiteY7" fmla="*/ 571916 h 1191491"/>
              <a:gd name="connsiteX8" fmla="*/ 2299854 w 2299854"/>
              <a:gd name="connsiteY8" fmla="*/ 992905 h 1191491"/>
              <a:gd name="connsiteX9" fmla="*/ 2101268 w 2299854"/>
              <a:gd name="connsiteY9" fmla="*/ 1191491 h 1191491"/>
              <a:gd name="connsiteX10" fmla="*/ 1644624 w 2299854"/>
              <a:gd name="connsiteY10" fmla="*/ 1191491 h 1191491"/>
              <a:gd name="connsiteX11" fmla="*/ 1207007 w 2299854"/>
              <a:gd name="connsiteY11" fmla="*/ 1191491 h 1191491"/>
              <a:gd name="connsiteX12" fmla="*/ 731337 w 2299854"/>
              <a:gd name="connsiteY12" fmla="*/ 1191491 h 1191491"/>
              <a:gd name="connsiteX13" fmla="*/ 198586 w 2299854"/>
              <a:gd name="connsiteY13" fmla="*/ 1191491 h 1191491"/>
              <a:gd name="connsiteX14" fmla="*/ 0 w 2299854"/>
              <a:gd name="connsiteY14" fmla="*/ 992905 h 1191491"/>
              <a:gd name="connsiteX15" fmla="*/ 0 w 2299854"/>
              <a:gd name="connsiteY15" fmla="*/ 587802 h 1191491"/>
              <a:gd name="connsiteX16" fmla="*/ 0 w 2299854"/>
              <a:gd name="connsiteY16" fmla="*/ 198586 h 11914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2299854" h="1191491" fill="none" extrusionOk="0">
                <a:moveTo>
                  <a:pt x="0" y="198586"/>
                </a:moveTo>
                <a:cubicBezTo>
                  <a:pt x="-25813" y="98640"/>
                  <a:pt x="89391" y="27070"/>
                  <a:pt x="198586" y="0"/>
                </a:cubicBezTo>
                <a:cubicBezTo>
                  <a:pt x="408550" y="-45591"/>
                  <a:pt x="518330" y="9375"/>
                  <a:pt x="636203" y="0"/>
                </a:cubicBezTo>
                <a:cubicBezTo>
                  <a:pt x="754076" y="-9375"/>
                  <a:pt x="869976" y="2899"/>
                  <a:pt x="1073820" y="0"/>
                </a:cubicBezTo>
                <a:cubicBezTo>
                  <a:pt x="1277664" y="-2899"/>
                  <a:pt x="1319769" y="3064"/>
                  <a:pt x="1511437" y="0"/>
                </a:cubicBezTo>
                <a:cubicBezTo>
                  <a:pt x="1703105" y="-3064"/>
                  <a:pt x="1982969" y="53772"/>
                  <a:pt x="2101268" y="0"/>
                </a:cubicBezTo>
                <a:cubicBezTo>
                  <a:pt x="2200471" y="-11280"/>
                  <a:pt x="2306301" y="89093"/>
                  <a:pt x="2299854" y="198586"/>
                </a:cubicBezTo>
                <a:cubicBezTo>
                  <a:pt x="2319701" y="298452"/>
                  <a:pt x="2279167" y="390472"/>
                  <a:pt x="2299854" y="571916"/>
                </a:cubicBezTo>
                <a:cubicBezTo>
                  <a:pt x="2320541" y="753360"/>
                  <a:pt x="2290423" y="830269"/>
                  <a:pt x="2299854" y="992905"/>
                </a:cubicBezTo>
                <a:cubicBezTo>
                  <a:pt x="2307137" y="1083125"/>
                  <a:pt x="2202737" y="1205023"/>
                  <a:pt x="2101268" y="1191491"/>
                </a:cubicBezTo>
                <a:cubicBezTo>
                  <a:pt x="1928052" y="1224976"/>
                  <a:pt x="1810326" y="1157703"/>
                  <a:pt x="1644624" y="1191491"/>
                </a:cubicBezTo>
                <a:cubicBezTo>
                  <a:pt x="1478922" y="1225279"/>
                  <a:pt x="1356300" y="1187563"/>
                  <a:pt x="1207007" y="1191491"/>
                </a:cubicBezTo>
                <a:cubicBezTo>
                  <a:pt x="1057714" y="1195419"/>
                  <a:pt x="947687" y="1165484"/>
                  <a:pt x="731337" y="1191491"/>
                </a:cubicBezTo>
                <a:cubicBezTo>
                  <a:pt x="514987" y="1217498"/>
                  <a:pt x="416291" y="1189676"/>
                  <a:pt x="198586" y="1191491"/>
                </a:cubicBezTo>
                <a:cubicBezTo>
                  <a:pt x="120778" y="1197821"/>
                  <a:pt x="793" y="1108287"/>
                  <a:pt x="0" y="992905"/>
                </a:cubicBezTo>
                <a:cubicBezTo>
                  <a:pt x="-5111" y="889198"/>
                  <a:pt x="21929" y="707263"/>
                  <a:pt x="0" y="587802"/>
                </a:cubicBezTo>
                <a:cubicBezTo>
                  <a:pt x="-21929" y="468341"/>
                  <a:pt x="46441" y="365839"/>
                  <a:pt x="0" y="198586"/>
                </a:cubicBezTo>
                <a:close/>
              </a:path>
              <a:path w="2299854" h="1191491" stroke="0" extrusionOk="0">
                <a:moveTo>
                  <a:pt x="0" y="198586"/>
                </a:moveTo>
                <a:cubicBezTo>
                  <a:pt x="-9938" y="80706"/>
                  <a:pt x="88006" y="5663"/>
                  <a:pt x="198586" y="0"/>
                </a:cubicBezTo>
                <a:cubicBezTo>
                  <a:pt x="350936" y="-19652"/>
                  <a:pt x="490094" y="22714"/>
                  <a:pt x="617176" y="0"/>
                </a:cubicBezTo>
                <a:cubicBezTo>
                  <a:pt x="744258" y="-22714"/>
                  <a:pt x="947542" y="19147"/>
                  <a:pt x="1092847" y="0"/>
                </a:cubicBezTo>
                <a:cubicBezTo>
                  <a:pt x="1238152" y="-19147"/>
                  <a:pt x="1463266" y="46519"/>
                  <a:pt x="1568517" y="0"/>
                </a:cubicBezTo>
                <a:cubicBezTo>
                  <a:pt x="1673768" y="-46519"/>
                  <a:pt x="1846950" y="8523"/>
                  <a:pt x="2101268" y="0"/>
                </a:cubicBezTo>
                <a:cubicBezTo>
                  <a:pt x="2214501" y="24849"/>
                  <a:pt x="2305330" y="78066"/>
                  <a:pt x="2299854" y="198586"/>
                </a:cubicBezTo>
                <a:cubicBezTo>
                  <a:pt x="2339375" y="283821"/>
                  <a:pt x="2291015" y="459564"/>
                  <a:pt x="2299854" y="587802"/>
                </a:cubicBezTo>
                <a:cubicBezTo>
                  <a:pt x="2308693" y="716040"/>
                  <a:pt x="2278425" y="911573"/>
                  <a:pt x="2299854" y="992905"/>
                </a:cubicBezTo>
                <a:cubicBezTo>
                  <a:pt x="2282035" y="1117447"/>
                  <a:pt x="2206541" y="1192407"/>
                  <a:pt x="2101268" y="1191491"/>
                </a:cubicBezTo>
                <a:cubicBezTo>
                  <a:pt x="1990260" y="1193382"/>
                  <a:pt x="1777087" y="1174392"/>
                  <a:pt x="1682678" y="1191491"/>
                </a:cubicBezTo>
                <a:cubicBezTo>
                  <a:pt x="1588269" y="1208590"/>
                  <a:pt x="1386082" y="1185719"/>
                  <a:pt x="1207007" y="1191491"/>
                </a:cubicBezTo>
                <a:cubicBezTo>
                  <a:pt x="1027932" y="1197263"/>
                  <a:pt x="846255" y="1161215"/>
                  <a:pt x="712310" y="1191491"/>
                </a:cubicBezTo>
                <a:cubicBezTo>
                  <a:pt x="578365" y="1221767"/>
                  <a:pt x="436918" y="1166685"/>
                  <a:pt x="198586" y="1191491"/>
                </a:cubicBezTo>
                <a:cubicBezTo>
                  <a:pt x="69590" y="1181377"/>
                  <a:pt x="-5342" y="1113565"/>
                  <a:pt x="0" y="992905"/>
                </a:cubicBezTo>
                <a:cubicBezTo>
                  <a:pt x="-30269" y="870313"/>
                  <a:pt x="28382" y="709610"/>
                  <a:pt x="0" y="595746"/>
                </a:cubicBezTo>
                <a:cubicBezTo>
                  <a:pt x="-28382" y="481882"/>
                  <a:pt x="22833" y="291242"/>
                  <a:pt x="0" y="198586"/>
                </a:cubicBezTo>
                <a:close/>
              </a:path>
            </a:pathLst>
          </a:custGeom>
          <a:solidFill>
            <a:srgbClr val="13293D"/>
          </a:solidFill>
          <a:ln>
            <a:solidFill>
              <a:schemeClr val="tx1"/>
            </a:solidFill>
            <a:extLst>
              <a:ext uri="{C807C97D-BFC1-408E-A445-0C87EB9F89A2}">
                <ask:lineSketchStyleProps xmlns:ask="http://schemas.microsoft.com/office/drawing/2018/sketchyshapes" sd="4035152625">
                  <a:prstGeom prst="roundRect">
                    <a:avLst/>
                  </a:pr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3D4A55E5-9350-E58F-244A-0E930B405CF7}"/>
              </a:ext>
            </a:extLst>
          </xdr:cNvPr>
          <xdr:cNvSpPr txBox="1"/>
        </xdr:nvSpPr>
        <xdr:spPr>
          <a:xfrm>
            <a:off x="20498206" y="952297"/>
            <a:ext cx="1399309"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E8F1F2"/>
                </a:solidFill>
                <a:latin typeface="+mn-lt"/>
                <a:ea typeface="+mn-ea"/>
                <a:cs typeface="+mn-cs"/>
              </a:rPr>
              <a:t>#Region</a:t>
            </a:r>
          </a:p>
        </xdr:txBody>
      </xdr:sp>
      <xdr:sp macro="" textlink="Support_Tickets!Q3">
        <xdr:nvSpPr>
          <xdr:cNvPr id="26" name="TextBox 25">
            <a:extLst>
              <a:ext uri="{FF2B5EF4-FFF2-40B4-BE49-F238E27FC236}">
                <a16:creationId xmlns:a16="http://schemas.microsoft.com/office/drawing/2014/main" id="{9155E05E-EA26-E2B9-964D-49697178C090}"/>
              </a:ext>
            </a:extLst>
          </xdr:cNvPr>
          <xdr:cNvSpPr txBox="1"/>
        </xdr:nvSpPr>
        <xdr:spPr>
          <a:xfrm>
            <a:off x="20946035" y="1406004"/>
            <a:ext cx="914400" cy="918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4CE44F-A030-4C19-A541-1E13B2D9CCCB}" type="TxLink">
              <a:rPr lang="en-US" sz="1800" b="1" i="0" u="none" strike="noStrike">
                <a:solidFill>
                  <a:srgbClr val="E8F1F2"/>
                </a:solidFill>
                <a:latin typeface="Calibri"/>
                <a:ea typeface="Calibri"/>
                <a:cs typeface="Calibri"/>
              </a:rPr>
              <a:pPr marL="0" indent="0"/>
              <a:t>4</a:t>
            </a:fld>
            <a:endParaRPr lang="en-US" sz="1800" b="1" i="0" u="none" strike="noStrike">
              <a:solidFill>
                <a:srgbClr val="E8F1F2"/>
              </a:solidFill>
              <a:latin typeface="Calibri"/>
              <a:ea typeface="Calibri"/>
              <a:cs typeface="Calibri"/>
            </a:endParaRPr>
          </a:p>
        </xdr:txBody>
      </xdr:sp>
    </xdr:grpSp>
    <xdr:clientData/>
  </xdr:twoCellAnchor>
  <xdr:twoCellAnchor>
    <xdr:from>
      <xdr:col>11</xdr:col>
      <xdr:colOff>332510</xdr:colOff>
      <xdr:row>12</xdr:row>
      <xdr:rowOff>110836</xdr:rowOff>
    </xdr:from>
    <xdr:to>
      <xdr:col>19</xdr:col>
      <xdr:colOff>27710</xdr:colOff>
      <xdr:row>27</xdr:row>
      <xdr:rowOff>152400</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BA433FCA-93EC-4CD5-B146-5F68C8A1E8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38110" y="227214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374073</xdr:colOff>
      <xdr:row>28</xdr:row>
      <xdr:rowOff>69272</xdr:rowOff>
    </xdr:from>
    <xdr:to>
      <xdr:col>19</xdr:col>
      <xdr:colOff>27709</xdr:colOff>
      <xdr:row>44</xdr:row>
      <xdr:rowOff>27709</xdr:rowOff>
    </xdr:to>
    <xdr:graphicFrame macro="">
      <xdr:nvGraphicFramePr>
        <xdr:cNvPr id="32" name="Chart 31">
          <a:extLst>
            <a:ext uri="{FF2B5EF4-FFF2-40B4-BE49-F238E27FC236}">
              <a16:creationId xmlns:a16="http://schemas.microsoft.com/office/drawing/2014/main" id="{3AC6E8E6-6566-42CE-B96C-8EADD0FD5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348806</xdr:colOff>
      <xdr:row>12</xdr:row>
      <xdr:rowOff>110836</xdr:rowOff>
    </xdr:from>
    <xdr:to>
      <xdr:col>28</xdr:col>
      <xdr:colOff>387927</xdr:colOff>
      <xdr:row>44</xdr:row>
      <xdr:rowOff>26079</xdr:rowOff>
    </xdr:to>
    <xdr:graphicFrame macro="">
      <xdr:nvGraphicFramePr>
        <xdr:cNvPr id="33" name="Chart 32">
          <a:extLst>
            <a:ext uri="{FF2B5EF4-FFF2-40B4-BE49-F238E27FC236}">
              <a16:creationId xmlns:a16="http://schemas.microsoft.com/office/drawing/2014/main" id="{47DA63C8-64DC-4E5A-A064-F07F8EEC4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116541</xdr:colOff>
      <xdr:row>12</xdr:row>
      <xdr:rowOff>125508</xdr:rowOff>
    </xdr:from>
    <xdr:to>
      <xdr:col>37</xdr:col>
      <xdr:colOff>69272</xdr:colOff>
      <xdr:row>27</xdr:row>
      <xdr:rowOff>167072</xdr:rowOff>
    </xdr:to>
    <xdr:graphicFrame macro="">
      <xdr:nvGraphicFramePr>
        <xdr:cNvPr id="34" name="Chart 33">
          <a:extLst>
            <a:ext uri="{FF2B5EF4-FFF2-40B4-BE49-F238E27FC236}">
              <a16:creationId xmlns:a16="http://schemas.microsoft.com/office/drawing/2014/main" id="{21A97DA3-A746-40A6-8F2F-3924C1703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109572</xdr:colOff>
      <xdr:row>28</xdr:row>
      <xdr:rowOff>106128</xdr:rowOff>
    </xdr:from>
    <xdr:to>
      <xdr:col>37</xdr:col>
      <xdr:colOff>74122</xdr:colOff>
      <xdr:row>44</xdr:row>
      <xdr:rowOff>33945</xdr:rowOff>
    </xdr:to>
    <xdr:graphicFrame macro="">
      <xdr:nvGraphicFramePr>
        <xdr:cNvPr id="35" name="Chart 34">
          <a:extLst>
            <a:ext uri="{FF2B5EF4-FFF2-40B4-BE49-F238E27FC236}">
              <a16:creationId xmlns:a16="http://schemas.microsoft.com/office/drawing/2014/main" id="{9ED8200C-0BB4-4EBA-A17A-435A595E9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387927</xdr:colOff>
      <xdr:row>12</xdr:row>
      <xdr:rowOff>110836</xdr:rowOff>
    </xdr:from>
    <xdr:to>
      <xdr:col>11</xdr:col>
      <xdr:colOff>83127</xdr:colOff>
      <xdr:row>27</xdr:row>
      <xdr:rowOff>152400</xdr:rowOff>
    </xdr:to>
    <xdr:graphicFrame macro="">
      <xdr:nvGraphicFramePr>
        <xdr:cNvPr id="2" name="Chart 1">
          <a:extLst>
            <a:ext uri="{FF2B5EF4-FFF2-40B4-BE49-F238E27FC236}">
              <a16:creationId xmlns:a16="http://schemas.microsoft.com/office/drawing/2014/main" id="{9DEE7C04-ACDA-4FF6-83B8-A5DA534D1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69274</xdr:colOff>
      <xdr:row>5</xdr:row>
      <xdr:rowOff>110838</xdr:rowOff>
    </xdr:from>
    <xdr:to>
      <xdr:col>15</xdr:col>
      <xdr:colOff>3960</xdr:colOff>
      <xdr:row>8</xdr:row>
      <xdr:rowOff>152853</xdr:rowOff>
    </xdr:to>
    <xdr:grpSp>
      <xdr:nvGrpSpPr>
        <xdr:cNvPr id="3" name="Group 2">
          <a:hlinkClick xmlns:r="http://schemas.openxmlformats.org/officeDocument/2006/relationships" r:id="rId7"/>
          <a:extLst>
            <a:ext uri="{FF2B5EF4-FFF2-40B4-BE49-F238E27FC236}">
              <a16:creationId xmlns:a16="http://schemas.microsoft.com/office/drawing/2014/main" id="{960F05BB-FCD6-4B36-8F6A-ADF2109376CE}"/>
            </a:ext>
          </a:extLst>
        </xdr:cNvPr>
        <xdr:cNvGrpSpPr/>
      </xdr:nvGrpSpPr>
      <xdr:grpSpPr>
        <a:xfrm>
          <a:off x="7994074" y="1011383"/>
          <a:ext cx="1153886" cy="582343"/>
          <a:chOff x="9407236" y="678873"/>
          <a:chExt cx="1330037" cy="491131"/>
        </a:xfrm>
      </xdr:grpSpPr>
      <xdr:sp macro="" textlink="">
        <xdr:nvSpPr>
          <xdr:cNvPr id="4" name="Rectangle: Rounded Corners 3">
            <a:extLst>
              <a:ext uri="{FF2B5EF4-FFF2-40B4-BE49-F238E27FC236}">
                <a16:creationId xmlns:a16="http://schemas.microsoft.com/office/drawing/2014/main" id="{D74EB635-5D34-6595-C489-FDD59B912B0B}"/>
              </a:ext>
            </a:extLst>
          </xdr:cNvPr>
          <xdr:cNvSpPr/>
        </xdr:nvSpPr>
        <xdr:spPr>
          <a:xfrm>
            <a:off x="9407236" y="678873"/>
            <a:ext cx="1330037" cy="484909"/>
          </a:xfrm>
          <a:prstGeom prst="roundRect">
            <a:avLst/>
          </a:prstGeom>
          <a:solidFill>
            <a:srgbClr val="15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A6558B52-3C08-212D-C65F-A80743E99FAE}"/>
              </a:ext>
            </a:extLst>
          </xdr:cNvPr>
          <xdr:cNvSpPr txBox="1"/>
        </xdr:nvSpPr>
        <xdr:spPr>
          <a:xfrm>
            <a:off x="9609041" y="733586"/>
            <a:ext cx="1052946" cy="436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8F1F2"/>
                </a:solidFill>
                <a:latin typeface="+mn-lt"/>
                <a:ea typeface="+mn-ea"/>
                <a:cs typeface="+mn-cs"/>
              </a:rPr>
              <a:t>Home</a:t>
            </a:r>
          </a:p>
          <a:p>
            <a:endParaRPr lang="en-US" sz="2000" b="1">
              <a:solidFill>
                <a:srgbClr val="E8F1F2"/>
              </a:solidFill>
              <a:latin typeface="+mn-lt"/>
              <a:ea typeface="+mn-ea"/>
              <a:cs typeface="+mn-cs"/>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304800</xdr:colOff>
      <xdr:row>8</xdr:row>
      <xdr:rowOff>0</xdr:rowOff>
    </xdr:from>
    <xdr:to>
      <xdr:col>15</xdr:col>
      <xdr:colOff>0</xdr:colOff>
      <xdr:row>45</xdr:row>
      <xdr:rowOff>0</xdr:rowOff>
    </xdr:to>
    <xdr:grpSp>
      <xdr:nvGrpSpPr>
        <xdr:cNvPr id="5" name="Group 4">
          <a:extLst>
            <a:ext uri="{FF2B5EF4-FFF2-40B4-BE49-F238E27FC236}">
              <a16:creationId xmlns:a16="http://schemas.microsoft.com/office/drawing/2014/main" id="{1E48CDCF-A6B7-8359-096F-7774658E7188}"/>
            </a:ext>
          </a:extLst>
        </xdr:cNvPr>
        <xdr:cNvGrpSpPr/>
      </xdr:nvGrpSpPr>
      <xdr:grpSpPr>
        <a:xfrm>
          <a:off x="2743200" y="1440873"/>
          <a:ext cx="6400800" cy="6664036"/>
          <a:chOff x="2743200" y="900545"/>
          <a:chExt cx="6400800" cy="6664037"/>
        </a:xfrm>
        <a:solidFill>
          <a:srgbClr val="006494"/>
        </a:solidFill>
      </xdr:grpSpPr>
      <xdr:sp macro="" textlink="">
        <xdr:nvSpPr>
          <xdr:cNvPr id="2" name="Rectangle: Rounded Corners 1">
            <a:extLst>
              <a:ext uri="{FF2B5EF4-FFF2-40B4-BE49-F238E27FC236}">
                <a16:creationId xmlns:a16="http://schemas.microsoft.com/office/drawing/2014/main" id="{A7F0755C-EBDF-3906-36E0-CBAF282CB4E7}"/>
              </a:ext>
            </a:extLst>
          </xdr:cNvPr>
          <xdr:cNvSpPr/>
        </xdr:nvSpPr>
        <xdr:spPr>
          <a:xfrm>
            <a:off x="2743200" y="900545"/>
            <a:ext cx="6400800" cy="66640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265" name="Text Box 1">
            <a:extLst>
              <a:ext uri="{FF2B5EF4-FFF2-40B4-BE49-F238E27FC236}">
                <a16:creationId xmlns:a16="http://schemas.microsoft.com/office/drawing/2014/main" id="{2C44B24F-E0F7-FD8C-D080-4737C774D81E}"/>
              </a:ext>
            </a:extLst>
          </xdr:cNvPr>
          <xdr:cNvSpPr txBox="1">
            <a:spLocks noChangeArrowheads="1"/>
          </xdr:cNvSpPr>
        </xdr:nvSpPr>
        <xdr:spPr bwMode="auto">
          <a:xfrm>
            <a:off x="3422073" y="1274618"/>
            <a:ext cx="5486400" cy="6123709"/>
          </a:xfrm>
          <a:prstGeom prst="rect">
            <a:avLst/>
          </a:prstGeom>
          <a:grpFill/>
          <a:ln w="9525">
            <a:noFill/>
            <a:miter lim="800000"/>
            <a:headEnd/>
            <a:tailEnd/>
          </a:ln>
        </xdr:spPr>
        <xdr:txBody>
          <a:bodyPr vertOverflow="clip" wrap="square" lIns="27432" tIns="22860" rIns="0" bIns="0" anchor="t" upright="1"/>
          <a:lstStyle/>
          <a:p>
            <a:pPr algn="l" rtl="0">
              <a:defRPr sz="1000"/>
            </a:pPr>
            <a:r>
              <a:rPr lang="en-US" sz="1600" b="1" i="0" u="none" strike="noStrike" baseline="0">
                <a:solidFill>
                  <a:srgbClr val="E8F1F2"/>
                </a:solidFill>
                <a:latin typeface="Calibri"/>
                <a:ea typeface="Calibri"/>
                <a:cs typeface="Calibri"/>
              </a:rPr>
              <a:t>📊 CSAT Dashboard</a:t>
            </a:r>
          </a:p>
          <a:p>
            <a:pPr algn="l" rtl="0">
              <a:defRPr sz="1000"/>
            </a:pPr>
            <a:endParaRPr lang="en-US" sz="1600" b="1" i="0" u="none" strike="noStrike" baseline="0">
              <a:solidFill>
                <a:srgbClr val="E8F1F2"/>
              </a:solidFill>
              <a:latin typeface="Calibri"/>
              <a:ea typeface="Calibri"/>
              <a:cs typeface="Calibri"/>
            </a:endParaRPr>
          </a:p>
          <a:p>
            <a:pPr algn="l" rtl="0">
              <a:defRPr sz="1000"/>
            </a:pPr>
            <a:r>
              <a:rPr lang="en-US" sz="1600" b="1" i="0" u="none" strike="noStrike" baseline="0">
                <a:solidFill>
                  <a:srgbClr val="E8F1F2"/>
                </a:solidFill>
                <a:latin typeface="Calibri"/>
                <a:ea typeface="Calibri"/>
                <a:cs typeface="Calibri"/>
              </a:rPr>
              <a:t>Overall satisfaction is 51.5% — a mid-range score, leaving significant room for improvement</a:t>
            </a:r>
            <a:r>
              <a:rPr lang="ar-EG" sz="1600" b="1" i="0" u="none" strike="noStrike" baseline="0">
                <a:solidFill>
                  <a:srgbClr val="E8F1F2"/>
                </a:solidFill>
                <a:latin typeface="Calibri"/>
                <a:ea typeface="Calibri"/>
                <a:cs typeface="Calibri"/>
              </a:rPr>
              <a:t>.</a:t>
            </a:r>
            <a:endParaRPr lang="en-US" sz="1600" b="1" i="0" u="none" strike="noStrike" baseline="0">
              <a:solidFill>
                <a:srgbClr val="E8F1F2"/>
              </a:solidFill>
              <a:latin typeface="Calibri"/>
              <a:ea typeface="Calibri"/>
              <a:cs typeface="Calibri"/>
            </a:endParaRPr>
          </a:p>
          <a:p>
            <a:pPr algn="l" rtl="0">
              <a:defRPr sz="1000"/>
            </a:pPr>
            <a:endParaRPr lang="ar-EG" sz="1600" b="1" i="0" u="none" strike="noStrike" baseline="0">
              <a:solidFill>
                <a:srgbClr val="E8F1F2"/>
              </a:solidFill>
              <a:latin typeface="Calibri"/>
              <a:ea typeface="Calibri"/>
              <a:cs typeface="Calibri"/>
            </a:endParaRPr>
          </a:p>
          <a:p>
            <a:pPr algn="l" rtl="0">
              <a:defRPr sz="1000"/>
            </a:pPr>
            <a:r>
              <a:rPr lang="en-US" sz="1600" b="1" i="0" u="none" strike="noStrike" baseline="0">
                <a:solidFill>
                  <a:srgbClr val="E8F1F2"/>
                </a:solidFill>
                <a:latin typeface="Calibri"/>
                <a:ea typeface="Calibri"/>
                <a:cs typeface="Calibri"/>
              </a:rPr>
              <a:t>North America has the highest satisfaction (59%), while Asia Pacific is the lowest (47%) — this region needs focused attention</a:t>
            </a:r>
            <a:r>
              <a:rPr lang="ar-EG" sz="1600" b="1" i="0" u="none" strike="noStrike" baseline="0">
                <a:solidFill>
                  <a:srgbClr val="E8F1F2"/>
                </a:solidFill>
                <a:latin typeface="Calibri"/>
                <a:ea typeface="Calibri"/>
                <a:cs typeface="Calibri"/>
              </a:rPr>
              <a:t>.</a:t>
            </a:r>
            <a:endParaRPr lang="en-US" sz="1600" b="1" i="0" u="none" strike="noStrike" baseline="0">
              <a:solidFill>
                <a:srgbClr val="E8F1F2"/>
              </a:solidFill>
              <a:latin typeface="Calibri"/>
              <a:ea typeface="Calibri"/>
              <a:cs typeface="Calibri"/>
            </a:endParaRPr>
          </a:p>
          <a:p>
            <a:pPr algn="l" rtl="0">
              <a:defRPr sz="1000"/>
            </a:pPr>
            <a:endParaRPr lang="ar-EG" sz="1600" b="1" i="0" u="none" strike="noStrike" baseline="0">
              <a:solidFill>
                <a:srgbClr val="E8F1F2"/>
              </a:solidFill>
              <a:latin typeface="Calibri"/>
              <a:ea typeface="Calibri"/>
              <a:cs typeface="Calibri"/>
            </a:endParaRPr>
          </a:p>
          <a:p>
            <a:pPr algn="l" rtl="0">
              <a:defRPr sz="1000"/>
            </a:pPr>
            <a:r>
              <a:rPr lang="en-US" sz="1600" b="1" i="0" u="none" strike="noStrike" baseline="0">
                <a:solidFill>
                  <a:srgbClr val="E8F1F2"/>
                </a:solidFill>
                <a:latin typeface="Calibri"/>
                <a:ea typeface="Calibri"/>
                <a:cs typeface="Calibri"/>
              </a:rPr>
              <a:t>Satisfaction peaked in April (62%) then gradually declined through June (51%) — worth investigating what drove the drop </a:t>
            </a:r>
            <a:endParaRPr lang="ar-EG" sz="1600" b="1" i="0" u="none" strike="noStrike" baseline="0">
              <a:solidFill>
                <a:srgbClr val="E8F1F2"/>
              </a:solidFill>
              <a:latin typeface="Calibri"/>
              <a:ea typeface="Calibri"/>
              <a:cs typeface="Calibri"/>
            </a:endParaRPr>
          </a:p>
          <a:p>
            <a:pPr algn="l" rtl="0">
              <a:defRPr sz="1000"/>
            </a:pPr>
            <a:r>
              <a:rPr lang="en-US" sz="1600" b="1" i="0" u="none" strike="noStrike" baseline="0">
                <a:solidFill>
                  <a:srgbClr val="E8F1F2"/>
                </a:solidFill>
                <a:latin typeface="Calibri"/>
                <a:ea typeface="Calibri"/>
                <a:cs typeface="Calibri"/>
              </a:rPr>
              <a:t>after April</a:t>
            </a:r>
            <a:r>
              <a:rPr lang="ar-EG" sz="1600" b="1" i="0" u="none" strike="noStrike" baseline="0">
                <a:solidFill>
                  <a:srgbClr val="E8F1F2"/>
                </a:solidFill>
                <a:latin typeface="Calibri"/>
                <a:ea typeface="Calibri"/>
                <a:cs typeface="Calibri"/>
              </a:rPr>
              <a:t>.</a:t>
            </a:r>
            <a:endParaRPr lang="en-US" sz="1600" b="1" i="0" u="none" strike="noStrike" baseline="0">
              <a:solidFill>
                <a:srgbClr val="E8F1F2"/>
              </a:solidFill>
              <a:latin typeface="Calibri"/>
              <a:ea typeface="Calibri"/>
              <a:cs typeface="Calibri"/>
            </a:endParaRPr>
          </a:p>
          <a:p>
            <a:pPr algn="l" rtl="0">
              <a:defRPr sz="1000"/>
            </a:pPr>
            <a:endParaRPr lang="ar-EG" sz="1600" b="1" i="0" u="none" strike="noStrike" baseline="0">
              <a:solidFill>
                <a:srgbClr val="E8F1F2"/>
              </a:solidFill>
              <a:latin typeface="Calibri"/>
              <a:ea typeface="Calibri"/>
              <a:cs typeface="Calibri"/>
            </a:endParaRPr>
          </a:p>
          <a:p>
            <a:pPr algn="l" rtl="0">
              <a:defRPr sz="1000"/>
            </a:pPr>
            <a:r>
              <a:rPr lang="en-US" sz="1600" b="1" i="0" u="none" strike="noStrike" baseline="0">
                <a:solidFill>
                  <a:srgbClr val="E8F1F2"/>
                </a:solidFill>
                <a:latin typeface="Calibri"/>
                <a:ea typeface="Calibri"/>
                <a:cs typeface="Calibri"/>
              </a:rPr>
              <a:t>Billing Issue and Order Delay are the top pain points (59.72% and 52.73%) — the biggest sources of customer friction</a:t>
            </a:r>
            <a:r>
              <a:rPr lang="ar-EG" sz="1600" b="1" i="0" u="none" strike="noStrike" baseline="0">
                <a:solidFill>
                  <a:srgbClr val="E8F1F2"/>
                </a:solidFill>
                <a:latin typeface="Calibri"/>
                <a:ea typeface="Calibri"/>
                <a:cs typeface="Calibri"/>
              </a:rPr>
              <a:t>.</a:t>
            </a:r>
            <a:endParaRPr lang="en-US" sz="1600" b="1" i="0" u="none" strike="noStrike" baseline="0">
              <a:solidFill>
                <a:srgbClr val="E8F1F2"/>
              </a:solidFill>
              <a:latin typeface="Calibri"/>
              <a:ea typeface="Calibri"/>
              <a:cs typeface="Calibri"/>
            </a:endParaRPr>
          </a:p>
          <a:p>
            <a:pPr algn="l" rtl="0">
              <a:defRPr sz="1000"/>
            </a:pPr>
            <a:endParaRPr lang="ar-EG" sz="1600" b="1" i="0" u="none" strike="noStrike" baseline="0">
              <a:solidFill>
                <a:srgbClr val="E8F1F2"/>
              </a:solidFill>
              <a:latin typeface="Calibri"/>
              <a:ea typeface="Calibri"/>
              <a:cs typeface="Calibri"/>
            </a:endParaRPr>
          </a:p>
          <a:p>
            <a:pPr algn="l" rtl="0">
              <a:defRPr sz="1000"/>
            </a:pPr>
            <a:r>
              <a:rPr lang="en-US" sz="1600" b="1" i="0" u="none" strike="noStrike" baseline="0">
                <a:solidFill>
                  <a:srgbClr val="E8F1F2"/>
                </a:solidFill>
                <a:latin typeface="Calibri"/>
                <a:ea typeface="Calibri"/>
                <a:cs typeface="Calibri"/>
              </a:rPr>
              <a:t>Priya Nair and Tom Becker are the top-performing agents (62%+), compared to Maria Santos and Nadia Petrov at the lower end (~44%) — a clear performance gap that may need </a:t>
            </a:r>
            <a:endParaRPr lang="ar-EG" sz="1600" b="1" i="0" u="none" strike="noStrike" baseline="0">
              <a:solidFill>
                <a:srgbClr val="E8F1F2"/>
              </a:solidFill>
              <a:latin typeface="Calibri"/>
              <a:ea typeface="Calibri"/>
              <a:cs typeface="Calibri"/>
            </a:endParaRPr>
          </a:p>
          <a:p>
            <a:pPr algn="l" rtl="0">
              <a:defRPr sz="1000"/>
            </a:pPr>
            <a:r>
              <a:rPr lang="en-US" sz="1600" b="1" i="0" u="none" strike="noStrike" baseline="0">
                <a:solidFill>
                  <a:srgbClr val="E8F1F2"/>
                </a:solidFill>
                <a:latin typeface="Calibri"/>
                <a:ea typeface="Calibri"/>
                <a:cs typeface="Calibri"/>
              </a:rPr>
              <a:t>coaching or support</a:t>
            </a:r>
            <a:r>
              <a:rPr lang="ar-EG" sz="1600" b="1" i="0" u="none" strike="noStrike" baseline="0">
                <a:solidFill>
                  <a:srgbClr val="E8F1F2"/>
                </a:solidFill>
                <a:latin typeface="Calibri"/>
                <a:ea typeface="Calibri"/>
                <a:cs typeface="Calibri"/>
              </a:rPr>
              <a:t>.</a:t>
            </a:r>
            <a:endParaRPr lang="en-US" sz="1600" b="1" i="0" u="none" strike="noStrike" baseline="0">
              <a:solidFill>
                <a:srgbClr val="E8F1F2"/>
              </a:solidFill>
              <a:latin typeface="Calibri"/>
              <a:ea typeface="Calibri"/>
              <a:cs typeface="Calibri"/>
            </a:endParaRPr>
          </a:p>
          <a:p>
            <a:pPr algn="l" rtl="0">
              <a:defRPr sz="1000"/>
            </a:pPr>
            <a:endParaRPr lang="ar-EG" sz="1600" b="1" i="0" u="none" strike="noStrike" baseline="0">
              <a:solidFill>
                <a:srgbClr val="E8F1F2"/>
              </a:solidFill>
              <a:latin typeface="Calibri"/>
              <a:ea typeface="Calibri"/>
              <a:cs typeface="Calibri"/>
            </a:endParaRPr>
          </a:p>
          <a:p>
            <a:pPr algn="l" rtl="0">
              <a:defRPr sz="1000"/>
            </a:pPr>
            <a:r>
              <a:rPr lang="en-US" sz="1600" b="1" i="0" u="none" strike="noStrike" baseline="0">
                <a:solidFill>
                  <a:srgbClr val="E8F1F2"/>
                </a:solidFill>
                <a:latin typeface="Calibri"/>
                <a:ea typeface="Calibri"/>
                <a:cs typeface="Calibri"/>
              </a:rPr>
              <a:t>Live Chat is the most satisfying channel (57.89%), while Social Media is the weakest (32.56%) — possibly indicating slower or lower-quality responses on social media.</a:t>
            </a:r>
            <a:endParaRPr lang="en-US" sz="1800" b="1" i="0" u="none" strike="noStrike" baseline="0">
              <a:solidFill>
                <a:srgbClr val="E8F1F2"/>
              </a:solidFill>
              <a:latin typeface="Calibri"/>
              <a:ea typeface="Calibri"/>
              <a:cs typeface="Calibri"/>
            </a:endParaRPr>
          </a:p>
        </xdr:txBody>
      </xdr:sp>
    </xdr:grpSp>
    <xdr:clientData/>
  </xdr:twoCellAnchor>
  <xdr:twoCellAnchor>
    <xdr:from>
      <xdr:col>15</xdr:col>
      <xdr:colOff>242454</xdr:colOff>
      <xdr:row>8</xdr:row>
      <xdr:rowOff>-1</xdr:rowOff>
    </xdr:from>
    <xdr:to>
      <xdr:col>25</xdr:col>
      <xdr:colOff>547254</xdr:colOff>
      <xdr:row>45</xdr:row>
      <xdr:rowOff>0</xdr:rowOff>
    </xdr:to>
    <xdr:grpSp>
      <xdr:nvGrpSpPr>
        <xdr:cNvPr id="6" name="Group 5">
          <a:extLst>
            <a:ext uri="{FF2B5EF4-FFF2-40B4-BE49-F238E27FC236}">
              <a16:creationId xmlns:a16="http://schemas.microsoft.com/office/drawing/2014/main" id="{321ED4D2-D98F-348B-D532-BAE8839EB24E}"/>
            </a:ext>
          </a:extLst>
        </xdr:cNvPr>
        <xdr:cNvGrpSpPr/>
      </xdr:nvGrpSpPr>
      <xdr:grpSpPr>
        <a:xfrm>
          <a:off x="9386454" y="1440872"/>
          <a:ext cx="6400800" cy="6664037"/>
          <a:chOff x="9448800" y="872836"/>
          <a:chExt cx="6400800" cy="6664037"/>
        </a:xfrm>
        <a:solidFill>
          <a:srgbClr val="006494"/>
        </a:solidFill>
      </xdr:grpSpPr>
      <xdr:sp macro="" textlink="">
        <xdr:nvSpPr>
          <xdr:cNvPr id="3" name="Rectangle: Rounded Corners 2">
            <a:extLst>
              <a:ext uri="{FF2B5EF4-FFF2-40B4-BE49-F238E27FC236}">
                <a16:creationId xmlns:a16="http://schemas.microsoft.com/office/drawing/2014/main" id="{C157F053-E11F-482F-BC69-7F6E39A61E8E}"/>
              </a:ext>
            </a:extLst>
          </xdr:cNvPr>
          <xdr:cNvSpPr/>
        </xdr:nvSpPr>
        <xdr:spPr>
          <a:xfrm>
            <a:off x="9448800" y="872836"/>
            <a:ext cx="6400800" cy="66640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266" name="Text Box 2">
            <a:extLst>
              <a:ext uri="{FF2B5EF4-FFF2-40B4-BE49-F238E27FC236}">
                <a16:creationId xmlns:a16="http://schemas.microsoft.com/office/drawing/2014/main" id="{976451F4-A119-669D-7390-E2AEFF9EFB8B}"/>
              </a:ext>
            </a:extLst>
          </xdr:cNvPr>
          <xdr:cNvSpPr txBox="1">
            <a:spLocks noChangeArrowheads="1"/>
          </xdr:cNvSpPr>
        </xdr:nvSpPr>
        <xdr:spPr bwMode="auto">
          <a:xfrm>
            <a:off x="10127673" y="1440873"/>
            <a:ext cx="5112327" cy="5983779"/>
          </a:xfrm>
          <a:prstGeom prst="rect">
            <a:avLst/>
          </a:prstGeom>
          <a:grpFill/>
          <a:ln w="9525">
            <a:noFill/>
            <a:miter lim="800000"/>
            <a:headEnd/>
            <a:tailEnd/>
          </a:ln>
        </xdr:spPr>
        <xdr:txBody>
          <a:bodyPr vertOverflow="clip" wrap="square" lIns="27432" tIns="22860" rIns="0" bIns="0" anchor="t" upright="1"/>
          <a:lstStyle/>
          <a:p>
            <a:pPr algn="l" rtl="0">
              <a:defRPr sz="1000"/>
            </a:pPr>
            <a:r>
              <a:rPr lang="en-US" sz="1600" b="1" i="0" u="none" strike="noStrike" baseline="0">
                <a:solidFill>
                  <a:srgbClr val="E8F1F2"/>
                </a:solidFill>
                <a:latin typeface="Calibri"/>
                <a:ea typeface="Calibri"/>
                <a:cs typeface="Calibri"/>
              </a:rPr>
              <a:t>📊 NPS Dashboard</a:t>
            </a:r>
          </a:p>
          <a:p>
            <a:pPr algn="l" rtl="0">
              <a:defRPr sz="1000"/>
            </a:pPr>
            <a:endParaRPr lang="en-US" sz="1600" b="1" i="0" u="none" strike="noStrike" baseline="0">
              <a:solidFill>
                <a:srgbClr val="E8F1F2"/>
              </a:solidFill>
              <a:latin typeface="Calibri"/>
              <a:ea typeface="Calibri"/>
              <a:cs typeface="Calibri"/>
            </a:endParaRPr>
          </a:p>
          <a:p>
            <a:pPr algn="l" rtl="0">
              <a:defRPr sz="1000"/>
            </a:pPr>
            <a:r>
              <a:rPr lang="en-US" sz="1600" b="1" i="0" u="none" strike="noStrike" baseline="0">
                <a:solidFill>
                  <a:srgbClr val="E8F1F2"/>
                </a:solidFill>
                <a:latin typeface="Calibri"/>
                <a:ea typeface="Calibri"/>
                <a:cs typeface="Calibri"/>
              </a:rPr>
              <a:t>NPS = 23.45% — positive but relatively weak (Promoters outnumber Detractors by a modest margin).</a:t>
            </a:r>
          </a:p>
          <a:p>
            <a:pPr algn="l" rtl="0">
              <a:defRPr sz="1000"/>
            </a:pPr>
            <a:endParaRPr lang="en-US" sz="1600" b="1" i="0" u="none" strike="noStrike" baseline="0">
              <a:solidFill>
                <a:srgbClr val="E8F1F2"/>
              </a:solidFill>
              <a:latin typeface="Calibri"/>
              <a:ea typeface="Calibri"/>
              <a:cs typeface="Calibri"/>
            </a:endParaRPr>
          </a:p>
          <a:p>
            <a:pPr algn="l" rtl="0">
              <a:defRPr sz="1000"/>
            </a:pPr>
            <a:r>
              <a:rPr lang="en-US" sz="1600" b="1" i="0" u="none" strike="noStrike" baseline="0">
                <a:solidFill>
                  <a:srgbClr val="E8F1F2"/>
                </a:solidFill>
                <a:latin typeface="Calibri"/>
                <a:ea typeface="Calibri"/>
                <a:cs typeface="Calibri"/>
              </a:rPr>
              <a:t>The monthly trend is concerning: it started strong in January/February (38%) then collapsed to around 6% by May, followed by a partial recovery in June (20%) — something likely happened between March and May that needs investigation.</a:t>
            </a:r>
          </a:p>
          <a:p>
            <a:pPr algn="l" rtl="0">
              <a:defRPr sz="1000"/>
            </a:pPr>
            <a:endParaRPr lang="en-US" sz="1600" b="1" i="0" u="none" strike="noStrike" baseline="0">
              <a:solidFill>
                <a:srgbClr val="E8F1F2"/>
              </a:solidFill>
              <a:latin typeface="Calibri"/>
              <a:ea typeface="Calibri"/>
              <a:cs typeface="Calibri"/>
            </a:endParaRPr>
          </a:p>
          <a:p>
            <a:pPr algn="l" rtl="0">
              <a:defRPr sz="1000"/>
            </a:pPr>
            <a:r>
              <a:rPr lang="en-US" sz="1600" b="1" i="0" u="none" strike="noStrike" baseline="0">
                <a:solidFill>
                  <a:srgbClr val="E8F1F2"/>
                </a:solidFill>
                <a:latin typeface="Calibri"/>
                <a:ea typeface="Calibri"/>
                <a:cs typeface="Calibri"/>
              </a:rPr>
              <a:t>Europe has the highest NPS (31%), while North America is the lowest (15%) — notably the opposite of the CSAT results, where North America performed best. This suggests customers there may be satisfied with service but not likely to recommend the company.</a:t>
            </a:r>
          </a:p>
          <a:p>
            <a:pPr algn="l" rtl="0">
              <a:defRPr sz="1000"/>
            </a:pPr>
            <a:endParaRPr lang="en-US" sz="1600" b="1" i="0" u="none" strike="noStrike" baseline="0">
              <a:solidFill>
                <a:srgbClr val="E8F1F2"/>
              </a:solidFill>
              <a:latin typeface="Calibri"/>
              <a:ea typeface="Calibri"/>
              <a:cs typeface="Calibri"/>
            </a:endParaRPr>
          </a:p>
          <a:p>
            <a:pPr algn="l" rtl="0">
              <a:defRPr sz="1000"/>
            </a:pPr>
            <a:r>
              <a:rPr lang="en-US" sz="1600" b="1" i="0" u="none" strike="noStrike" baseline="0">
                <a:solidFill>
                  <a:srgbClr val="E8F1F2"/>
                </a:solidFill>
                <a:latin typeface="Calibri"/>
                <a:ea typeface="Calibri"/>
                <a:cs typeface="Calibri"/>
              </a:rPr>
              <a:t>45.52% Promoters vs. 22.07% Detractors — a healthy balance, but the 32.41% Passives represent a large group that could shift to Promoters with the right improvements.</a:t>
            </a:r>
          </a:p>
        </xdr:txBody>
      </xdr:sp>
    </xdr:grpSp>
    <xdr:clientData/>
  </xdr:twoCellAnchor>
  <xdr:twoCellAnchor>
    <xdr:from>
      <xdr:col>26</xdr:col>
      <xdr:colOff>180109</xdr:colOff>
      <xdr:row>8</xdr:row>
      <xdr:rowOff>-1</xdr:rowOff>
    </xdr:from>
    <xdr:to>
      <xdr:col>36</xdr:col>
      <xdr:colOff>484909</xdr:colOff>
      <xdr:row>45</xdr:row>
      <xdr:rowOff>0</xdr:rowOff>
    </xdr:to>
    <xdr:grpSp>
      <xdr:nvGrpSpPr>
        <xdr:cNvPr id="7" name="Group 6">
          <a:extLst>
            <a:ext uri="{FF2B5EF4-FFF2-40B4-BE49-F238E27FC236}">
              <a16:creationId xmlns:a16="http://schemas.microsoft.com/office/drawing/2014/main" id="{60E7F30D-F392-3ABF-B0C6-B9A4579F5C87}"/>
            </a:ext>
          </a:extLst>
        </xdr:cNvPr>
        <xdr:cNvGrpSpPr/>
      </xdr:nvGrpSpPr>
      <xdr:grpSpPr>
        <a:xfrm>
          <a:off x="16029709" y="1440872"/>
          <a:ext cx="6400800" cy="6664037"/>
          <a:chOff x="16154400" y="914399"/>
          <a:chExt cx="6400800" cy="6664037"/>
        </a:xfrm>
        <a:solidFill>
          <a:srgbClr val="006494"/>
        </a:solidFill>
      </xdr:grpSpPr>
      <xdr:sp macro="" textlink="">
        <xdr:nvSpPr>
          <xdr:cNvPr id="4" name="Rectangle: Rounded Corners 3">
            <a:extLst>
              <a:ext uri="{FF2B5EF4-FFF2-40B4-BE49-F238E27FC236}">
                <a16:creationId xmlns:a16="http://schemas.microsoft.com/office/drawing/2014/main" id="{0802AABF-76ED-485D-B675-5FDCE9DD4FD6}"/>
              </a:ext>
            </a:extLst>
          </xdr:cNvPr>
          <xdr:cNvSpPr/>
        </xdr:nvSpPr>
        <xdr:spPr>
          <a:xfrm>
            <a:off x="16154400" y="914399"/>
            <a:ext cx="6400800" cy="6664037"/>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267" name="Text Box 3">
            <a:extLst>
              <a:ext uri="{FF2B5EF4-FFF2-40B4-BE49-F238E27FC236}">
                <a16:creationId xmlns:a16="http://schemas.microsoft.com/office/drawing/2014/main" id="{C6116A8F-9EF5-B9CF-FBE5-4FD9A589B329}"/>
              </a:ext>
            </a:extLst>
          </xdr:cNvPr>
          <xdr:cNvSpPr txBox="1">
            <a:spLocks noChangeArrowheads="1"/>
          </xdr:cNvSpPr>
        </xdr:nvSpPr>
        <xdr:spPr bwMode="auto">
          <a:xfrm>
            <a:off x="16777854" y="1427019"/>
            <a:ext cx="5167745" cy="5237017"/>
          </a:xfrm>
          <a:prstGeom prst="rect">
            <a:avLst/>
          </a:prstGeom>
          <a:grpFill/>
          <a:ln w="9525">
            <a:noFill/>
            <a:miter lim="800000"/>
            <a:headEnd/>
            <a:tailEnd/>
          </a:ln>
        </xdr:spPr>
        <xdr:txBody>
          <a:bodyPr vertOverflow="clip" wrap="square" lIns="27432" tIns="22860" rIns="0" bIns="0" anchor="t" upright="1"/>
          <a:lstStyle/>
          <a:p>
            <a:pPr algn="l" rtl="0">
              <a:defRPr sz="1000"/>
            </a:pPr>
            <a:r>
              <a:rPr lang="en-US" sz="2000" b="1" i="0" u="none" strike="noStrike" baseline="0">
                <a:solidFill>
                  <a:srgbClr val="E8F1F2"/>
                </a:solidFill>
                <a:latin typeface="Calibri"/>
                <a:ea typeface="Calibri"/>
                <a:cs typeface="Calibri"/>
              </a:rPr>
              <a:t>🔗 Cross-Dashboard Connection</a:t>
            </a:r>
          </a:p>
          <a:p>
            <a:pPr algn="l" rtl="0">
              <a:defRPr sz="1000"/>
            </a:pPr>
            <a:endParaRPr lang="en-US" sz="2000" b="1" i="0" u="none" strike="noStrike" baseline="0">
              <a:solidFill>
                <a:srgbClr val="E8F1F2"/>
              </a:solidFill>
              <a:latin typeface="Calibri"/>
              <a:ea typeface="Calibri"/>
              <a:cs typeface="Calibri"/>
            </a:endParaRPr>
          </a:p>
          <a:p>
            <a:pPr algn="l" rtl="0">
              <a:defRPr sz="1000"/>
            </a:pPr>
            <a:r>
              <a:rPr lang="en-US" sz="2000" b="1" i="0" u="none" strike="noStrike" baseline="0">
                <a:solidFill>
                  <a:srgbClr val="E8F1F2"/>
                </a:solidFill>
                <a:latin typeface="Calibri"/>
                <a:ea typeface="Calibri"/>
                <a:cs typeface="Calibri"/>
              </a:rPr>
              <a:t>There's a contradiction between satisfaction (CSAT) and recommendation (NPS) in North America — an important point to highlight, since it shows satisfaction doesn't necessarily translate into loyalty or advocacy.</a:t>
            </a:r>
          </a:p>
          <a:p>
            <a:pPr algn="l" rtl="0">
              <a:defRPr sz="1000"/>
            </a:pPr>
            <a:endParaRPr lang="en-US" sz="2000" b="1" i="0" u="none" strike="noStrike" baseline="0">
              <a:solidFill>
                <a:srgbClr val="E8F1F2"/>
              </a:solidFill>
              <a:latin typeface="Calibri"/>
              <a:ea typeface="Calibri"/>
              <a:cs typeface="Calibri"/>
            </a:endParaRPr>
          </a:p>
          <a:p>
            <a:pPr algn="l" rtl="0">
              <a:defRPr sz="1000"/>
            </a:pPr>
            <a:r>
              <a:rPr lang="en-US" sz="2000" b="1" i="0" u="none" strike="noStrike" baseline="0">
                <a:solidFill>
                  <a:srgbClr val="E8F1F2"/>
                </a:solidFill>
                <a:latin typeface="Calibri"/>
                <a:ea typeface="Calibri"/>
                <a:cs typeface="Calibri"/>
              </a:rPr>
              <a:t>The NPS decline in March–May roughly aligns with the rise in Billing/Order Delay issues seen in the CSAT data — possibly a shared root cause.</a:t>
            </a:r>
          </a:p>
          <a:p>
            <a:pPr algn="l" rtl="0">
              <a:defRPr sz="1000"/>
            </a:pPr>
            <a:endParaRPr lang="en-US" sz="2000" b="1" i="0" u="none" strike="noStrike" baseline="0">
              <a:solidFill>
                <a:srgbClr val="E8F1F2"/>
              </a:solidFill>
              <a:latin typeface="Calibri"/>
              <a:ea typeface="Calibri"/>
              <a:cs typeface="Calibri"/>
            </a:endParaRPr>
          </a:p>
          <a:p>
            <a:pPr algn="l" rtl="0">
              <a:defRPr sz="1000"/>
            </a:pPr>
            <a:endParaRPr lang="en-US" sz="2000" b="1" i="0" u="none" strike="noStrike" baseline="0">
              <a:solidFill>
                <a:srgbClr val="E8F1F2"/>
              </a:solidFill>
              <a:latin typeface="Calibri"/>
              <a:ea typeface="Calibri"/>
              <a:cs typeface="Calibri"/>
            </a:endParaRPr>
          </a:p>
        </xdr:txBody>
      </xdr:sp>
    </xdr:grpSp>
    <xdr:clientData/>
  </xdr:twoCellAnchor>
  <xdr:twoCellAnchor>
    <xdr:from>
      <xdr:col>17</xdr:col>
      <xdr:colOff>207818</xdr:colOff>
      <xdr:row>3</xdr:row>
      <xdr:rowOff>41564</xdr:rowOff>
    </xdr:from>
    <xdr:to>
      <xdr:col>23</xdr:col>
      <xdr:colOff>512618</xdr:colOff>
      <xdr:row>8</xdr:row>
      <xdr:rowOff>55418</xdr:rowOff>
    </xdr:to>
    <xdr:sp macro="" textlink="">
      <xdr:nvSpPr>
        <xdr:cNvPr id="8" name="TextBox 7">
          <a:extLst>
            <a:ext uri="{FF2B5EF4-FFF2-40B4-BE49-F238E27FC236}">
              <a16:creationId xmlns:a16="http://schemas.microsoft.com/office/drawing/2014/main" id="{86D1C478-1C1D-30CE-77F0-91121F542771}"/>
            </a:ext>
          </a:extLst>
        </xdr:cNvPr>
        <xdr:cNvSpPr txBox="1"/>
      </xdr:nvSpPr>
      <xdr:spPr>
        <a:xfrm>
          <a:off x="10571018" y="581891"/>
          <a:ext cx="3962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13293D"/>
              </a:solidFill>
            </a:rPr>
            <a:t>Insights Summary</a:t>
          </a:r>
        </a:p>
      </xdr:txBody>
    </xdr:sp>
    <xdr:clientData/>
  </xdr:twoCellAnchor>
  <xdr:twoCellAnchor>
    <xdr:from>
      <xdr:col>30</xdr:col>
      <xdr:colOff>387928</xdr:colOff>
      <xdr:row>35</xdr:row>
      <xdr:rowOff>0</xdr:rowOff>
    </xdr:from>
    <xdr:to>
      <xdr:col>32</xdr:col>
      <xdr:colOff>322614</xdr:colOff>
      <xdr:row>38</xdr:row>
      <xdr:rowOff>42016</xdr:rowOff>
    </xdr:to>
    <xdr:grpSp>
      <xdr:nvGrpSpPr>
        <xdr:cNvPr id="9" name="Group 8">
          <a:hlinkClick xmlns:r="http://schemas.openxmlformats.org/officeDocument/2006/relationships" r:id="rId1"/>
          <a:extLst>
            <a:ext uri="{FF2B5EF4-FFF2-40B4-BE49-F238E27FC236}">
              <a16:creationId xmlns:a16="http://schemas.microsoft.com/office/drawing/2014/main" id="{36C75A76-3830-4675-92AA-F235B149AF23}"/>
            </a:ext>
          </a:extLst>
        </xdr:cNvPr>
        <xdr:cNvGrpSpPr/>
      </xdr:nvGrpSpPr>
      <xdr:grpSpPr>
        <a:xfrm>
          <a:off x="18675928" y="6303818"/>
          <a:ext cx="1153886" cy="582343"/>
          <a:chOff x="9407236" y="678873"/>
          <a:chExt cx="1330037" cy="491131"/>
        </a:xfrm>
      </xdr:grpSpPr>
      <xdr:sp macro="" textlink="">
        <xdr:nvSpPr>
          <xdr:cNvPr id="10" name="Rectangle: Rounded Corners 9">
            <a:extLst>
              <a:ext uri="{FF2B5EF4-FFF2-40B4-BE49-F238E27FC236}">
                <a16:creationId xmlns:a16="http://schemas.microsoft.com/office/drawing/2014/main" id="{020E98D7-6CA3-E9B8-26AE-1B3643013D29}"/>
              </a:ext>
            </a:extLst>
          </xdr:cNvPr>
          <xdr:cNvSpPr/>
        </xdr:nvSpPr>
        <xdr:spPr>
          <a:xfrm>
            <a:off x="9407236" y="678873"/>
            <a:ext cx="1330037" cy="484909"/>
          </a:xfrm>
          <a:prstGeom prst="roundRect">
            <a:avLst/>
          </a:prstGeom>
          <a:solidFill>
            <a:srgbClr val="152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984A8F7A-6EA8-35A9-B237-D70EAE38D4A8}"/>
              </a:ext>
            </a:extLst>
          </xdr:cNvPr>
          <xdr:cNvSpPr txBox="1"/>
        </xdr:nvSpPr>
        <xdr:spPr>
          <a:xfrm>
            <a:off x="9609041" y="733586"/>
            <a:ext cx="1052946" cy="436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E8F1F2"/>
                </a:solidFill>
                <a:latin typeface="+mn-lt"/>
                <a:ea typeface="+mn-ea"/>
                <a:cs typeface="+mn-cs"/>
              </a:rPr>
              <a:t>Home</a:t>
            </a:r>
          </a:p>
          <a:p>
            <a:endParaRPr lang="en-US" sz="2000" b="1">
              <a:solidFill>
                <a:srgbClr val="E8F1F2"/>
              </a:solidFill>
              <a:latin typeface="+mn-lt"/>
              <a:ea typeface="+mn-ea"/>
              <a:cs typeface="+mn-cs"/>
            </a:endParaRPr>
          </a:p>
        </xdr:txBody>
      </xdr:sp>
    </xdr:grpSp>
    <xdr:clientData/>
  </xdr:twoCellAnchor>
</xdr:wsDr>
</file>

<file path=xl/drawings/drawing7.xml><?xml version="1.0" encoding="utf-8"?>
<xdr:wsDr xmlns:xdr="http://schemas.openxmlformats.org/drawingml/2006/spreadsheetDrawing" xmlns:a="http://schemas.openxmlformats.org/drawingml/2006/main">
  <xdr:oneCellAnchor>
    <xdr:from>
      <xdr:col>11</xdr:col>
      <xdr:colOff>0</xdr:colOff>
      <xdr:row>7</xdr:row>
      <xdr:rowOff>0</xdr:rowOff>
    </xdr:from>
    <xdr:ext cx="184731" cy="264560"/>
    <xdr:sp macro="" textlink="">
      <xdr:nvSpPr>
        <xdr:cNvPr id="2" name="TextBox 1">
          <a:extLst>
            <a:ext uri="{FF2B5EF4-FFF2-40B4-BE49-F238E27FC236}">
              <a16:creationId xmlns:a16="http://schemas.microsoft.com/office/drawing/2014/main" id="{B909877B-9731-0AD0-3D6F-8D75199250AC}"/>
            </a:ext>
          </a:extLst>
        </xdr:cNvPr>
        <xdr:cNvSpPr txBox="1"/>
      </xdr:nvSpPr>
      <xdr:spPr>
        <a:xfrm>
          <a:off x="9364980" y="146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64148611113" backgroundQuery="1" createdVersion="8" refreshedVersion="8" minRefreshableVersion="3" recordCount="0" supportSubquery="1" supportAdvancedDrill="1" xr:uid="{B98A7CE8-FBDD-4BF6-8D31-94F60BD3F602}">
  <cacheSource type="external" connectionId="1"/>
  <cacheFields count="2">
    <cacheField name="[Measures].[Count of CustomerID]" caption="Count of CustomerID" numFmtId="0" hierarchy="49" level="32767"/>
    <cacheField name="[CustomersTable].[Status].[Status]" caption="Status" numFmtId="0" hierarchy="8" level="1">
      <sharedItems count="2">
        <s v="Active"/>
        <s v="Churned"/>
      </sharedItems>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2" memberValueDatatype="130" unbalanced="0">
      <fieldsUsage count="2">
        <fieldUsage x="-1"/>
        <fieldUsage x="1"/>
      </fieldsUsage>
    </cacheHierarchy>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35185188" backgroundQuery="1" createdVersion="8" refreshedVersion="8" minRefreshableVersion="3" recordCount="0" supportSubquery="1" supportAdvancedDrill="1" xr:uid="{23522947-42D8-428E-851D-4A88F1155ADC}">
  <cacheSource type="external" connectionId="1"/>
  <cacheFields count="3">
    <cacheField name="[CustomersTable].[Status].[Status]" caption="Status" numFmtId="0" hierarchy="8" level="1">
      <sharedItems count="2">
        <s v="Active"/>
        <s v="Churned"/>
      </sharedItems>
    </cacheField>
    <cacheField name="[NPSTable].[NPS Status].[NPS Status]" caption="NPS Status" numFmtId="0" hierarchy="20" level="1">
      <sharedItems count="3">
        <s v="Detractors"/>
        <s v="Passive"/>
        <s v="Promoters"/>
      </sharedItems>
    </cacheField>
    <cacheField name="[Measures].[Count of NPS Status]" caption="Count of NPS Status" numFmtId="0" hierarchy="69" level="32767"/>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2" memberValueDatatype="130" unbalanced="0">
      <fieldsUsage count="2">
        <fieldUsage x="-1"/>
        <fieldUsage x="0"/>
      </fieldsUsage>
    </cacheHierarchy>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2" memberValueDatatype="130" unbalanced="0">
      <fieldsUsage count="2">
        <fieldUsage x="-1"/>
        <fieldUsage x="1"/>
      </fieldsUsage>
    </cacheHierarchy>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30787039" backgroundQuery="1" createdVersion="8" refreshedVersion="8" minRefreshableVersion="3" recordCount="0" supportSubquery="1" supportAdvancedDrill="1" xr:uid="{671194C4-3CB8-4DF8-82E0-F45F3236A375}">
  <cacheSource type="external" connectionId="1"/>
  <cacheFields count="2">
    <cacheField name="[NPSTable].[NPS Status].[NPS Status]" caption="NPS Status" numFmtId="0" hierarchy="20" level="1">
      <sharedItems count="3">
        <s v="Detractors"/>
        <s v="Passive"/>
        <s v="Promoters"/>
      </sharedItems>
    </cacheField>
    <cacheField name="[Measures].[Count of NPS Status]" caption="Count of NPS Status" numFmtId="0" hierarchy="69" level="32767"/>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2" memberValueDatatype="130" unbalanced="0">
      <fieldsUsage count="2">
        <fieldUsage x="-1"/>
        <fieldUsage x="0"/>
      </fieldsUsage>
    </cacheHierarchy>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34259257" backgroundQuery="1" createdVersion="8" refreshedVersion="8" minRefreshableVersion="3" recordCount="0" supportSubquery="1" supportAdvancedDrill="1" xr:uid="{78DCB690-FF22-4F8F-8A0C-89B09AF0F12A}">
  <cacheSource type="external" connectionId="1"/>
  <cacheFields count="3">
    <cacheField name="[CustomersTable].[Region].[Region]" caption="Region" numFmtId="0" hierarchy="4" level="1">
      <sharedItems count="4">
        <s v="Asia Pacific"/>
        <s v="Europe"/>
        <s v="Latin America"/>
        <s v="North America"/>
      </sharedItems>
    </cacheField>
    <cacheField name="[NPSTable].[NPS Status].[NPS Status]" caption="NPS Status" numFmtId="0" hierarchy="20" level="1">
      <sharedItems count="3">
        <s v="Detractors"/>
        <s v="Passive"/>
        <s v="Promoters"/>
      </sharedItems>
    </cacheField>
    <cacheField name="[Measures].[Count of NPS Status]" caption="Count of NPS Status" numFmtId="0" hierarchy="69" level="32767"/>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2" memberValueDatatype="130" unbalanced="0">
      <fieldsUsage count="2">
        <fieldUsage x="-1"/>
        <fieldUsage x="0"/>
      </fieldsUsage>
    </cacheHierarchy>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2" memberValueDatatype="130" unbalanced="0">
      <fieldsUsage count="2">
        <fieldUsage x="-1"/>
        <fieldUsage x="1"/>
      </fieldsUsage>
    </cacheHierarchy>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33449072" backgroundQuery="1" createdVersion="8" refreshedVersion="8" minRefreshableVersion="3" recordCount="0" supportSubquery="1" supportAdvancedDrill="1" xr:uid="{88B35F8E-3C0D-4BFE-8221-5CD7E3706A58}">
  <cacheSource type="external" connectionId="1"/>
  <cacheFields count="3">
    <cacheField name="[CustomersTable].[Segment].[Segment]" caption="Segment" numFmtId="0" hierarchy="3" level="1">
      <sharedItems count="2">
        <s v="Consumer"/>
        <s v="Small Business"/>
      </sharedItems>
    </cacheField>
    <cacheField name="[NPSTable].[NPS Status].[NPS Status]" caption="NPS Status" numFmtId="0" hierarchy="20" level="1">
      <sharedItems count="3">
        <s v="Detractors"/>
        <s v="Passive"/>
        <s v="Promoters"/>
      </sharedItems>
    </cacheField>
    <cacheField name="[Measures].[Count of NPS Status]" caption="Count of NPS Status" numFmtId="0" hierarchy="69" level="32767"/>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2" memberValueDatatype="130" unbalanced="0">
      <fieldsUsage count="2">
        <fieldUsage x="-1"/>
        <fieldUsage x="0"/>
      </fieldsUsage>
    </cacheHierarchy>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2" memberValueDatatype="130" unbalanced="0">
      <fieldsUsage count="2">
        <fieldUsage x="-1"/>
        <fieldUsage x="1"/>
      </fieldsUsage>
    </cacheHierarchy>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32638887" backgroundQuery="1" createdVersion="8" refreshedVersion="8" minRefreshableVersion="3" recordCount="0" supportSubquery="1" supportAdvancedDrill="1" xr:uid="{BCA8962C-9E2F-4C11-80C7-FB0A281AB31A}">
  <cacheSource type="external" connectionId="1"/>
  <cacheFields count="3">
    <cacheField name="[NPSTable].[Date (Month)].[Date (Month)]" caption="Date (Month)" numFmtId="0" hierarchy="21" level="1">
      <sharedItems count="6">
        <s v="Jan"/>
        <s v="Feb"/>
        <s v="Mar"/>
        <s v="Apr"/>
        <s v="May"/>
        <s v="Jun"/>
      </sharedItems>
    </cacheField>
    <cacheField name="[NPSTable].[NPS Status].[NPS Status]" caption="NPS Status" numFmtId="0" hierarchy="20" level="1">
      <sharedItems count="3">
        <s v="Detractors"/>
        <s v="Passive"/>
        <s v="Promoters"/>
      </sharedItems>
    </cacheField>
    <cacheField name="[Measures].[Count of NPS Status]" caption="Count of NPS Status" numFmtId="0" hierarchy="69" level="32767"/>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2" memberValueDatatype="130" unbalanced="0">
      <fieldsUsage count="2">
        <fieldUsage x="-1"/>
        <fieldUsage x="1"/>
      </fieldsUsage>
    </cacheHierarchy>
    <cacheHierarchy uniqueName="[NPSTable].[Date (Month)]" caption="Date (Month)" attribute="1" defaultMemberUniqueName="[NPSTable].[Date (Month)].[All]" allUniqueName="[NPSTable].[Date (Month)].[All]" dimensionUniqueName="[NPSTable]" displayFolder="" count="2" memberValueDatatype="130" unbalanced="0">
      <fieldsUsage count="2">
        <fieldUsage x="-1"/>
        <fieldUsage x="0"/>
      </fieldsUsage>
    </cacheHierarchy>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31712963" backgroundQuery="1" createdVersion="8" refreshedVersion="8" minRefreshableVersion="3" recordCount="0" supportSubquery="1" supportAdvancedDrill="1" xr:uid="{6573F23E-8DC2-450E-84A4-37E104B3CAE0}">
  <cacheSource type="external" connectionId="1"/>
  <cacheFields count="2">
    <cacheField name="[NPSTable].[NPS Status].[NPS Status]" caption="NPS Status" numFmtId="0" hierarchy="20" level="1">
      <sharedItems count="3">
        <s v="Detractors"/>
        <s v="Passive"/>
        <s v="Promoters"/>
      </sharedItems>
    </cacheField>
    <cacheField name="[Measures].[Count of NPS Status]" caption="Count of NPS Status" numFmtId="0" hierarchy="69" level="32767"/>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2" memberValueDatatype="130" unbalanced="0">
      <fieldsUsage count="2">
        <fieldUsage x="-1"/>
        <fieldUsage x="0"/>
      </fieldsUsage>
    </cacheHierarchy>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36458335" backgroundQuery="1" createdVersion="8" refreshedVersion="8" minRefreshableVersion="3" recordCount="0" supportSubquery="1" supportAdvancedDrill="1" xr:uid="{EFE31D65-2B41-4FC1-AB16-F8810E9B6CB5}">
  <cacheSource type="external" connectionId="1"/>
  <cacheFields count="3">
    <cacheField name="[NPSTable].[Quarter].[Quarter]" caption="Quarter" numFmtId="0" hierarchy="19" level="1">
      <sharedItems count="2">
        <s v="Q1 2026"/>
        <s v="Q2 2026"/>
      </sharedItems>
    </cacheField>
    <cacheField name="[NPSTable].[NPS Status].[NPS Status]" caption="NPS Status" numFmtId="0" hierarchy="20" level="1">
      <sharedItems count="3">
        <s v="Detractors"/>
        <s v="Passive"/>
        <s v="Promoters"/>
      </sharedItems>
    </cacheField>
    <cacheField name="[Measures].[Count of NPS Status]" caption="Count of NPS Status" numFmtId="0" hierarchy="69" level="32767"/>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2" memberValueDatatype="130" unbalanced="0">
      <fieldsUsage count="2">
        <fieldUsage x="-1"/>
        <fieldUsage x="0"/>
      </fieldsUsage>
    </cacheHierarchy>
    <cacheHierarchy uniqueName="[NPSTable].[NPS Status]" caption="NPS Status" attribute="1" defaultMemberUniqueName="[NPSTable].[NPS Status].[All]" allUniqueName="[NPSTable].[NPS Status].[All]" dimensionUniqueName="[NPSTable]" displayFolder="" count="2" memberValueDatatype="130" unbalanced="0">
      <fieldsUsage count="2">
        <fieldUsage x="-1"/>
        <fieldUsage x="1"/>
      </fieldsUsage>
    </cacheHierarchy>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52151620372" backgroundQuery="1" createdVersion="8" refreshedVersion="8" minRefreshableVersion="3" recordCount="0" supportSubquery="1" supportAdvancedDrill="1" xr:uid="{7ADA7409-3C73-47C3-84C9-D1A107096C3D}">
  <cacheSource type="external" connectionId="1"/>
  <cacheFields count="3">
    <cacheField name="[CustomersTable].[Segment].[Segment]" caption="Segment" numFmtId="0" hierarchy="3" level="1">
      <sharedItems count="2">
        <s v="Consumer"/>
        <s v="Small Business"/>
      </sharedItems>
    </cacheField>
    <cacheField name="[TicketsTable].[CSAT Status].[CSAT Status]" caption="CSAT Status" numFmtId="0" hierarchy="34" level="1">
      <sharedItems count="2">
        <s v="Satisfied"/>
        <s v="Unsatisfied"/>
      </sharedItems>
    </cacheField>
    <cacheField name="[Measures].[Count of CSAT Status]" caption="Count of CSAT Status" numFmtId="0" hierarchy="65" level="32767"/>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2" memberValueDatatype="130" unbalanced="0">
      <fieldsUsage count="2">
        <fieldUsage x="-1"/>
        <fieldUsage x="0"/>
      </fieldsUsage>
    </cacheHierarchy>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2" memberValueDatatype="130" unbalanced="0">
      <fieldsUsage count="2">
        <fieldUsage x="-1"/>
        <fieldUsage x="1"/>
      </fieldsUsage>
    </cacheHierarchy>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oneField="1" hidden="1">
      <fieldsUsage count="1">
        <fieldUsage x="2"/>
      </fieldsUsage>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24884258" backgroundQuery="1" createdVersion="8" refreshedVersion="8" minRefreshableVersion="3" recordCount="0" supportSubquery="1" supportAdvancedDrill="1" xr:uid="{F23364BC-29A7-4A5B-95EE-5F99490DA077}">
  <cacheSource type="external" connectionId="1"/>
  <cacheFields count="4">
    <cacheField name="[TicketsTable].[CSAT Status].[CSAT Status]" caption="CSAT Status" numFmtId="0" hierarchy="34" level="1">
      <sharedItems count="3">
        <s v="Satisfied"/>
        <s v="Unsatisfied"/>
        <s v="X" u="1"/>
      </sharedItems>
    </cacheField>
    <cacheField name="[Measures].[Count of CSAT Status]" caption="Count of CSAT Status" numFmtId="0" hierarchy="65" level="32767"/>
    <cacheField name="[NPSTable].[Quarter].[Quarter]" caption="Quarter" numFmtId="0" hierarchy="19" level="1">
      <sharedItems containsSemiMixedTypes="0" containsNonDate="0" containsString="0"/>
    </cacheField>
    <cacheField name="[TicketsTable].[Agent].[Agent]" caption="Agent" numFmtId="0" hierarchy="28"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2" memberValueDatatype="130" unbalanced="0">
      <fieldsUsage count="2">
        <fieldUsage x="-1"/>
        <fieldUsage x="2"/>
      </fieldsUsage>
    </cacheHierarchy>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fieldsUsage count="2">
        <fieldUsage x="-1"/>
        <fieldUsage x="3"/>
      </fieldsUsage>
    </cacheHierarchy>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2" memberValueDatatype="130" unbalanced="0">
      <fieldsUsage count="2">
        <fieldUsage x="-1"/>
        <fieldUsage x="0"/>
      </fieldsUsage>
    </cacheHierarchy>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29976854" backgroundQuery="1" createdVersion="8" refreshedVersion="8" minRefreshableVersion="3" recordCount="0" supportSubquery="1" supportAdvancedDrill="1" xr:uid="{F0FE215C-F1E8-4F4F-BCC8-336383057D88}">
  <cacheSource type="external" connectionId="1"/>
  <cacheFields count="4">
    <cacheField name="[TicketsTable].[Agent].[Agent]" caption="Agent" numFmtId="0" hierarchy="28" level="1">
      <sharedItems count="10">
        <s v="Ahmed Hassan"/>
        <s v="Daniel Ortiz"/>
        <s v="Grace Kim"/>
        <s v="James Okafor"/>
        <s v="Liu Wei"/>
        <s v="Maria Santos"/>
        <s v="Nadia Petrov"/>
        <s v="Priya Nair"/>
        <s v="Sofia Rossi"/>
        <s v="Tom Becker"/>
      </sharedItems>
    </cacheField>
    <cacheField name="[Measures].[Count of CSAT Status]" caption="Count of CSAT Status" numFmtId="0" hierarchy="65" level="32767"/>
    <cacheField name="[TicketsTable].[CSAT Status].[CSAT Status]" caption="CSAT Status" numFmtId="0" hierarchy="34" level="1">
      <sharedItems count="2">
        <s v="Satisfied"/>
        <s v="Unsatisfied"/>
      </sharedItems>
    </cacheField>
    <cacheField name="[NPSTable].[Quarter].[Quarter]" caption="Quarter" numFmtId="0" hierarchy="19"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2" memberValueDatatype="130" unbalanced="0">
      <fieldsUsage count="2">
        <fieldUsage x="-1"/>
        <fieldUsage x="3"/>
      </fieldsUsage>
    </cacheHierarchy>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fieldsUsage count="2">
        <fieldUsage x="-1"/>
        <fieldUsage x="0"/>
      </fieldsUsage>
    </cacheHierarchy>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2" memberValueDatatype="130" unbalanced="0">
      <fieldsUsage count="2">
        <fieldUsage x="-1"/>
        <fieldUsage x="2"/>
      </fieldsUsage>
    </cacheHierarchy>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27546298" backgroundQuery="1" createdVersion="8" refreshedVersion="8" minRefreshableVersion="3" recordCount="0" supportSubquery="1" supportAdvancedDrill="1" xr:uid="{FCD7D524-3DAB-4850-B5B2-938A9C7C30CE}">
  <cacheSource type="external" connectionId="1"/>
  <cacheFields count="4">
    <cacheField name="[CustomersTable].[Segment].[Segment]" caption="Segment" numFmtId="0" hierarchy="3" level="1">
      <sharedItems count="2">
        <s v="Consumer"/>
        <s v="Small Business"/>
      </sharedItems>
    </cacheField>
    <cacheField name="[TicketsTable].[CSAT Status].[CSAT Status]" caption="CSAT Status" numFmtId="0" hierarchy="34" level="1">
      <sharedItems count="2">
        <s v="Satisfied"/>
        <s v="Unsatisfied"/>
      </sharedItems>
    </cacheField>
    <cacheField name="[Measures].[Count of CSAT Status]" caption="Count of CSAT Status" numFmtId="0" hierarchy="65" level="32767"/>
    <cacheField name="[NPSTable].[Quarter].[Quarter]" caption="Quarter" numFmtId="0" hierarchy="19"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2" memberValueDatatype="130" unbalanced="0">
      <fieldsUsage count="2">
        <fieldUsage x="-1"/>
        <fieldUsage x="0"/>
      </fieldsUsage>
    </cacheHierarchy>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2" memberValueDatatype="130" unbalanced="0">
      <fieldsUsage count="2">
        <fieldUsage x="-1"/>
        <fieldUsage x="3"/>
      </fieldsUsage>
    </cacheHierarchy>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2" memberValueDatatype="130" unbalanced="0">
      <fieldsUsage count="2">
        <fieldUsage x="-1"/>
        <fieldUsage x="1"/>
      </fieldsUsage>
    </cacheHierarchy>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oneField="1" hidden="1">
      <fieldsUsage count="1">
        <fieldUsage x="2"/>
      </fieldsUsage>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28356484" backgroundQuery="1" createdVersion="8" refreshedVersion="8" minRefreshableVersion="3" recordCount="0" supportSubquery="1" supportAdvancedDrill="1" xr:uid="{DD9518EB-971B-417C-A170-8AE75907D46B}">
  <cacheSource type="external" connectionId="1"/>
  <cacheFields count="4">
    <cacheField name="[TicketsTable].[CSAT Status].[CSAT Status]" caption="CSAT Status" numFmtId="0" hierarchy="34" level="1">
      <sharedItems count="2">
        <s v="Satisfied"/>
        <s v="Unsatisfied"/>
      </sharedItems>
    </cacheField>
    <cacheField name="[Measures].[Count of CSAT Status]" caption="Count of CSAT Status" numFmtId="0" hierarchy="65" level="32767"/>
    <cacheField name="[CustomersTable].[Status].[Status]" caption="Status" numFmtId="0" hierarchy="8" level="1">
      <sharedItems count="2">
        <s v="Active"/>
        <s v="Churned"/>
      </sharedItems>
    </cacheField>
    <cacheField name="[NPSTable].[Quarter].[Quarter]" caption="Quarter" numFmtId="0" hierarchy="19"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2" memberValueDatatype="130" unbalanced="0">
      <fieldsUsage count="2">
        <fieldUsage x="-1"/>
        <fieldUsage x="2"/>
      </fieldsUsage>
    </cacheHierarchy>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2" memberValueDatatype="130" unbalanced="0">
      <fieldsUsage count="2">
        <fieldUsage x="-1"/>
        <fieldUsage x="3"/>
      </fieldsUsage>
    </cacheHierarchy>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2" memberValueDatatype="130" unbalanced="0">
      <fieldsUsage count="2">
        <fieldUsage x="-1"/>
        <fieldUsage x="0"/>
      </fieldsUsage>
    </cacheHierarchy>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25810182" backgroundQuery="1" createdVersion="8" refreshedVersion="8" minRefreshableVersion="3" recordCount="0" supportSubquery="1" supportAdvancedDrill="1" xr:uid="{37857A88-87EA-4AA7-8C58-7307E0714316}">
  <cacheSource type="external" connectionId="1"/>
  <cacheFields count="4">
    <cacheField name="[TicketsTable].[IssueCategory].[IssueCategory]" caption="IssueCategory" numFmtId="0" hierarchy="29" level="1">
      <sharedItems count="6">
        <s v="Account Access"/>
        <s v="Billing Issue"/>
        <s v="Order Delay"/>
        <s v="Product Defect"/>
        <s v="Return/Refund"/>
        <s v="Technical Support"/>
      </sharedItems>
    </cacheField>
    <cacheField name="[TicketsTable].[CSAT Status].[CSAT Status]" caption="CSAT Status" numFmtId="0" hierarchy="34" level="1">
      <sharedItems count="2">
        <s v="Satisfied"/>
        <s v="Unsatisfied"/>
      </sharedItems>
    </cacheField>
    <cacheField name="[Measures].[Count of CSAT Status]" caption="Count of CSAT Status" numFmtId="0" hierarchy="65" level="32767"/>
    <cacheField name="[NPSTable].[Quarter].[Quarter]" caption="Quarter" numFmtId="0" hierarchy="19"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2" memberValueDatatype="130" unbalanced="0">
      <fieldsUsage count="2">
        <fieldUsage x="-1"/>
        <fieldUsage x="3"/>
      </fieldsUsage>
    </cacheHierarchy>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2" memberValueDatatype="130" unbalanced="0">
      <fieldsUsage count="2">
        <fieldUsage x="-1"/>
        <fieldUsage x="0"/>
      </fieldsUsage>
    </cacheHierarchy>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2" memberValueDatatype="130" unbalanced="0">
      <fieldsUsage count="2">
        <fieldUsage x="-1"/>
        <fieldUsage x="1"/>
      </fieldsUsage>
    </cacheHierarchy>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oneField="1" hidden="1">
      <fieldsUsage count="1">
        <fieldUsage x="2"/>
      </fieldsUsage>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29166669" backgroundQuery="1" createdVersion="8" refreshedVersion="8" minRefreshableVersion="3" recordCount="0" supportSubquery="1" supportAdvancedDrill="1" xr:uid="{A2E6D078-8CD2-44E4-B3F5-9B211736EE7D}">
  <cacheSource type="external" connectionId="1"/>
  <cacheFields count="4">
    <cacheField name="[TicketsTable].[Channel].[Channel]" caption="Channel" numFmtId="0" hierarchy="27" level="1">
      <sharedItems count="4">
        <s v="Email"/>
        <s v="Live Chat"/>
        <s v="Phone"/>
        <s v="Social Media"/>
      </sharedItems>
    </cacheField>
    <cacheField name="[TicketsTable].[CSAT Status].[CSAT Status]" caption="CSAT Status" numFmtId="0" hierarchy="34" level="1">
      <sharedItems count="2">
        <s v="Satisfied"/>
        <s v="Unsatisfied"/>
      </sharedItems>
    </cacheField>
    <cacheField name="[Measures].[Count of CSAT Status]" caption="Count of CSAT Status" numFmtId="0" hierarchy="65" level="32767"/>
    <cacheField name="[NPSTable].[Quarter].[Quarter]" caption="Quarter" numFmtId="0" hierarchy="19"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2" memberValueDatatype="130" unbalanced="0">
      <fieldsUsage count="2">
        <fieldUsage x="-1"/>
        <fieldUsage x="3"/>
      </fieldsUsage>
    </cacheHierarchy>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2" memberValueDatatype="130" unbalanced="0">
      <fieldsUsage count="2">
        <fieldUsage x="-1"/>
        <fieldUsage x="0"/>
      </fieldsUsage>
    </cacheHierarchy>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2" memberValueDatatype="130" unbalanced="0">
      <fieldsUsage count="2">
        <fieldUsage x="-1"/>
        <fieldUsage x="1"/>
      </fieldsUsage>
    </cacheHierarchy>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oneField="1" hidden="1">
      <fieldsUsage count="1">
        <fieldUsage x="2"/>
      </fieldsUsage>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23842596" backgroundQuery="1" createdVersion="8" refreshedVersion="8" minRefreshableVersion="3" recordCount="0" supportSubquery="1" supportAdvancedDrill="1" xr:uid="{9633100F-BCE1-46DD-9192-E0F3CD1726B0}">
  <cacheSource type="external" connectionId="1"/>
  <cacheFields count="9">
    <cacheField name="[Measures].[Count of CustomerID]" caption="Count of CustomerID" numFmtId="0" hierarchy="49" level="32767"/>
    <cacheField name="[Measures].[Distinct Count of Region]" caption="Distinct Count of Region" numFmtId="0" hierarchy="52" level="32767"/>
    <cacheField name="[Measures].[Distinct Count of Channel]" caption="Distinct Count of Channel" numFmtId="0" hierarchy="61" level="32767"/>
    <cacheField name="[Measures].[Sum of TotalRevenue]" caption="Sum of TotalRevenue" numFmtId="0" hierarchy="62" level="32767"/>
    <cacheField name="[Measures].[Average of AvgOrderValue]" caption="Average of AvgOrderValue" numFmtId="0" hierarchy="64" level="32767"/>
    <cacheField name="[Measures].[Distinct Count of Agent]" caption="Distinct Count of Agent" numFmtId="0" hierarchy="67" level="32767"/>
    <cacheField name="[Measures].[Count of ResponseID]" caption="Count of ResponseID" numFmtId="0" hierarchy="58" level="32767"/>
    <cacheField name="[Measures].[Count of TicketID]" caption="Count of TicketID" numFmtId="0" hierarchy="68" level="32767"/>
    <cacheField name="[NPSTable].[Quarter].[Quarter]" caption="Quarter" numFmtId="0" hierarchy="19"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2" memberValueDatatype="130" unbalanced="0">
      <fieldsUsage count="2">
        <fieldUsage x="-1"/>
        <fieldUsage x="8"/>
      </fieldsUsage>
    </cacheHierarchy>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oneField="1" hidden="1">
      <fieldsUsage count="1">
        <fieldUsage x="6"/>
      </fieldsUsage>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oneField="1" hidden="1">
      <fieldsUsage count="1">
        <fieldUsage x="5"/>
      </fieldsUsage>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oneField="1" hidden="1">
      <fieldsUsage count="1">
        <fieldUsage x="7"/>
      </fieldsUsage>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26736113" backgroundQuery="1" createdVersion="8" refreshedVersion="8" minRefreshableVersion="3" recordCount="0" supportSubquery="1" supportAdvancedDrill="1" xr:uid="{CCBB4FB3-6038-4695-8D83-27030508173C}">
  <cacheSource type="external" connectionId="1"/>
  <cacheFields count="5">
    <cacheField name="[TicketsTable].[Date (Month)].[Date (Month)]" caption="Date (Month)" numFmtId="0" hierarchy="35" level="1">
      <sharedItems count="6">
        <s v="Jan"/>
        <s v="Feb"/>
        <s v="Mar"/>
        <s v="Apr"/>
        <s v="May"/>
        <s v="Jun"/>
      </sharedItems>
    </cacheField>
    <cacheField name="[TicketsTable].[CSAT Status].[CSAT Status]" caption="CSAT Status" numFmtId="0" hierarchy="34" level="1">
      <sharedItems count="2">
        <s v="Satisfied"/>
        <s v="Unsatisfied"/>
      </sharedItems>
    </cacheField>
    <cacheField name="[Measures].[Count of CSAT Status]" caption="Count of CSAT Status" numFmtId="0" hierarchy="65" level="32767"/>
    <cacheField name="[NPSTable].[Quarter].[Quarter]" caption="Quarter" numFmtId="0" hierarchy="19" level="1">
      <sharedItems containsSemiMixedTypes="0" containsNonDate="0" containsString="0"/>
    </cacheField>
    <cacheField name="[TicketsTable].[Agent].[Agent]" caption="Agent" numFmtId="0" hierarchy="28"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2" memberValueDatatype="130" unbalanced="0">
      <fieldsUsage count="2">
        <fieldUsage x="-1"/>
        <fieldUsage x="3"/>
      </fieldsUsage>
    </cacheHierarchy>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fieldsUsage count="2">
        <fieldUsage x="-1"/>
        <fieldUsage x="4"/>
      </fieldsUsage>
    </cacheHierarchy>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2" memberValueDatatype="130" unbalanced="0">
      <fieldsUsage count="2">
        <fieldUsage x="-1"/>
        <fieldUsage x="1"/>
      </fieldsUsage>
    </cacheHierarchy>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0"/>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oneField="1" hidden="1">
      <fieldsUsage count="1">
        <fieldUsage x="2"/>
      </fieldsUsage>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23032411" backgroundQuery="1" createdVersion="8" refreshedVersion="8" minRefreshableVersion="3" recordCount="0" supportSubquery="1" supportAdvancedDrill="1" xr:uid="{C1AC3C54-0A75-43C5-B010-B6711A500885}">
  <cacheSource type="external" connectionId="1"/>
  <cacheFields count="4">
    <cacheField name="[CustomersTable].[Region].[Region]" caption="Region" numFmtId="0" hierarchy="4" level="1">
      <sharedItems count="4">
        <s v="Asia Pacific"/>
        <s v="Europe"/>
        <s v="Latin America"/>
        <s v="North America"/>
      </sharedItems>
    </cacheField>
    <cacheField name="[TicketsTable].[CSAT Status].[CSAT Status]" caption="CSAT Status" numFmtId="0" hierarchy="34" level="1">
      <sharedItems count="2">
        <s v="Satisfied"/>
        <s v="Unsatisfied"/>
      </sharedItems>
    </cacheField>
    <cacheField name="[Measures].[Count of CSAT Status]" caption="Count of CSAT Status" numFmtId="0" hierarchy="65" level="32767"/>
    <cacheField name="[NPSTable].[Quarter].[Quarter]" caption="Quarter" numFmtId="0" hierarchy="19"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2" memberValueDatatype="130" unbalanced="0">
      <fieldsUsage count="2">
        <fieldUsage x="-1"/>
        <fieldUsage x="0"/>
      </fieldsUsage>
    </cacheHierarchy>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2" memberValueDatatype="130" unbalanced="0">
      <fieldsUsage count="2">
        <fieldUsage x="-1"/>
        <fieldUsage x="3"/>
      </fieldsUsage>
    </cacheHierarchy>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2" memberValueDatatype="130" unbalanced="0">
      <fieldsUsage count="2">
        <fieldUsage x="-1"/>
        <fieldUsage x="1"/>
      </fieldsUsage>
    </cacheHierarchy>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oneField="1" hidden="1">
      <fieldsUsage count="1">
        <fieldUsage x="2"/>
      </fieldsUsage>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2083335" backgroundQuery="1" createdVersion="8" refreshedVersion="8" minRefreshableVersion="3" recordCount="0" supportSubquery="1" supportAdvancedDrill="1" xr:uid="{8C2623F7-4341-4DD8-A8E5-C946E8D01ABF}">
  <cacheSource type="external" connectionId="1"/>
  <cacheFields count="3">
    <cacheField name="[TicketsTable].[Date (Month)].[Date (Month)]" caption="Date (Month)" numFmtId="0" hierarchy="35" level="1">
      <sharedItems count="6">
        <s v="Jan"/>
        <s v="Feb"/>
        <s v="Mar"/>
        <s v="Apr"/>
        <s v="May"/>
        <s v="Jun"/>
      </sharedItems>
    </cacheField>
    <cacheField name="[TicketsTable].[CSAT Status].[CSAT Status]" caption="CSAT Status" numFmtId="0" hierarchy="34" level="1">
      <sharedItems count="2">
        <s v="Satisfied"/>
        <s v="Unsatisfied"/>
      </sharedItems>
    </cacheField>
    <cacheField name="[Measures].[Count of CSAT Status]" caption="Count of CSAT Status" numFmtId="0" hierarchy="65" level="32767"/>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2" memberValueDatatype="130" unbalanced="0">
      <fieldsUsage count="2">
        <fieldUsage x="-1"/>
        <fieldUsage x="1"/>
      </fieldsUsage>
    </cacheHierarchy>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0"/>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oneField="1" hidden="1">
      <fieldsUsage count="1">
        <fieldUsage x="2"/>
      </fieldsUsage>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2430558" backgroundQuery="1" createdVersion="8" refreshedVersion="8" minRefreshableVersion="3" recordCount="0" supportSubquery="1" supportAdvancedDrill="1" xr:uid="{C99256D7-FB46-4EE4-81EC-FCE031DDE1F8}">
  <cacheSource type="external" connectionId="1"/>
  <cacheFields count="3">
    <cacheField name="[TicketsTable].[CSAT Status].[CSAT Status]" caption="CSAT Status" numFmtId="0" hierarchy="34" level="1">
      <sharedItems count="2">
        <s v="Satisfied"/>
        <s v="Unsatisfied"/>
      </sharedItems>
    </cacheField>
    <cacheField name="[Measures].[Count of CSAT Status]" caption="Count of CSAT Status" numFmtId="0" hierarchy="65" level="32767"/>
    <cacheField name="[TicketsTable].[Date (Month)].[Date (Month)]" caption="Date (Month)" numFmtId="0" hierarchy="35"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2" memberValueDatatype="130" unbalanced="0">
      <fieldsUsage count="2">
        <fieldUsage x="-1"/>
        <fieldUsage x="0"/>
      </fieldsUsage>
    </cacheHierarchy>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2"/>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2662036" backgroundQuery="1" createdVersion="8" refreshedVersion="8" minRefreshableVersion="3" recordCount="0" supportSubquery="1" supportAdvancedDrill="1" xr:uid="{BCDBD830-6A20-431C-ACE4-B6735701799E}">
  <cacheSource type="external" connectionId="1"/>
  <cacheFields count="3">
    <cacheField name="[TicketsTable].[CES Status].[CES Status]" caption="CES Status" numFmtId="0" hierarchy="36" level="1">
      <sharedItems count="2">
        <s v="High Effort"/>
        <s v="Low Effort"/>
      </sharedItems>
    </cacheField>
    <cacheField name="[Measures].[Count of CES Status]" caption="Count of CES Status" numFmtId="0" hierarchy="70" level="32767"/>
    <cacheField name="[TicketsTable].[Date (Month)].[Date (Month)]" caption="Date (Month)" numFmtId="0" hierarchy="35"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2"/>
      </fieldsUsage>
    </cacheHierarchy>
    <cacheHierarchy uniqueName="[TicketsTable].[CES Status]" caption="CES Status" attribute="1" defaultMemberUniqueName="[TicketsTable].[CES Status].[All]" allUniqueName="[TicketsTable].[CES Status].[All]" dimensionUniqueName="[TicketsTable]" displayFolder="" count="2" memberValueDatatype="130" unbalanced="0">
      <fieldsUsage count="2">
        <fieldUsage x="-1"/>
        <fieldUsage x="0"/>
      </fieldsUsage>
    </cacheHierarchy>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oneField="1" hidden="1">
      <fieldsUsage count="1">
        <fieldUsage x="1"/>
      </fieldsUsage>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2777774" backgroundQuery="1" createdVersion="8" refreshedVersion="8" minRefreshableVersion="3" recordCount="0" supportSubquery="1" supportAdvancedDrill="1" xr:uid="{D5CB1733-B5B6-48E7-9C50-A410B928E6E6}">
  <cacheSource type="external" connectionId="1"/>
  <cacheFields count="2">
    <cacheField name="[Measures].[Average of TotalRevenue]" caption="Average of TotalRevenue" numFmtId="0" hierarchy="73" level="32767"/>
    <cacheField name="[TicketsTable].[Date (Month)].[Date (Month)]" caption="Date (Month)" numFmtId="0" hierarchy="35"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1"/>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3124998" backgroundQuery="1" createdVersion="8" refreshedVersion="8" minRefreshableVersion="3" recordCount="0" supportSubquery="1" supportAdvancedDrill="1" xr:uid="{606C59C4-201F-4313-B86B-C25DE37FF1C9}">
  <cacheSource type="external" connectionId="1"/>
  <cacheFields count="4">
    <cacheField name="[NPSTable].[Date (Month)].[Date (Month)]" caption="Date (Month)" numFmtId="0" hierarchy="21" level="1">
      <sharedItems count="6">
        <s v="Jan"/>
        <s v="Feb"/>
        <s v="Mar"/>
        <s v="Apr"/>
        <s v="May"/>
        <s v="Jun"/>
      </sharedItems>
    </cacheField>
    <cacheField name="[NPSTable].[NPS Status].[NPS Status]" caption="NPS Status" numFmtId="0" hierarchy="20" level="1">
      <sharedItems count="2">
        <s v="Detractors"/>
        <s v="Promoters"/>
      </sharedItems>
    </cacheField>
    <cacheField name="[Measures].[Count of NPS Status]" caption="Count of NPS Status" numFmtId="0" hierarchy="69" level="32767"/>
    <cacheField name="[TicketsTable].[Date (Month)].[Date (Month)]" caption="Date (Month)" numFmtId="0" hierarchy="35"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2" memberValueDatatype="130" unbalanced="0">
      <fieldsUsage count="2">
        <fieldUsage x="-1"/>
        <fieldUsage x="1"/>
      </fieldsUsage>
    </cacheHierarchy>
    <cacheHierarchy uniqueName="[NPSTable].[Date (Month)]" caption="Date (Month)" attribute="1" defaultMemberUniqueName="[NPSTable].[Date (Month)].[All]" allUniqueName="[NPSTable].[Date (Month)].[All]" dimensionUniqueName="[NPSTable]" displayFolder="" count="2" memberValueDatatype="130" unbalanced="0">
      <fieldsUsage count="2">
        <fieldUsage x="-1"/>
        <fieldUsage x="0"/>
      </fieldsUsage>
    </cacheHierarchy>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3"/>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3472221" backgroundQuery="1" createdVersion="8" refreshedVersion="8" minRefreshableVersion="3" recordCount="0" supportSubquery="1" supportAdvancedDrill="1" xr:uid="{1CFD6E22-DC7C-4082-9EEE-E11114BFAAE0}">
  <cacheSource type="external" connectionId="1"/>
  <cacheFields count="3">
    <cacheField name="[TicketsTable].[Date (Month)].[Date (Month)]" caption="Date (Month)" numFmtId="0" hierarchy="35" level="1">
      <sharedItems count="6">
        <s v="Jan"/>
        <s v="Feb"/>
        <s v="Mar"/>
        <s v="Apr"/>
        <s v="May"/>
        <s v="Jun"/>
      </sharedItems>
    </cacheField>
    <cacheField name="[TicketsTable].[CES Status].[CES Status]" caption="CES Status" numFmtId="0" hierarchy="36" level="1">
      <sharedItems count="2">
        <s v="High Effort"/>
        <s v="Low Effort"/>
      </sharedItems>
    </cacheField>
    <cacheField name="[Measures].[Count of CES Status]" caption="Count of CES Status" numFmtId="0" hierarchy="70" level="32767"/>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0"/>
      </fieldsUsage>
    </cacheHierarchy>
    <cacheHierarchy uniqueName="[TicketsTable].[CES Status]" caption="CES Status" attribute="1" defaultMemberUniqueName="[TicketsTable].[CES Status].[All]" allUniqueName="[TicketsTable].[CES Status].[All]" dimensionUniqueName="[TicketsTable]" displayFolder="" count="2" memberValueDatatype="130" unbalanced="0">
      <fieldsUsage count="2">
        <fieldUsage x="-1"/>
        <fieldUsage x="1"/>
      </fieldsUsage>
    </cacheHierarchy>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oneField="1" hidden="1">
      <fieldsUsage count="1">
        <fieldUsage x="2"/>
      </fieldsUsage>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3819444" backgroundQuery="1" createdVersion="8" refreshedVersion="8" minRefreshableVersion="3" recordCount="0" supportSubquery="1" supportAdvancedDrill="1" xr:uid="{687629BC-4087-4AFE-BA41-FF46D97E62AA}">
  <cacheSource type="external" connectionId="1"/>
  <cacheFields count="3">
    <cacheField name="[TicketsTable].[FCR (First Contact Resolution)].[FCR (First Contact Resolution)]" caption="FCR (First Contact Resolution)" numFmtId="0" hierarchy="30" level="1">
      <sharedItems count="2">
        <s v="No"/>
        <s v="Yes"/>
      </sharedItems>
    </cacheField>
    <cacheField name="[Measures].[Count of FCR (First Contact Resolution)]" caption="Count of FCR (First Contact Resolution)" numFmtId="0" hierarchy="71" level="32767"/>
    <cacheField name="[TicketsTable].[Date (Month)].[Date (Month)]" caption="Date (Month)" numFmtId="0" hierarchy="35" level="1">
      <sharedItems count="6">
        <s v="Jan"/>
        <s v="Feb"/>
        <s v="Mar"/>
        <s v="Apr"/>
        <s v="May"/>
        <s v="Jun"/>
      </sharedItems>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2" memberValueDatatype="130" unbalanced="0">
      <fieldsUsage count="2">
        <fieldUsage x="-1"/>
        <fieldUsage x="0"/>
      </fieldsUsage>
    </cacheHierarchy>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2"/>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4166667" backgroundQuery="1" createdVersion="8" refreshedVersion="8" minRefreshableVersion="3" recordCount="0" supportSubquery="1" supportAdvancedDrill="1" xr:uid="{6D17F540-38E9-447C-9107-D02D273C31F4}">
  <cacheSource type="external" connectionId="1"/>
  <cacheFields count="3">
    <cacheField name="[CustomersTable].[ChurnDate (Month)].[ChurnDate (Month)]" caption="ChurnDate (Month)" numFmtId="0" hierarchy="14" level="1">
      <sharedItems count="6">
        <s v="Jan"/>
        <s v="Feb"/>
        <s v="Mar"/>
        <s v="Apr"/>
        <s v="May"/>
        <s v="Jun"/>
      </sharedItems>
    </cacheField>
    <cacheField name="[Measures].[Count of CustomerID]" caption="Count of CustomerID" numFmtId="0" hierarchy="49" level="32767"/>
    <cacheField name="[TicketsTable].[Date (Month)].[Date (Month)]" caption="Date (Month)" numFmtId="0" hierarchy="35"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2" memberValueDatatype="130" unbalanced="0">
      <fieldsUsage count="2">
        <fieldUsage x="-1"/>
        <fieldUsage x="0"/>
      </fieldsUsage>
    </cacheHierarchy>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2"/>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4629629" backgroundQuery="1" createdVersion="8" refreshedVersion="8" minRefreshableVersion="3" recordCount="0" supportSubquery="1" supportAdvancedDrill="1" xr:uid="{651C96E4-F25A-4DA2-817B-D2256F0C1F33}">
  <cacheSource type="external" connectionId="1"/>
  <cacheFields count="3">
    <cacheField name="[CustomersTable].[SignupDate (Month)].[SignupDate (Month)]" caption="SignupDate (Month)" numFmtId="0" hierarchy="13" level="1">
      <sharedItems count="12">
        <s v="Jan"/>
        <s v="Feb"/>
        <s v="Mar"/>
        <s v="Apr"/>
        <s v="May"/>
        <s v="Jun"/>
        <s v="Jul"/>
        <s v="Aug"/>
        <s v="Sep"/>
        <s v="Oct"/>
        <s v="Nov"/>
        <s v="Dec"/>
      </sharedItems>
    </cacheField>
    <cacheField name="[Measures].[Count of CustomerID]" caption="Count of CustomerID" numFmtId="0" hierarchy="49" level="32767"/>
    <cacheField name="[TicketsTable].[Date (Month)].[Date (Month)]" caption="Date (Month)" numFmtId="0" hierarchy="35"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2" memberValueDatatype="130" unbalanced="0">
      <fieldsUsage count="2">
        <fieldUsage x="-1"/>
        <fieldUsage x="0"/>
      </fieldsUsage>
    </cacheHierarchy>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2"/>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4976853" backgroundQuery="1" createdVersion="8" refreshedVersion="8" minRefreshableVersion="3" recordCount="0" supportSubquery="1" supportAdvancedDrill="1" xr:uid="{4CD32E6F-2A5C-40FC-B953-A79C9157A52E}">
  <cacheSource type="external" connectionId="1"/>
  <cacheFields count="5">
    <cacheField name="[CustomersTable].[Status].[Status]" caption="Status" numFmtId="0" hierarchy="8" level="1">
      <sharedItems count="2">
        <s v="Active"/>
        <s v="Churned"/>
      </sharedItems>
    </cacheField>
    <cacheField name="[Measures].[Count of CustomerID]" caption="Count of CustomerID" numFmtId="0" hierarchy="49" level="32767"/>
    <cacheField name="[CustomersTable].[SignupDate (Month)].[SignupDate (Month)]" caption="SignupDate (Month)" numFmtId="0" hierarchy="13" level="1">
      <sharedItems count="12">
        <s v="Jan"/>
        <s v="Feb"/>
        <s v="Mar"/>
        <s v="Apr"/>
        <s v="May"/>
        <s v="Jun"/>
        <s v="Jul"/>
        <s v="Aug"/>
        <s v="Sep"/>
        <s v="Oct"/>
        <s v="Nov"/>
        <s v="Dec"/>
      </sharedItems>
    </cacheField>
    <cacheField name="[CustomersTable].[SignupDate (Year)].[SignupDate (Year)]" caption="SignupDate (Year)" numFmtId="0" hierarchy="11" level="1">
      <sharedItems count="2">
        <s v="2024"/>
        <s v="2025"/>
      </sharedItems>
    </cacheField>
    <cacheField name="[TicketsTable].[Date (Month)].[Date (Month)]" caption="Date (Month)" numFmtId="0" hierarchy="35"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2" memberValueDatatype="130" unbalanced="0">
      <fieldsUsage count="2">
        <fieldUsage x="-1"/>
        <fieldUsage x="0"/>
      </fieldsUsage>
    </cacheHierarchy>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2" memberValueDatatype="130" unbalanced="0">
      <fieldsUsage count="2">
        <fieldUsage x="-1"/>
        <fieldUsage x="3"/>
      </fieldsUsage>
    </cacheHierarchy>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2" memberValueDatatype="130" unbalanced="0">
      <fieldsUsage count="2">
        <fieldUsage x="-1"/>
        <fieldUsage x="2"/>
      </fieldsUsage>
    </cacheHierarchy>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4"/>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5324076" backgroundQuery="1" createdVersion="8" refreshedVersion="8" minRefreshableVersion="3" recordCount="0" supportSubquery="1" supportAdvancedDrill="1" xr:uid="{B3DA7AF5-7940-430D-9288-DCE759607673}">
  <cacheSource type="external" connectionId="1"/>
  <cacheFields count="3">
    <cacheField name="[NPSTable].[NPS Status].[NPS Status]" caption="NPS Status" numFmtId="0" hierarchy="20" level="1">
      <sharedItems count="3">
        <s v="Detractors"/>
        <s v="Passive"/>
        <s v="Promoters"/>
      </sharedItems>
    </cacheField>
    <cacheField name="[Measures].[Count of NPS Status]" caption="Count of NPS Status" numFmtId="0" hierarchy="69" level="32767"/>
    <cacheField name="[TicketsTable].[Date (Month)].[Date (Month)]" caption="Date (Month)" numFmtId="0" hierarchy="35"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2" memberValueDatatype="130" unbalanced="0">
      <fieldsUsage count="2">
        <fieldUsage x="-1"/>
        <fieldUsage x="0"/>
      </fieldsUsage>
    </cacheHierarchy>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2"/>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5555553" backgroundQuery="1" createdVersion="8" refreshedVersion="8" minRefreshableVersion="3" recordCount="0" supportSubquery="1" supportAdvancedDrill="1" xr:uid="{5F3A4A8F-42BC-4A97-AE56-632643A4DBD3}">
  <cacheSource type="external" connectionId="1"/>
  <cacheFields count="3">
    <cacheField name="[TicketsTable].[FCR (First Contact Resolution)].[FCR (First Contact Resolution)]" caption="FCR (First Contact Resolution)" numFmtId="0" hierarchy="30" level="1">
      <sharedItems count="2">
        <s v="No"/>
        <s v="Yes"/>
      </sharedItems>
    </cacheField>
    <cacheField name="[Measures].[Count of FCR (First Contact Resolution)]" caption="Count of FCR (First Contact Resolution)" numFmtId="0" hierarchy="71" level="32767"/>
    <cacheField name="[TicketsTable].[Date (Month)].[Date (Month)]" caption="Date (Month)" numFmtId="0" hierarchy="35"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2" memberValueDatatype="130" unbalanced="0">
      <fieldsUsage count="2">
        <fieldUsage x="-1"/>
        <fieldUsage x="0"/>
      </fieldsUsage>
    </cacheHierarchy>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2"/>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5902776" backgroundQuery="1" createdVersion="8" refreshedVersion="8" minRefreshableVersion="3" recordCount="0" supportSubquery="1" supportAdvancedDrill="1" xr:uid="{620E8EFE-193C-4C14-AB76-37E8D56BBB06}">
  <cacheSource type="external" connectionId="1"/>
  <cacheFields count="4">
    <cacheField name="[CustomersTable].[Region].[Region]" caption="Region" numFmtId="0" hierarchy="4" level="1">
      <sharedItems count="4">
        <s v="Asia Pacific"/>
        <s v="Europe"/>
        <s v="Latin America"/>
        <s v="North America"/>
      </sharedItems>
    </cacheField>
    <cacheField name="[CustomersTable].[Status].[Status]" caption="Status" numFmtId="0" hierarchy="8" level="1">
      <sharedItems count="2">
        <s v="Active"/>
        <s v="Churned"/>
      </sharedItems>
    </cacheField>
    <cacheField name="[Measures].[Count of Status]" caption="Count of Status" numFmtId="0" hierarchy="74" level="32767"/>
    <cacheField name="[TicketsTable].[Date (Month)].[Date (Month)]" caption="Date (Month)" numFmtId="0" hierarchy="35"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2" memberValueDatatype="130" unbalanced="0">
      <fieldsUsage count="2">
        <fieldUsage x="-1"/>
        <fieldUsage x="0"/>
      </fieldsUsage>
    </cacheHierarchy>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2" memberValueDatatype="130" unbalanced="0">
      <fieldsUsage count="2">
        <fieldUsage x="-1"/>
        <fieldUsage x="1"/>
      </fieldsUsage>
    </cacheHierarchy>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3"/>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hidden="1">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179756134261" backgroundQuery="1" createdVersion="8" refreshedVersion="8" minRefreshableVersion="3" recordCount="0" supportSubquery="1" supportAdvancedDrill="1" xr:uid="{59234BDB-C69F-4109-85AF-7813F27DE2EE}">
  <cacheSource type="external" connectionId="1"/>
  <cacheFields count="3">
    <cacheField name="[Range].[Month].[Month]" caption="Month" numFmtId="0" hierarchy="22" level="1">
      <sharedItems count="6">
        <s v="Apr"/>
        <s v="Feb"/>
        <s v="Jan"/>
        <s v="Jun"/>
        <s v="Mar"/>
        <s v="May"/>
      </sharedItems>
    </cacheField>
    <cacheField name="[Measures].[Average of Churn Rate]" caption="Average of Churn Rate" numFmtId="0" hierarchy="76" level="32767"/>
    <cacheField name="[TicketsTable].[Date (Month)].[Date (Month)]" caption="Date (Month)" numFmtId="0" hierarchy="35" level="1">
      <sharedItems containsSemiMixedTypes="0" containsNonDate="0" containsString="0"/>
    </cacheField>
  </cacheFields>
  <cacheHierarchies count="77">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2"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2" memberValueDatatype="130" unbalanced="0">
      <fieldsUsage count="2">
        <fieldUsage x="-1"/>
        <fieldUsage x="2"/>
      </fieldsUsage>
    </cacheHierarchy>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y uniqueName="[Measures].[Sum of Churn Rate]" caption="Sum of Churn Rate" measure="1" displayFolder="" measureGroup="Range" count="0" hidden="1">
      <extLst>
        <ext xmlns:x15="http://schemas.microsoft.com/office/spreadsheetml/2010/11/main" uri="{B97F6D7D-B522-45F9-BDA1-12C45D357490}">
          <x15:cacheHierarchy aggregatedColumn="23"/>
        </ext>
      </extLst>
    </cacheHierarchy>
    <cacheHierarchy uniqueName="[Measures].[Average of Churn Rate]" caption="Average of Churn Rate" measure="1" displayFolder="" measureGroup="Range"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marts" refreshedDate="46228.033000347219" backgroundQuery="1" createdVersion="3" refreshedVersion="8" minRefreshableVersion="3" recordCount="0" supportSubquery="1" supportAdvancedDrill="1" xr:uid="{3D5E60BA-47A6-4CC5-AA62-9A8FC97D8B47}">
  <cacheSource type="external" connectionId="1">
    <extLst>
      <ext xmlns:x14="http://schemas.microsoft.com/office/spreadsheetml/2009/9/main" uri="{F057638F-6D5F-4e77-A914-E7F072B9BCA8}">
        <x14:sourceConnection name="ThisWorkbookDataModel"/>
      </ext>
    </extLst>
  </cacheSource>
  <cacheFields count="0"/>
  <cacheHierarchies count="75">
    <cacheHierarchy uniqueName="[CustomersTable].[CustomerID]" caption="CustomerID" attribute="1" defaultMemberUniqueName="[CustomersTable].[CustomerID].[All]" allUniqueName="[CustomersTable].[CustomerID].[All]" dimensionUniqueName="[CustomersTable]" displayFolder="" count="0" memberValueDatatype="130" unbalanced="0"/>
    <cacheHierarchy uniqueName="[CustomersTable].[CustomerName]" caption="CustomerName" attribute="1" defaultMemberUniqueName="[CustomersTable].[CustomerName].[All]" allUniqueName="[CustomersTable].[CustomerName].[All]" dimensionUniqueName="[CustomersTable]" displayFolder="" count="0" memberValueDatatype="130" unbalanced="0"/>
    <cacheHierarchy uniqueName="[CustomersTable].[SignupDate]" caption="SignupDate" attribute="1" time="1" defaultMemberUniqueName="[CustomersTable].[SignupDate].[All]" allUniqueName="[CustomersTable].[SignupDate].[All]" dimensionUniqueName="[CustomersTable]" displayFolder="" count="0" memberValueDatatype="7" unbalanced="0"/>
    <cacheHierarchy uniqueName="[CustomersTable].[Segment]" caption="Segment" attribute="1" defaultMemberUniqueName="[CustomersTable].[Segment].[All]" allUniqueName="[CustomersTable].[Segment].[All]" dimensionUniqueName="[CustomersTable]" displayFolder="" count="0" memberValueDatatype="130" unbalanced="0"/>
    <cacheHierarchy uniqueName="[CustomersTable].[Region]" caption="Region" attribute="1" defaultMemberUniqueName="[CustomersTable].[Region].[All]" allUniqueName="[CustomersTable].[Region].[All]" dimensionUniqueName="[CustomersTable]" displayFolder="" count="0" memberValueDatatype="130" unbalanced="0"/>
    <cacheHierarchy uniqueName="[CustomersTable].[TotalPurchases]" caption="TotalPurchases" attribute="1" defaultMemberUniqueName="[CustomersTable].[TotalPurchases].[All]" allUniqueName="[CustomersTable].[TotalPurchases].[All]" dimensionUniqueName="[CustomersTable]" displayFolder="" count="0" memberValueDatatype="20" unbalanced="0"/>
    <cacheHierarchy uniqueName="[CustomersTable].[AvgOrderValue]" caption="AvgOrderValue" attribute="1" defaultMemberUniqueName="[CustomersTable].[AvgOrderValue].[All]" allUniqueName="[CustomersTable].[AvgOrderValue].[All]" dimensionUniqueName="[CustomersTable]" displayFolder="" count="0" memberValueDatatype="5" unbalanced="0"/>
    <cacheHierarchy uniqueName="[CustomersTable].[TotalRevenue]" caption="TotalRevenue" attribute="1" defaultMemberUniqueName="[CustomersTable].[TotalRevenue].[All]" allUniqueName="[CustomersTable].[TotalRevenue].[All]" dimensionUniqueName="[CustomersTable]" displayFolder="" count="0" memberValueDatatype="5" unbalanced="0"/>
    <cacheHierarchy uniqueName="[CustomersTable].[Status]" caption="Status" attribute="1" defaultMemberUniqueName="[CustomersTable].[Status].[All]" allUniqueName="[CustomersTable].[Status].[All]" dimensionUniqueName="[CustomersTable]" displayFolder="" count="0" memberValueDatatype="130" unbalanced="0"/>
    <cacheHierarchy uniqueName="[CustomersTable].[ChurnDate]" caption="ChurnDate" attribute="1" time="1" defaultMemberUniqueName="[CustomersTable].[ChurnDate].[All]" allUniqueName="[CustomersTable].[ChurnDate].[All]" dimensionUniqueName="[CustomersTable]" displayFolder="" count="0" memberValueDatatype="7" unbalanced="0"/>
    <cacheHierarchy uniqueName="[CustomersTable].[ChurnMonth]" caption="ChurnMonth" attribute="1" defaultMemberUniqueName="[CustomersTable].[ChurnMonth].[All]" allUniqueName="[CustomersTable].[ChurnMonth].[All]" dimensionUniqueName="[CustomersTable]" displayFolder="" count="0" memberValueDatatype="130" unbalanced="0"/>
    <cacheHierarchy uniqueName="[CustomersTable].[SignupDate (Year)]" caption="SignupDate (Year)" attribute="1" defaultMemberUniqueName="[CustomersTable].[SignupDate (Year)].[All]" allUniqueName="[CustomersTable].[SignupDate (Year)].[All]" dimensionUniqueName="[CustomersTable]" displayFolder="" count="0" memberValueDatatype="130" unbalanced="0"/>
    <cacheHierarchy uniqueName="[CustomersTable].[SignupDate (Quarter)]" caption="SignupDate (Quarter)" attribute="1" defaultMemberUniqueName="[CustomersTable].[SignupDate (Quarter)].[All]" allUniqueName="[CustomersTable].[SignupDate (Quarter)].[All]" dimensionUniqueName="[CustomersTable]" displayFolder="" count="0" memberValueDatatype="130" unbalanced="0"/>
    <cacheHierarchy uniqueName="[CustomersTable].[SignupDate (Month)]" caption="SignupDate (Month)" attribute="1" defaultMemberUniqueName="[CustomersTable].[SignupDate (Month)].[All]" allUniqueName="[CustomersTable].[SignupDate (Month)].[All]" dimensionUniqueName="[CustomersTable]" displayFolder="" count="0" memberValueDatatype="130" unbalanced="0"/>
    <cacheHierarchy uniqueName="[CustomersTable].[ChurnDate (Month)]" caption="ChurnDate (Month)" attribute="1" defaultMemberUniqueName="[CustomersTable].[ChurnDate (Month)].[All]" allUniqueName="[CustomersTable].[ChurnDate (Month)].[All]" dimensionUniqueName="[CustomersTable]" displayFolder="" count="0" memberValueDatatype="130" unbalanced="0"/>
    <cacheHierarchy uniqueName="[NPSTable].[ResponseID]" caption="ResponseID" attribute="1" defaultMemberUniqueName="[NPSTable].[ResponseID].[All]" allUniqueName="[NPSTable].[ResponseID].[All]" dimensionUniqueName="[NPSTable]" displayFolder="" count="0" memberValueDatatype="130" unbalanced="0"/>
    <cacheHierarchy uniqueName="[NPSTable].[Date]" caption="Date" attribute="1" time="1" defaultMemberUniqueName="[NPSTable].[Date].[All]" allUniqueName="[NPSTable].[Date].[All]" dimensionUniqueName="[NPSTable]" displayFolder="" count="0" memberValueDatatype="7" unbalanced="0"/>
    <cacheHierarchy uniqueName="[NPSTable].[CustomerID]" caption="CustomerID" attribute="1" defaultMemberUniqueName="[NPSTable].[CustomerID].[All]" allUniqueName="[NPSTable].[CustomerID].[All]" dimensionUniqueName="[NPSTable]" displayFolder="" count="0" memberValueDatatype="130" unbalanced="0"/>
    <cacheHierarchy uniqueName="[NPSTable].[NPS_Score (0-10)]" caption="NPS_Score (0-10)" attribute="1" defaultMemberUniqueName="[NPSTable].[NPS_Score (0-10)].[All]" allUniqueName="[NPSTable].[NPS_Score (0-10)].[All]" dimensionUniqueName="[NPSTable]" displayFolder="" count="0" memberValueDatatype="20" unbalanced="0"/>
    <cacheHierarchy uniqueName="[NPSTable].[Quarter]" caption="Quarter" attribute="1" defaultMemberUniqueName="[NPSTable].[Quarter].[All]" allUniqueName="[NPSTable].[Quarter].[All]" dimensionUniqueName="[NPSTable]" displayFolder="" count="0" memberValueDatatype="130" unbalanced="0"/>
    <cacheHierarchy uniqueName="[NPSTable].[NPS Status]" caption="NPS Status" attribute="1" defaultMemberUniqueName="[NPSTable].[NPS Status].[All]" allUniqueName="[NPSTable].[NPS Status].[All]" dimensionUniqueName="[NPSTable]" displayFolder="" count="0" memberValueDatatype="130" unbalanced="0"/>
    <cacheHierarchy uniqueName="[NPSTable].[Date (Month)]" caption="Date (Month)" attribute="1" defaultMemberUniqueName="[NPSTable].[Date (Month)].[All]" allUniqueName="[NPSTable].[Date (Month)].[All]" dimensionUniqueName="[NPSTabl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Churn Rate]" caption="Churn Rate" attribute="1" defaultMemberUniqueName="[Range].[Churn Rate].[All]" allUniqueName="[Range].[Churn Rate].[All]" dimensionUniqueName="[Range]" displayFolder="" count="0" memberValueDatatype="5" unbalanced="0"/>
    <cacheHierarchy uniqueName="[TicketsTable].[TicketID]" caption="TicketID" attribute="1" defaultMemberUniqueName="[TicketsTable].[TicketID].[All]" allUniqueName="[TicketsTable].[TicketID].[All]" dimensionUniqueName="[TicketsTable]" displayFolder="" count="0" memberValueDatatype="130" unbalanced="0"/>
    <cacheHierarchy uniqueName="[TicketsTable].[Date]" caption="Date" attribute="1" time="1" defaultMemberUniqueName="[TicketsTable].[Date].[All]" allUniqueName="[TicketsTable].[Date].[All]" dimensionUniqueName="[TicketsTable]" displayFolder="" count="0" memberValueDatatype="7" unbalanced="0"/>
    <cacheHierarchy uniqueName="[TicketsTable].[CustomerID]" caption="CustomerID" attribute="1" defaultMemberUniqueName="[TicketsTable].[CustomerID].[All]" allUniqueName="[TicketsTable].[CustomerID].[All]" dimensionUniqueName="[TicketsTable]" displayFolder="" count="0" memberValueDatatype="130" unbalanced="0"/>
    <cacheHierarchy uniqueName="[TicketsTable].[Channel]" caption="Channel" attribute="1" defaultMemberUniqueName="[TicketsTable].[Channel].[All]" allUniqueName="[TicketsTable].[Channel].[All]" dimensionUniqueName="[TicketsTable]" displayFolder="" count="0" memberValueDatatype="130" unbalanced="0"/>
    <cacheHierarchy uniqueName="[TicketsTable].[Agent]" caption="Agent" attribute="1" defaultMemberUniqueName="[TicketsTable].[Agent].[All]" allUniqueName="[TicketsTable].[Agent].[All]" dimensionUniqueName="[TicketsTable]" displayFolder="" count="0" memberValueDatatype="130" unbalanced="0"/>
    <cacheHierarchy uniqueName="[TicketsTable].[IssueCategory]" caption="IssueCategory" attribute="1" defaultMemberUniqueName="[TicketsTable].[IssueCategory].[All]" allUniqueName="[TicketsTable].[IssueCategory].[All]" dimensionUniqueName="[TicketsTable]" displayFolder="" count="0" memberValueDatatype="130" unbalanced="0"/>
    <cacheHierarchy uniqueName="[TicketsTable].[FCR (First Contact Resolution)]" caption="FCR (First Contact Resolution)" attribute="1" defaultMemberUniqueName="[TicketsTable].[FCR (First Contact Resolution)].[All]" allUniqueName="[TicketsTable].[FCR (First Contact Resolution)].[All]" dimensionUniqueName="[TicketsTable]" displayFolder="" count="0" memberValueDatatype="130" unbalanced="0"/>
    <cacheHierarchy uniqueName="[TicketsTable].[ResolutionTimeHours]" caption="ResolutionTimeHours" attribute="1" defaultMemberUniqueName="[TicketsTable].[ResolutionTimeHours].[All]" allUniqueName="[TicketsTable].[ResolutionTimeHours].[All]" dimensionUniqueName="[TicketsTable]" displayFolder="" count="0" memberValueDatatype="5" unbalanced="0"/>
    <cacheHierarchy uniqueName="[TicketsTable].[CSAT_Score (1-5)]" caption="CSAT_Score (1-5)" attribute="1" defaultMemberUniqueName="[TicketsTable].[CSAT_Score (1-5)].[All]" allUniqueName="[TicketsTable].[CSAT_Score (1-5)].[All]" dimensionUniqueName="[TicketsTable]" displayFolder="" count="0" memberValueDatatype="20" unbalanced="0"/>
    <cacheHierarchy uniqueName="[TicketsTable].[CES_Score (1-7)]" caption="CES_Score (1-7)" attribute="1" defaultMemberUniqueName="[TicketsTable].[CES_Score (1-7)].[All]" allUniqueName="[TicketsTable].[CES_Score (1-7)].[All]" dimensionUniqueName="[TicketsTable]" displayFolder="" count="0" memberValueDatatype="20" unbalanced="0"/>
    <cacheHierarchy uniqueName="[TicketsTable].[CSAT Status]" caption="CSAT Status" attribute="1" defaultMemberUniqueName="[TicketsTable].[CSAT Status].[All]" allUniqueName="[TicketsTable].[CSAT Status].[All]" dimensionUniqueName="[TicketsTable]" displayFolder="" count="0" memberValueDatatype="130" unbalanced="0"/>
    <cacheHierarchy uniqueName="[TicketsTable].[Date (Month)]" caption="Date (Month)" attribute="1" defaultMemberUniqueName="[TicketsTable].[Date (Month)].[All]" allUniqueName="[TicketsTable].[Date (Month)].[All]" dimensionUniqueName="[TicketsTable]" displayFolder="" count="0" memberValueDatatype="130" unbalanced="0"/>
    <cacheHierarchy uniqueName="[TicketsTable].[CES Status]" caption="CES Status" attribute="1" defaultMemberUniqueName="[TicketsTable].[CES Status].[All]" allUniqueName="[TicketsTable].[CES Status].[All]" dimensionUniqueName="[TicketsTable]" displayFolder="" count="0" memberValueDatatype="130" unbalanced="0"/>
    <cacheHierarchy uniqueName="[TicketsTable].[Column4]" caption="Column4" attribute="1" defaultMemberUniqueName="[TicketsTable].[Column4].[All]" allUniqueName="[TicketsTable].[Column4].[All]" dimensionUniqueName="[TicketsTable]" displayFolder="" count="0" memberValueDatatype="130" unbalanced="0"/>
    <cacheHierarchy uniqueName="[TicketsTable].[Column1]" caption="Column1" attribute="1" defaultMemberUniqueName="[TicketsTable].[Column1].[All]" allUniqueName="[TicketsTable].[Column1].[All]" dimensionUniqueName="[TicketsTable]" displayFolder="" count="0" memberValueDatatype="130" unbalanced="0"/>
    <cacheHierarchy uniqueName="[TicketsTable].[Column2]" caption="Column2" attribute="1" defaultMemberUniqueName="[TicketsTable].[Column2].[All]" allUniqueName="[TicketsTable].[Column2].[All]" dimensionUniqueName="[TicketsTable]" displayFolder="" count="0" memberValueDatatype="5" unbalanced="0"/>
    <cacheHierarchy uniqueName="[CustomersTable].[ChurnDate (Month Index)]" caption="ChurnDate (Month Index)" attribute="1" defaultMemberUniqueName="[CustomersTable].[ChurnDate (Month Index)].[All]" allUniqueName="[CustomersTable].[ChurnDate (Month Index)].[All]" dimensionUniqueName="[CustomersTable]" displayFolder="" count="0" memberValueDatatype="20" unbalanced="0" hidden="1"/>
    <cacheHierarchy uniqueName="[CustomersTable].[SignupDate (Month Index)]" caption="SignupDate (Month Index)" attribute="1" defaultMemberUniqueName="[CustomersTable].[SignupDate (Month Index)].[All]" allUniqueName="[CustomersTable].[SignupDate (Month Index)].[All]" dimensionUniqueName="[CustomersTable]" displayFolder="" count="0" memberValueDatatype="20" unbalanced="0" hidden="1"/>
    <cacheHierarchy uniqueName="[NPSTable].[Date (Month Index)]" caption="Date (Month Index)" attribute="1" defaultMemberUniqueName="[NPSTable].[Date (Month Index)].[All]" allUniqueName="[NPSTable].[Date (Month Index)].[All]" dimensionUniqueName="[NPSTable]" displayFolder="" count="0" memberValueDatatype="20" unbalanced="0" hidden="1"/>
    <cacheHierarchy uniqueName="[TicketsTable].[Date (Month Index)]" caption="Date (Month Index)" attribute="1" defaultMemberUniqueName="[TicketsTable].[Date (Month Index)].[All]" allUniqueName="[TicketsTable].[Date (Month Index)].[All]" dimensionUniqueName="[TicketsTable]" displayFolder="" count="0" memberValueDatatype="20" unbalanced="0" hidden="1"/>
    <cacheHierarchy uniqueName="[Measures].[__XL_Count TicketsTable]" caption="__XL_Count TicketsTable" measure="1" displayFolder="" measureGroup="TicketsTable" count="0" hidden="1"/>
    <cacheHierarchy uniqueName="[Measures].[__XL_Count NPSTable]" caption="__XL_Count NPSTable" measure="1" displayFolder="" measureGroup="NPSTable" count="0" hidden="1"/>
    <cacheHierarchy uniqueName="[Measures].[__XL_Count CustomersTable]" caption="__XL_Count CustomersTable" measure="1" displayFolder="" measureGroup="CustomersTabl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CustomersTable"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Distinct Count of Region]" caption="Distinct Count of Region" measure="1" displayFolder="" measureGroup="CustomersTable" count="0" hidden="1">
      <extLst>
        <ext xmlns:x15="http://schemas.microsoft.com/office/spreadsheetml/2010/11/main" uri="{B97F6D7D-B522-45F9-BDA1-12C45D357490}">
          <x15:cacheHierarchy aggregatedColumn="4"/>
        </ext>
      </extLst>
    </cacheHierarchy>
    <cacheHierarchy uniqueName="[Measures].[Sum of TotalPurchases]" caption="Sum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Distinct Count of TotalPurchases]" caption="Distinct 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TotalPurchases]" caption="Count of TotalPurchases" measure="1" displayFolder="" measureGroup="CustomersTable" count="0" hidden="1">
      <extLst>
        <ext xmlns:x15="http://schemas.microsoft.com/office/spreadsheetml/2010/11/main" uri="{B97F6D7D-B522-45F9-BDA1-12C45D357490}">
          <x15:cacheHierarchy aggregatedColumn="5"/>
        </ext>
      </extLst>
    </cacheHierarchy>
    <cacheHierarchy uniqueName="[Measures].[Count of Segment]" caption="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Distinct Count of Segment]" caption="Distinct Count of Segment" measure="1" displayFolder="" measureGroup="CustomersTable" count="0" hidden="1">
      <extLst>
        <ext xmlns:x15="http://schemas.microsoft.com/office/spreadsheetml/2010/11/main" uri="{B97F6D7D-B522-45F9-BDA1-12C45D357490}">
          <x15:cacheHierarchy aggregatedColumn="3"/>
        </ext>
      </extLst>
    </cacheHierarchy>
    <cacheHierarchy uniqueName="[Measures].[Count of ResponseID]" caption="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Distinct Count of ResponseID]" caption="Distinct Count of ResponseID" measure="1" displayFolder="" measureGroup="NPSTable" count="0" hidden="1">
      <extLst>
        <ext xmlns:x15="http://schemas.microsoft.com/office/spreadsheetml/2010/11/main" uri="{B97F6D7D-B522-45F9-BDA1-12C45D357490}">
          <x15:cacheHierarchy aggregatedColumn="15"/>
        </ext>
      </extLst>
    </cacheHierarchy>
    <cacheHierarchy uniqueName="[Measures].[Count of Channel]" caption="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Distinct Count of Channel]" caption="Distinct Count of Channel" measure="1" displayFolder="" measureGroup="TicketsTable" count="0" hidden="1">
      <extLst>
        <ext xmlns:x15="http://schemas.microsoft.com/office/spreadsheetml/2010/11/main" uri="{B97F6D7D-B522-45F9-BDA1-12C45D357490}">
          <x15:cacheHierarchy aggregatedColumn="27"/>
        </ext>
      </extLst>
    </cacheHierarchy>
    <cacheHierarchy uniqueName="[Measures].[Sum of TotalRevenue]" caption="Sum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Sum of AvgOrderValue]" caption="Sum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Average of AvgOrderValue]" caption="Average of AvgOrderValue" measure="1" displayFolder="" measureGroup="CustomersTable" count="0" hidden="1">
      <extLst>
        <ext xmlns:x15="http://schemas.microsoft.com/office/spreadsheetml/2010/11/main" uri="{B97F6D7D-B522-45F9-BDA1-12C45D357490}">
          <x15:cacheHierarchy aggregatedColumn="6"/>
        </ext>
      </extLst>
    </cacheHierarchy>
    <cacheHierarchy uniqueName="[Measures].[Count of CSAT Status]" caption="Count of CSAT Status" measure="1" displayFolder="" measureGroup="TicketsTable" count="0" hidden="1">
      <extLst>
        <ext xmlns:x15="http://schemas.microsoft.com/office/spreadsheetml/2010/11/main" uri="{B97F6D7D-B522-45F9-BDA1-12C45D357490}">
          <x15:cacheHierarchy aggregatedColumn="34"/>
        </ext>
      </extLst>
    </cacheHierarchy>
    <cacheHierarchy uniqueName="[Measures].[Count of Agent]" caption="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Distinct Count of Agent]" caption="Distinct Count of Agent" measure="1" displayFolder="" measureGroup="TicketsTable" count="0" hidden="1">
      <extLst>
        <ext xmlns:x15="http://schemas.microsoft.com/office/spreadsheetml/2010/11/main" uri="{B97F6D7D-B522-45F9-BDA1-12C45D357490}">
          <x15:cacheHierarchy aggregatedColumn="28"/>
        </ext>
      </extLst>
    </cacheHierarchy>
    <cacheHierarchy uniqueName="[Measures].[Count of TicketID]" caption="Count of TicketID" measure="1" displayFolder="" measureGroup="TicketsTable" count="0" hidden="1">
      <extLst>
        <ext xmlns:x15="http://schemas.microsoft.com/office/spreadsheetml/2010/11/main" uri="{B97F6D7D-B522-45F9-BDA1-12C45D357490}">
          <x15:cacheHierarchy aggregatedColumn="24"/>
        </ext>
      </extLst>
    </cacheHierarchy>
    <cacheHierarchy uniqueName="[Measures].[Count of NPS Status]" caption="Count of NPS Status" measure="1" displayFolder="" measureGroup="NPSTable" count="0" hidden="1">
      <extLst>
        <ext xmlns:x15="http://schemas.microsoft.com/office/spreadsheetml/2010/11/main" uri="{B97F6D7D-B522-45F9-BDA1-12C45D357490}">
          <x15:cacheHierarchy aggregatedColumn="20"/>
        </ext>
      </extLst>
    </cacheHierarchy>
    <cacheHierarchy uniqueName="[Measures].[Count of CES Status]" caption="Count of CES Status" measure="1" displayFolder="" measureGroup="TicketsTable" count="0" hidden="1">
      <extLst>
        <ext xmlns:x15="http://schemas.microsoft.com/office/spreadsheetml/2010/11/main" uri="{B97F6D7D-B522-45F9-BDA1-12C45D357490}">
          <x15:cacheHierarchy aggregatedColumn="36"/>
        </ext>
      </extLst>
    </cacheHierarchy>
    <cacheHierarchy uniqueName="[Measures].[Count of FCR (First Contact Resolution)]" caption="Count of FCR (First Contact Resolution)" measure="1" displayFolder="" measureGroup="TicketsTable" count="0" hidden="1">
      <extLst>
        <ext xmlns:x15="http://schemas.microsoft.com/office/spreadsheetml/2010/11/main" uri="{B97F6D7D-B522-45F9-BDA1-12C45D357490}">
          <x15:cacheHierarchy aggregatedColumn="30"/>
        </ext>
      </extLst>
    </cacheHierarchy>
    <cacheHierarchy uniqueName="[Measures].[Sum of CSAT_Score (1-5)]" caption="Sum of CSAT_Score (1-5)" measure="1" displayFolder="" measureGroup="TicketsTable" count="0" hidden="1">
      <extLst>
        <ext xmlns:x15="http://schemas.microsoft.com/office/spreadsheetml/2010/11/main" uri="{B97F6D7D-B522-45F9-BDA1-12C45D357490}">
          <x15:cacheHierarchy aggregatedColumn="32"/>
        </ext>
      </extLst>
    </cacheHierarchy>
    <cacheHierarchy uniqueName="[Measures].[Average of TotalRevenue]" caption="Average of TotalRevenue" measure="1" displayFolder="" measureGroup="CustomersTable" count="0" hidden="1">
      <extLst>
        <ext xmlns:x15="http://schemas.microsoft.com/office/spreadsheetml/2010/11/main" uri="{B97F6D7D-B522-45F9-BDA1-12C45D357490}">
          <x15:cacheHierarchy aggregatedColumn="7"/>
        </ext>
      </extLst>
    </cacheHierarchy>
    <cacheHierarchy uniqueName="[Measures].[Count of Status]" caption="Count of Status" measure="1" displayFolder="" measureGroup="CustomersTable" count="0" hidden="1">
      <extLst>
        <ext xmlns:x15="http://schemas.microsoft.com/office/spreadsheetml/2010/11/main" uri="{B97F6D7D-B522-45F9-BDA1-12C45D357490}">
          <x15:cacheHierarchy aggregatedColumn="8"/>
        </ext>
      </extLst>
    </cacheHierarchy>
  </cacheHierarchies>
  <kpis count="0"/>
  <dimensions count="5">
    <dimension name="CustomersTable" uniqueName="[CustomersTable]" caption="CustomersTable"/>
    <dimension measure="1" name="Measures" uniqueName="[Measures]" caption="Measures"/>
    <dimension name="NPSTable" uniqueName="[NPSTable]" caption="NPSTable"/>
    <dimension name="Range" uniqueName="[Range]" caption="Range"/>
    <dimension name="TicketsTable" uniqueName="[TicketsTable]" caption="TicketsTable"/>
  </dimensions>
  <measureGroups count="4">
    <measureGroup name="CustomersTable" caption="CustomersTable"/>
    <measureGroup name="NPSTable" caption="NPSTable"/>
    <measureGroup name="Range" caption="Range"/>
    <measureGroup name="TicketsTable" caption="TicketsTable"/>
  </measureGroups>
  <maps count="6">
    <map measureGroup="0" dimension="0"/>
    <map measureGroup="1" dimension="0"/>
    <map measureGroup="1" dimension="2"/>
    <map measureGroup="2" dimension="3"/>
    <map measureGroup="3" dimension="0"/>
    <map measureGroup="3" dimension="4"/>
  </maps>
  <extLst>
    <ext xmlns:x14="http://schemas.microsoft.com/office/spreadsheetml/2009/9/main" uri="{725AE2AE-9491-48be-B2B4-4EB974FC3084}">
      <x14:pivotCacheDefinition slicerData="1" pivotCacheId="5327899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0DF59C-59CB-4CE1-82C4-94644EB73FF4}" name="Quality16" cacheId="31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C34:AD41" firstHeaderRow="1" firstDataRow="1" firstDataCol="1"/>
  <pivotFields count="3">
    <pivotField axis="axisRow" allDrilled="1" subtotalTop="0" showAll="0" sortType="ascending" defaultSubtotal="0" defaultAttributeDrillState="1">
      <items count="6">
        <item x="2"/>
        <item x="1"/>
        <item x="4"/>
        <item x="0"/>
        <item x="5"/>
        <item x="3"/>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Churn Rate" fld="1"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hurn Rate"/>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s For Quality!$R$42:$S$4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8BC428-6D48-42F8-92D7-11EE4595959D}" name="Quality15" cacheId="31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W45:Z51"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ount of Status" fld="2" subtotal="count" showDataAs="percentOfRow"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0D4C90-937E-4ABE-AC7E-F9CA8D5DB005}" name="Quality9" cacheId="31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46:G4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FCR (First Contact Resolution)" fld="1" subtotal="count" showDataAs="percentOfCol"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3F56B5-0012-460E-A658-6B7CCA1CABFF}" name="Quality3" cacheId="31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6:P24"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s="1" x="0"/>
        <item s="1" x="1"/>
      </items>
    </pivotField>
    <pivotField dataField="1" subtotalTop="0" showAll="0" defaultSubtotal="0"/>
  </pivotFields>
  <rowFields count="1">
    <field x="0"/>
  </rowFields>
  <rowItems count="7">
    <i>
      <x/>
    </i>
    <i>
      <x v="1"/>
    </i>
    <i>
      <x v="2"/>
    </i>
    <i>
      <x v="3"/>
    </i>
    <i>
      <x v="4"/>
    </i>
    <i>
      <x v="5"/>
    </i>
    <i t="grand">
      <x/>
    </i>
  </rowItems>
  <colFields count="1">
    <field x="1"/>
  </colFields>
  <colItems count="3">
    <i>
      <x/>
    </i>
    <i>
      <x v="1"/>
    </i>
    <i t="grand">
      <x/>
    </i>
  </colItems>
  <dataFields count="1">
    <dataField name="Count of CES Status" fld="2" subtotal="count" showDataAs="percentOfRow" baseField="0" baseItem="0" numFmtId="10"/>
  </dataFields>
  <formats count="2">
    <format dxfId="308">
      <pivotArea collapsedLevelsAreSubtotals="1" fieldPosition="0">
        <references count="2">
          <reference field="0" count="0"/>
          <reference field="1" count="0" selected="0"/>
        </references>
      </pivotArea>
    </format>
    <format dxfId="309">
      <pivotArea field="1" grandRow="1" outline="0" collapsedLevelsAreSubtotals="1" axis="axisCol" fieldPosition="0">
        <references count="1">
          <reference field="1" count="0" selected="0"/>
        </references>
      </pivotArea>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ketsTable]"/>
        <x15:activeTabTopLevelEntity name="[NP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5C710E-440A-4588-99CD-5BE7E0C3D970}" name="Quality11" cacheId="31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46:M49"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ES Status" fld="1" subtotal="count" showDataAs="percentOfCol"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79F145-CB0E-4E54-9628-D106385E2A90}" name="Quality2" cacheId="31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6:K24"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3">
    <i>
      <x/>
    </i>
    <i>
      <x v="1"/>
    </i>
    <i t="grand">
      <x/>
    </i>
  </colItems>
  <dataFields count="1">
    <dataField name="Count of NPS Status" fld="2" subtotal="count" showDataAs="percentOfRow" baseField="0" baseItem="0" numFmtId="10"/>
  </dataFields>
  <formats count="2">
    <format dxfId="310">
      <pivotArea collapsedLevelsAreSubtotals="1" fieldPosition="0">
        <references count="2">
          <reference field="0" count="0"/>
          <reference field="1" count="0" selected="0"/>
        </references>
      </pivotArea>
    </format>
    <format dxfId="311">
      <pivotArea field="1" grandRow="1" outline="0" collapsedLevelsAreSubtotals="1" axis="axisCol" fieldPosition="0">
        <references count="1">
          <reference field="1" count="0" selected="0"/>
        </references>
      </pivotArea>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PSTable]"/>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FF84D6-1981-4262-9FC5-1B05D6C52003}" name="Quality12" cacheId="31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O46:O4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Revenue" fld="0" subtotal="average" baseField="0" baseItem="0" numFmtId="44"/>
  </dataFields>
  <formats count="1">
    <format dxfId="305">
      <pivotArea outline="0" collapsedLevelsAreSubtotals="1" fieldPosition="0"/>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93D8A6-A224-4345-AF9F-4C79A7CAD12A}" name="Quality10" cacheId="31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46:J49"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SAT Status" fld="1" subtotal="count" showDataAs="percentOfCol"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039A94-0F15-41FD-B111-667EF48CC336}" name="Quality1" cacheId="31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6:F24"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s="1" x="0"/>
        <item s="1" x="1"/>
      </items>
    </pivotField>
    <pivotField dataField="1" subtotalTop="0" showAll="0" defaultSubtotal="0"/>
  </pivotFields>
  <rowFields count="1">
    <field x="0"/>
  </rowFields>
  <rowItems count="7">
    <i>
      <x/>
    </i>
    <i>
      <x v="1"/>
    </i>
    <i>
      <x v="2"/>
    </i>
    <i>
      <x v="3"/>
    </i>
    <i>
      <x v="4"/>
    </i>
    <i>
      <x v="5"/>
    </i>
    <i t="grand">
      <x/>
    </i>
  </rowItems>
  <colFields count="1">
    <field x="1"/>
  </colFields>
  <colItems count="3">
    <i>
      <x/>
    </i>
    <i>
      <x v="1"/>
    </i>
    <i t="grand">
      <x/>
    </i>
  </colItems>
  <dataFields count="1">
    <dataField name="Count of CSAT Status" fld="2" subtotal="count" showDataAs="percentOfRow" baseField="0" baseItem="0" numFmtId="10"/>
  </dataFields>
  <formats count="2">
    <format dxfId="312">
      <pivotArea collapsedLevelsAreSubtotals="1" fieldPosition="0">
        <references count="2">
          <reference field="0" count="0"/>
          <reference field="1" count="0" selected="0"/>
        </references>
      </pivotArea>
    </format>
    <format dxfId="313">
      <pivotArea field="1" grandRow="1" outline="0" collapsedLevelsAreSubtotals="1" axis="axisCol" fieldPosition="0">
        <references count="1">
          <reference field="1" count="0" selected="0"/>
        </references>
      </pivotArea>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ketsTable]"/>
        <x15:activeTabTopLevelEntity name="[NP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8AD1DE-21AD-489E-8660-80B3BF200055}" name="PivotTable5" cacheId="20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6:S29"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CustomerID" fld="0"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NPSTable]"/>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82538C-641F-422D-83AE-761660BBC51C}" name="Quality5" cacheId="31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hurnDate(month)">
  <location ref="R16:S23" firstHeaderRow="1" firstDataRow="1" firstDataCol="1"/>
  <pivotFields count="3">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CustomerID" fld="1"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0AE4F5-56E0-4CE1-A764-0FC021672CEC}" name="Quality4" cacheId="31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7:F35"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items count="6">
        <item x="0" e="0"/>
        <item x="1" e="0"/>
        <item x="2" e="0"/>
        <item x="3" e="0"/>
        <item x="4" e="0"/>
        <item x="5" e="0"/>
      </items>
    </pivotField>
  </pivotFields>
  <rowFields count="1">
    <field x="2"/>
  </rowFields>
  <rowItems count="7">
    <i>
      <x/>
    </i>
    <i>
      <x v="1"/>
    </i>
    <i>
      <x v="2"/>
    </i>
    <i>
      <x v="3"/>
    </i>
    <i>
      <x v="4"/>
    </i>
    <i>
      <x v="5"/>
    </i>
    <i t="grand">
      <x/>
    </i>
  </rowItems>
  <colFields count="1">
    <field x="0"/>
  </colFields>
  <colItems count="3">
    <i>
      <x/>
    </i>
    <i>
      <x v="1"/>
    </i>
    <i t="grand">
      <x/>
    </i>
  </colItems>
  <dataFields count="1">
    <dataField name="Count of FCR (First Contact Resolution)" fld="1" subtotal="count" showDataAs="percentOfRow" baseField="0" baseItem="0" numFmtId="10"/>
  </dataFields>
  <formats count="2">
    <format dxfId="306">
      <pivotArea collapsedLevelsAreSubtotals="1" fieldPosition="0">
        <references count="2">
          <reference field="0" count="0" selected="0"/>
          <reference field="2" count="0"/>
        </references>
      </pivotArea>
    </format>
    <format dxfId="307">
      <pivotArea field="0" grandRow="1" outline="0" collapsedLevelsAreSubtotals="1" axis="axisCol" fieldPosition="0">
        <references count="1">
          <reference field="0" count="0" selected="0"/>
        </references>
      </pivotArea>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23E9156-F556-43AB-AC3C-EF975C420BC4}" name="Quality7" cacheId="31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ignupDate">
  <location ref="X16:AA43" firstHeaderRow="1" firstDataRow="2" firstDataCol="1"/>
  <pivotFields count="5">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3"/>
    <field x="2"/>
  </rowFields>
  <rowItems count="2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t="grand">
      <x/>
    </i>
  </rowItems>
  <colFields count="1">
    <field x="0"/>
  </colFields>
  <colItems count="3">
    <i>
      <x/>
    </i>
    <i>
      <x v="1"/>
    </i>
    <i t="grand">
      <x/>
    </i>
  </colItems>
  <dataFields count="1">
    <dataField name="Count of CustomerID" fld="1"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13"/>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Table]"/>
        <x15:activeTabTopLevelEntity name="[TicketsTable]"/>
        <x15:activeTabTopLevelEntity name="[NP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D866493-F289-4176-ADE5-A84CA875DD32}" name="Quality6" cacheId="31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ignupDate">
  <location ref="U16:V2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CustomerID" fld="1"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D3D10C-FE9D-429E-9E7A-D9CA2772FF2F}" name="Quality8" cacheId="31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46:D5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NPS Status" fld="1" subtotal="count" showDataAs="percentOfCol"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P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B71E199-B29F-4116-893D-08FAD8455432}" name="PivotTable32" cacheId="2047" applyNumberFormats="0" applyBorderFormats="0" applyFontFormats="0" applyPatternFormats="0" applyAlignmentFormats="0" applyWidthHeightFormats="1" dataCaption="Values" tag="11710b9c-3157-4321-a576-ae47ab47fd81" updatedVersion="8" minRefreshableVersion="3" useAutoFormatting="1" itemPrintTitles="1" createdVersion="8" indent="0" outline="1" outlineData="1" multipleFieldFilters="0">
  <location ref="V7:Z11"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t="grand">
      <x/>
    </i>
  </rowItems>
  <colFields count="1">
    <field x="1"/>
  </colFields>
  <colItems count="4">
    <i>
      <x/>
    </i>
    <i>
      <x v="1"/>
    </i>
    <i>
      <x v="2"/>
    </i>
    <i t="grand">
      <x/>
    </i>
  </colItems>
  <dataFields count="1">
    <dataField name="Count of NPS Status" fld="2"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NP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D1630A6-4E37-4949-AE74-7E2AEAE880E9}" name="PivotTable26" cacheId="2048" applyNumberFormats="0" applyBorderFormats="0" applyFontFormats="0" applyPatternFormats="0" applyAlignmentFormats="0" applyWidthHeightFormats="1" dataCaption="Values" tag="812f11e1-d777-48dc-98c0-f9b8731cfbaa" updatedVersion="8" minRefreshableVersion="3" useAutoFormatting="1" itemPrintTitles="1" createdVersion="8" indent="0" outline="1" outlineData="1" multipleFieldFilters="0" chartFormat="9">
  <location ref="K5:L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NPS Status" fld="1" subtotal="count" showDataAs="percentOfCol" baseField="0" baseItem="0" numFmtId="10"/>
  </dataFields>
  <formats count="1">
    <format dxfId="324">
      <pivotArea collapsedLevelsAreSubtotals="1" fieldPosition="0">
        <references count="1">
          <reference field="0" count="0"/>
        </references>
      </pivotArea>
    </format>
  </formats>
  <chartFormats count="6">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P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1870522-EB52-4103-8A65-A465C55E9017}" name="PivotTable30" cacheId="2049" applyNumberFormats="0" applyBorderFormats="0" applyFontFormats="0" applyPatternFormats="0" applyAlignmentFormats="0" applyWidthHeightFormats="1" dataCaption="Values" tag="b3d5d857-52b4-4394-93ee-1132037bc8e8" updatedVersion="8" minRefreshableVersion="3" useAutoFormatting="1" itemPrintTitles="1" createdVersion="8" indent="0" outline="1" outlineData="1" multipleFieldFilters="0">
  <location ref="N22:R28"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Count of NPS Status" fld="2"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PSTable]"/>
        <x15:activeTabTopLevelEntity name="[Customer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F5328D0-66B9-46EC-9A9D-FC144A143FC7}" name="PivotTable31" cacheId="2050" applyNumberFormats="0" applyBorderFormats="0" applyFontFormats="0" applyPatternFormats="0" applyAlignmentFormats="0" applyWidthHeightFormats="1" dataCaption="Values" tag="64d9293e-2b38-48e0-8a94-f5e0a9fc42ea" updatedVersion="8" minRefreshableVersion="3" useAutoFormatting="1" itemPrintTitles="1" createdVersion="8" indent="0" outline="1" outlineData="1" multipleFieldFilters="0">
  <location ref="N31:R35"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t="grand">
      <x/>
    </i>
  </rowItems>
  <colFields count="1">
    <field x="1"/>
  </colFields>
  <colItems count="4">
    <i>
      <x/>
    </i>
    <i>
      <x v="1"/>
    </i>
    <i>
      <x v="2"/>
    </i>
    <i t="grand">
      <x/>
    </i>
  </colItems>
  <dataFields count="1">
    <dataField name="Count of NPS Status" fld="2"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NP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A8AB6F6-A81E-46D4-A519-61F55610A895}" name="PivotTable28" cacheId="2051" applyNumberFormats="0" applyBorderFormats="0" applyFontFormats="0" applyPatternFormats="0" applyAlignmentFormats="0" applyWidthHeightFormats="1" dataCaption="Values" tag="d3287c32-e8e1-4fa4-b0e6-09e7a4bf65a7" updatedVersion="8" minRefreshableVersion="3" useAutoFormatting="1" itemPrintTitles="1" createdVersion="8" indent="0" outline="1" outlineData="1" multipleFieldFilters="0">
  <location ref="N5:R13"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7">
    <i>
      <x/>
    </i>
    <i>
      <x v="1"/>
    </i>
    <i>
      <x v="2"/>
    </i>
    <i>
      <x v="3"/>
    </i>
    <i>
      <x v="4"/>
    </i>
    <i>
      <x v="5"/>
    </i>
    <i t="grand">
      <x/>
    </i>
  </rowItems>
  <colFields count="1">
    <field x="1"/>
  </colFields>
  <colItems count="4">
    <i>
      <x/>
    </i>
    <i>
      <x v="1"/>
    </i>
    <i>
      <x v="2"/>
    </i>
    <i t="grand">
      <x/>
    </i>
  </colItems>
  <dataFields count="1">
    <dataField name="Count of NPS Status" fld="2"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P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C2526B6-EF4C-4C40-89C2-CDC3C7D4E9E8}" name="PivotTable27" cacheId="2052" applyNumberFormats="0" applyBorderFormats="0" applyFontFormats="0" applyPatternFormats="0" applyAlignmentFormats="0" applyWidthHeightFormats="1" dataCaption="Values" tag="e7860dcd-d1aa-45ca-acae-f072e97831d2" updatedVersion="8" minRefreshableVersion="3" useAutoFormatting="1" itemPrintTitles="1" createdVersion="8" indent="0" outline="1" outlineData="1" multipleFieldFilters="0">
  <location ref="H5:I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NPS Status" fld="1"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P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47C9A71-ECB5-48AB-A1D1-7BC5D05D80E0}" name="PivotTable29" cacheId="2053" applyNumberFormats="0" applyBorderFormats="0" applyFontFormats="0" applyPatternFormats="0" applyAlignmentFormats="0" applyWidthHeightFormats="1" dataCaption="Values" tag="06aa1f6c-224d-4a0f-b0f8-b9ed86b6fd67" updatedVersion="8" minRefreshableVersion="3" useAutoFormatting="1" itemPrintTitles="1" createdVersion="8" indent="0" outline="1" outlineData="1" multipleFieldFilters="0">
  <location ref="N15:R19"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t="grand">
      <x/>
    </i>
  </rowItems>
  <colFields count="1">
    <field x="1"/>
  </colFields>
  <colItems count="4">
    <i>
      <x/>
    </i>
    <i>
      <x v="1"/>
    </i>
    <i>
      <x v="2"/>
    </i>
    <i t="grand">
      <x/>
    </i>
  </colItems>
  <dataFields count="1">
    <dataField name="Count of NPS Status" fld="2"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P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6A9997F-250A-406B-82FC-173CC3B5DCE9}" name="PivotTable20" cacheId="20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7:X41"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Fields count="1">
    <field x="1"/>
  </colFields>
  <colItems count="3">
    <i>
      <x/>
    </i>
    <i>
      <x v="1"/>
    </i>
    <i t="grand">
      <x/>
    </i>
  </colItems>
  <dataFields count="1">
    <dataField name="Count of CSAT Status" fld="2" subtotal="count" showDataAs="percentOfRow"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93D7FB5-BEE7-4BE9-A2DE-C3C02563A312}" name="PivotTable11" cacheId="2055" applyNumberFormats="0" applyBorderFormats="0" applyFontFormats="0" applyPatternFormats="0" applyAlignmentFormats="0" applyWidthHeightFormats="1" dataCaption="Values" tag="306f95bd-6334-4dfa-954f-e0f1ba7ab9e6" updatedVersion="8" minRefreshableVersion="3" useAutoFormatting="1" subtotalHiddenItems="1" itemPrintTitles="1" createdVersion="8" indent="0" outline="1" outlineData="1" multipleFieldFilters="0">
  <location ref="U31:V34" firstHeaderRow="1" firstDataRow="1" firstDataCol="1"/>
  <pivotFields count="4">
    <pivotField axis="axisRow" allDrilled="1" subtotalTop="0" showAll="0" dataSourceSort="1" defaultSubtotal="0" defaultAttributeDrillState="1">
      <items count="3">
        <item s="1" x="0"/>
        <item s="1"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SAT Status" fld="1" subtotal="count" showDataAs="percentOfCol" baseField="0" baseItem="0" numFmtId="10"/>
  </dataFields>
  <formats count="3">
    <format dxfId="320">
      <pivotArea collapsedLevelsAreSubtotals="1" fieldPosition="0">
        <references count="1">
          <reference field="0" count="1">
            <x v="0"/>
          </reference>
        </references>
      </pivotArea>
    </format>
    <format dxfId="319">
      <pivotArea collapsedLevelsAreSubtotals="1" fieldPosition="0">
        <references count="1">
          <reference field="0" count="1">
            <x v="1"/>
          </reference>
        </references>
      </pivotArea>
    </format>
    <format dxfId="318">
      <pivotArea collapsedLevelsAreSubtotals="1" fieldPosition="0">
        <references count="1">
          <reference field="0" count="1">
            <x v="2"/>
          </reference>
        </references>
      </pivotArea>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PSTable].[Quarter].&amp;[Q2 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cketsTable].[Agent].&amp;[Liu Wei]"/>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D0BC574-3DF2-40D5-AA89-51B07A59EC4D}" name="PivotTable4" cacheId="2056" applyNumberFormats="0" applyBorderFormats="0" applyFontFormats="0" applyPatternFormats="0" applyAlignmentFormats="0" applyWidthHeightFormats="1" dataCaption="Values" tag="18cbf8e9-0078-4e4d-8c1f-30b01c6aa9f9" updatedVersion="8" minRefreshableVersion="3" useAutoFormatting="1" itemPrintTitles="1" createdVersion="8" indent="0" outline="1" outlineData="1" multipleFieldFilters="0">
  <location ref="P19:S31"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x v="1"/>
    </i>
    <i t="grand">
      <x/>
    </i>
  </colItems>
  <dataFields count="1">
    <dataField name="Count of CSAT Status" fld="1" subtotal="count" showDataAs="percentOfRow"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PSTable].[Quarter].&amp;[Q2 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3AEE5AB-5F7E-48BA-8C36-DDF357652FED}" name="PivotTable2" cacheId="2057" applyNumberFormats="0" applyBorderFormats="0" applyFontFormats="0" applyPatternFormats="0" applyAlignmentFormats="0" applyWidthHeightFormats="1" dataCaption="Values" tag="0d8c588e-19aa-4691-9ec7-e8117399262b" updatedVersion="8" minRefreshableVersion="3" useAutoFormatting="1" itemPrintTitles="1" createdVersion="8" indent="0" outline="1" outlineData="1" multipleFieldFilters="0" chartFormat="5">
  <location ref="P5:S9"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CSAT Status" fld="2" subtotal="count" showDataAs="percentOfRow"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PSTable].[Quarter].&amp;[Q2 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34E1B1B-8B15-4FEC-BE78-26438B54EE25}" name="PivotTable9" cacheId="2058" applyNumberFormats="0" applyBorderFormats="0" applyFontFormats="0" applyPatternFormats="0" applyAlignmentFormats="0" applyWidthHeightFormats="1" dataCaption="Values" tag="daa930a9-fac8-4266-8fc5-086b1913b391" updatedVersion="8" minRefreshableVersion="3" useAutoFormatting="1" itemPrintTitles="1" createdVersion="8" indent="0" outline="1" outlineData="1" multipleFieldFilters="0">
  <location ref="U13:X17" firstHeaderRow="1" firstDataRow="2" firstDataCol="1"/>
  <pivotFields count="4">
    <pivotField axis="axisCol"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Fields count="1">
    <field x="0"/>
  </colFields>
  <colItems count="3">
    <i>
      <x/>
    </i>
    <i>
      <x v="1"/>
    </i>
    <i t="grand">
      <x/>
    </i>
  </colItems>
  <dataFields count="1">
    <dataField name="Count of CSAT Status" fld="1" subtotal="count" showDataAs="percentOfRow"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PSTable].[Quarter].&amp;[Q2 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ketsTable]"/>
        <x15:activeTabTopLevelEntity name="[Customer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0B00EAB-A053-4275-816D-112D2B5DC175}" name="PivotTable5" cacheId="2059" applyNumberFormats="0" applyBorderFormats="0" applyFontFormats="0" applyPatternFormats="0" applyAlignmentFormats="0" applyWidthHeightFormats="1" dataCaption="Values" tag="1651c1fd-710a-428b-9f33-d6eb2cc87605" updatedVersion="8" minRefreshableVersion="3" useAutoFormatting="1" itemPrintTitles="1" createdVersion="8" indent="0" outline="1" outlineData="1" multipleFieldFilters="0">
  <location ref="P33:S41"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3">
    <i>
      <x/>
    </i>
    <i>
      <x v="1"/>
    </i>
    <i t="grand">
      <x/>
    </i>
  </colItems>
  <dataFields count="1">
    <dataField name="Count of CSAT Status" fld="2" subtotal="count" showDataAs="percentOfRow"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PSTable].[Quarter].&amp;[Q2 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BF0C0AE-62A2-4F4A-9016-1DDEECD82493}" name="PivotTable3" cacheId="2060" applyNumberFormats="0" applyBorderFormats="0" applyFontFormats="0" applyPatternFormats="0" applyAlignmentFormats="0" applyWidthHeightFormats="1" dataCaption="Values" tag="2744236a-0207-4a1e-a535-fef37539daf7" updatedVersion="8" minRefreshableVersion="3" useAutoFormatting="1" itemPrintTitles="1" createdVersion="8" indent="0" outline="1" outlineData="1" multipleFieldFilters="0">
  <location ref="P11:S17"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ount of CSAT Status" fld="2" subtotal="count" showDataAs="percentOfRow"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PSTable].[Quarter].&amp;[Q2 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7C65601-87A3-4502-9D56-192D0C607830}" name="PivotTable1" cacheId="2061" applyNumberFormats="0" applyBorderFormats="0" applyFontFormats="0" applyPatternFormats="0" applyAlignmentFormats="0" applyWidthHeightFormats="1" dataCaption="Values" tag="b60c0d1e-a4c4-4001-a00c-c6bc829e2095" updatedVersion="8" minRefreshableVersion="3" useAutoFormatting="1" subtotalHiddenItems="1" itemPrintTitles="1" createdVersion="8" indent="0" outline="1" outlineData="1" multipleFieldFilters="0">
  <location ref="P2:W3"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name="Count of CustomerID" fld="0" subtotal="count" baseField="0" baseItem="0"/>
    <dataField name="Distinct Count of Region" fld="1" subtotal="count" baseField="0" baseItem="1">
      <extLst>
        <ext xmlns:x15="http://schemas.microsoft.com/office/spreadsheetml/2010/11/main" uri="{FABC7310-3BB5-11E1-824E-6D434824019B}">
          <x15:dataField isCountDistinct="1"/>
        </ext>
      </extLst>
    </dataField>
    <dataField name="Count of ResponseID" fld="6" subtotal="count" baseField="0" baseItem="2"/>
    <dataField name="Distinct Count of Channel" fld="2" subtotal="count" baseField="0" baseItem="1">
      <extLst>
        <ext xmlns:x15="http://schemas.microsoft.com/office/spreadsheetml/2010/11/main" uri="{FABC7310-3BB5-11E1-824E-6D434824019B}">
          <x15:dataField isCountDistinct="1"/>
        </ext>
      </extLst>
    </dataField>
    <dataField name="Sum of TotalRevenue" fld="3" baseField="0" baseItem="0" numFmtId="1"/>
    <dataField name="Average of AvgOrderValue" fld="4" subtotal="average" baseField="0" baseItem="1" numFmtId="1"/>
    <dataField name="Distinct Count of Agent" fld="5" subtotal="count" baseField="0" baseItem="5">
      <extLst>
        <ext xmlns:x15="http://schemas.microsoft.com/office/spreadsheetml/2010/11/main" uri="{FABC7310-3BB5-11E1-824E-6D434824019B}">
          <x15:dataField isCountDistinct="1"/>
        </ext>
      </extLst>
    </dataField>
    <dataField name="Count of TicketID" fld="7" subtotal="count" baseField="0" baseItem="0"/>
  </dataFields>
  <formats count="2">
    <format dxfId="322">
      <pivotArea outline="0" collapsedLevelsAreSubtotals="1" fieldPosition="0">
        <references count="1">
          <reference field="4294967294" count="1" selected="0">
            <x v="4"/>
          </reference>
        </references>
      </pivotArea>
    </format>
    <format dxfId="321">
      <pivotArea outline="0" collapsedLevelsAreSubtotals="1" fieldPosition="0">
        <references count="1">
          <reference field="4294967294" count="1" selected="0">
            <x v="5"/>
          </reference>
        </references>
      </pivotArea>
    </format>
  </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PSTable].[Quarter].&amp;[Q2 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CustomerID"/>
    <pivotHierarchy dragToData="1" caption="Distinct Count of CustomerID"/>
    <pivotHierarchy dragToData="1"/>
    <pivotHierarchy dragToData="1" caption="Distinct Count of Region"/>
    <pivotHierarchy dragToData="1"/>
    <pivotHierarchy dragToData="1" caption="Distinct Count of TotalPurchases"/>
    <pivotHierarchy dragToData="1" caption="Count of TotalPurchases"/>
    <pivotHierarchy dragToData="1"/>
    <pivotHierarchy dragToData="1" caption="Distinct Count of Segment"/>
    <pivotHierarchy dragToData="1" caption="Count of ResponseID"/>
    <pivotHierarchy dragToData="1" caption="Distinct Count of ResponseID"/>
    <pivotHierarchy dragToData="1"/>
    <pivotHierarchy dragToData="1" caption="Distinct Count of Channel"/>
    <pivotHierarchy dragToData="1"/>
    <pivotHierarchy dragToData="1"/>
    <pivotHierarchy dragToData="1" caption="Average of AvgOrderValue"/>
    <pivotHierarchy dragToData="1"/>
    <pivotHierarchy dragToData="1"/>
    <pivotHierarchy dragToData="1" caption="Distinct Count of Age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NPSTable]"/>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1003E1A-15E6-4101-8F33-3D2E0BAF4A6B}" name="PivotTable10" cacheId="2062" applyNumberFormats="0" applyBorderFormats="0" applyFontFormats="0" applyPatternFormats="0" applyAlignmentFormats="0" applyWidthHeightFormats="1" dataCaption="Values" tag="5326a5f2-b69b-416c-a479-e9821c95d25c" updatedVersion="8" minRefreshableVersion="3" useAutoFormatting="1" itemPrintTitles="1" createdVersion="8" indent="0" outline="1" outlineData="1" multipleFieldFilters="0">
  <location ref="U20:X28" firstHeaderRow="1" firstDataRow="2" firstDataCol="1"/>
  <pivotFields count="5">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3">
    <i>
      <x/>
    </i>
    <i>
      <x v="1"/>
    </i>
    <i t="grand">
      <x/>
    </i>
  </colItems>
  <dataFields count="1">
    <dataField name="Count of CSAT Status" fld="2" subtotal="count" showDataAs="percentOfRow"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PSTable].[Quarter].&amp;[Q2 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icketsTable].[Agent].&amp;[Liu Wei]"/>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8FED4F4F-51D8-4C19-9838-47CB82578B29}" name="PivotTable8" cacheId="2063" applyNumberFormats="0" applyBorderFormats="0" applyFontFormats="0" applyPatternFormats="0" applyAlignmentFormats="0" applyWidthHeightFormats="1" dataCaption="Values" tag="c750e2ed-5bd9-4668-93c0-90e52c14dbcd" updatedVersion="8" minRefreshableVersion="3" useAutoFormatting="1" itemPrintTitles="1" createdVersion="8" indent="0" outline="1" outlineData="1" multipleFieldFilters="0">
  <location ref="U5:X11" firstHeaderRow="1" firstDataRow="2" firstDataCol="1"/>
  <pivotFields count="4">
    <pivotField axis="axisRow" allDrilled="1" subtotalTop="0" showAll="0" defaultSubtotal="0" defaultAttributeDrillState="1">
      <items count="4">
        <item x="0"/>
        <item x="1"/>
        <item x="2"/>
        <item x="3"/>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ount of CSAT Status" fld="2" subtotal="count" showDataAs="percentOfRow" baseField="0" baseItem="0" numFmtId="1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PSTable].[Quarter].&amp;[Q2 2026]"/>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Table]"/>
        <x15:activeTabTopLevelEntity name="[Tickets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355048F1-51C0-4BCC-A030-94CA8CF3DD65}" sourceName="[TicketsTable].[Agent]">
  <pivotTables>
    <pivotTable tabId="13" name="Quality1"/>
    <pivotTable tabId="13" name="Quality2"/>
    <pivotTable tabId="13" name="Quality3"/>
    <pivotTable tabId="13" name="Quality4"/>
    <pivotTable tabId="13" name="Quality5"/>
    <pivotTable tabId="13" name="Quality6"/>
    <pivotTable tabId="13" name="Quality7"/>
    <pivotTable tabId="13" name="Quality8"/>
    <pivotTable tabId="13" name="Quality9"/>
    <pivotTable tabId="13" name="Quality10"/>
    <pivotTable tabId="13" name="Quality11"/>
    <pivotTable tabId="13" name="Quality12"/>
    <pivotTable tabId="13" name="Quality15"/>
    <pivotTable tabId="13" name="Quality16"/>
  </pivotTables>
  <data>
    <olap pivotCacheId="532789970">
      <levels count="2">
        <level uniqueName="[TicketsTable].[Agent].[(All)]" sourceCaption="(All)" count="0"/>
        <level uniqueName="[TicketsTable].[Agent].[Agent]" sourceCaption="Agent" count="10">
          <ranges>
            <range startItem="0">
              <i n="[TicketsTable].[Agent].&amp;[Ahmed Hassan]" c="Ahmed Hassan"/>
              <i n="[TicketsTable].[Agent].&amp;[Daniel Ortiz]" c="Daniel Ortiz"/>
              <i n="[TicketsTable].[Agent].&amp;[Grace Kim]" c="Grace Kim"/>
              <i n="[TicketsTable].[Agent].&amp;[James Okafor]" c="James Okafor"/>
              <i n="[TicketsTable].[Agent].&amp;[Liu Wei]" c="Liu Wei"/>
              <i n="[TicketsTable].[Agent].&amp;[Maria Santos]" c="Maria Santos"/>
              <i n="[TicketsTable].[Agent].&amp;[Nadia Petrov]" c="Nadia Petrov"/>
              <i n="[TicketsTable].[Agent].&amp;[Priya Nair]" c="Priya Nair"/>
              <i n="[TicketsTable].[Agent].&amp;[Sofia Rossi]" c="Sofia Rossi"/>
              <i n="[TicketsTable].[Agent].&amp;[Tom Becker]" c="Tom Becker"/>
            </range>
          </ranges>
        </level>
      </levels>
      <selections count="1">
        <selection n="[TicketsTable].[Ag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FE731CA-C5D7-4E15-ADDE-5DE04A534984}" sourceName="[TicketsTable].[Date (Month)]">
  <pivotTables>
    <pivotTable tabId="13" name="Quality1"/>
    <pivotTable tabId="13" name="Quality10"/>
    <pivotTable tabId="13" name="Quality11"/>
    <pivotTable tabId="13" name="Quality12"/>
    <pivotTable tabId="13" name="Quality2"/>
    <pivotTable tabId="13" name="Quality3"/>
    <pivotTable tabId="13" name="Quality4"/>
    <pivotTable tabId="13" name="Quality5"/>
    <pivotTable tabId="13" name="Quality6"/>
    <pivotTable tabId="13" name="Quality7"/>
    <pivotTable tabId="13" name="Quality8"/>
    <pivotTable tabId="13" name="Quality9"/>
    <pivotTable tabId="13" name="Quality15"/>
    <pivotTable tabId="13" name="Quality16"/>
  </pivotTables>
  <data>
    <olap pivotCacheId="532789970">
      <levels count="2">
        <level uniqueName="[TicketsTable].[Date (Month)].[(All)]" sourceCaption="(All)" count="0"/>
        <level uniqueName="[TicketsTable].[Date (Month)].[Date (Month)]" sourceCaption="Date (Month)" count="6">
          <ranges>
            <range startItem="0">
              <i n="[TicketsTable].[Date (Month)].&amp;[Jan]" c="Jan"/>
              <i n="[TicketsTable].[Date (Month)].&amp;[Feb]" c="Feb"/>
              <i n="[TicketsTable].[Date (Month)].&amp;[Mar]" c="Mar"/>
              <i n="[TicketsTable].[Date (Month)].&amp;[Apr]" c="Apr"/>
              <i n="[TicketsTable].[Date (Month)].&amp;[May]" c="May"/>
              <i n="[TicketsTable].[Date (Month)].&amp;[Jun]" c="Jun"/>
            </range>
          </ranges>
        </level>
      </levels>
      <selections count="1">
        <selection n="[TicketsTable].[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xr10:uid="{29A9AD74-8A5D-4944-811E-B41B49199CAB}" cache="Slicer_Agent" caption="Agent" columnCount="5" level="1" style="Slicer Style 3" rowHeight="234950"/>
  <slicer name="Date (Month)" xr10:uid="{1F0F6989-176E-4CF3-B6DF-F1020245AE28}" cache="Slicer_Date__Month" caption="Month" columnCount="3" level="1"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PSTable" displayName="NPSTable" ref="A1:F291" totalsRowShown="0">
  <autoFilter ref="A1:F291" xr:uid="{00000000-0009-0000-0100-000002000000}"/>
  <tableColumns count="6">
    <tableColumn id="1" xr3:uid="{00000000-0010-0000-0100-000001000000}" name="ResponseID"/>
    <tableColumn id="2" xr3:uid="{00000000-0010-0000-0100-000002000000}" name="Date"/>
    <tableColumn id="3" xr3:uid="{00000000-0010-0000-0100-000003000000}" name="CustomerID"/>
    <tableColumn id="4" xr3:uid="{00000000-0010-0000-0100-000004000000}" name="NPS_Score (0-10)"/>
    <tableColumn id="5" xr3:uid="{00000000-0010-0000-0100-000005000000}" name="Quarter"/>
    <tableColumn id="6" xr3:uid="{CEA29155-CF74-4D7D-8D28-5E9FD230D862}" name="NPS Status" dataDxfId="323">
      <calculatedColumnFormula array="1">_xlfn.IFS(NPSTable[[#This Row],[NPS_Score (0-10)]]&gt;=9,"Promoters",NPSTable[[#This Row],[NPS_Score (0-10)]]&lt;=6,"Detractors", OR(NPSTable[[#This Row],[NPS_Score (0-10)]]=7,NPSTable[[#This Row],[NPS_Score (0-10)]]=8),"Passive")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CustomersTable" displayName="CustomersTable" ref="A1:K261" totalsRowShown="0">
  <autoFilter ref="A1:K261" xr:uid="{00000000-0009-0000-0100-000001000000}"/>
  <tableColumns count="11">
    <tableColumn id="1" xr3:uid="{00000000-0010-0000-0200-000001000000}" name="CustomerID"/>
    <tableColumn id="2" xr3:uid="{00000000-0010-0000-0200-000002000000}" name="CustomerName"/>
    <tableColumn id="3" xr3:uid="{00000000-0010-0000-0200-000003000000}" name="SignupDate"/>
    <tableColumn id="4" xr3:uid="{00000000-0010-0000-0200-000004000000}" name="Segment"/>
    <tableColumn id="5" xr3:uid="{00000000-0010-0000-0200-000005000000}" name="Region"/>
    <tableColumn id="6" xr3:uid="{00000000-0010-0000-0200-000006000000}" name="TotalPurchases"/>
    <tableColumn id="7" xr3:uid="{00000000-0010-0000-0200-000007000000}" name="AvgOrderValue"/>
    <tableColumn id="8" xr3:uid="{00000000-0010-0000-0200-000008000000}" name="TotalRevenue"/>
    <tableColumn id="9" xr3:uid="{00000000-0010-0000-0200-000009000000}" name="Status"/>
    <tableColumn id="10" xr3:uid="{00000000-0010-0000-0200-00000A000000}" name="ChurnDate"/>
    <tableColumn id="11" xr3:uid="{00000000-0010-0000-0200-00000B000000}" name="ChurnMonth"/>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icketsTable" displayName="TicketsTable" ref="A1:O481" totalsRowShown="0">
  <autoFilter ref="A1:O481" xr:uid="{00000000-0009-0000-0100-000003000000}"/>
  <tableColumns count="15">
    <tableColumn id="1" xr3:uid="{00000000-0010-0000-0000-000001000000}" name="TicketID"/>
    <tableColumn id="2" xr3:uid="{00000000-0010-0000-0000-000002000000}" name="Date"/>
    <tableColumn id="3" xr3:uid="{00000000-0010-0000-0000-000003000000}" name="CustomerID"/>
    <tableColumn id="4" xr3:uid="{00000000-0010-0000-0000-000004000000}" name="Channel"/>
    <tableColumn id="5" xr3:uid="{00000000-0010-0000-0000-000005000000}" name="Agent"/>
    <tableColumn id="6" xr3:uid="{00000000-0010-0000-0000-000006000000}" name="IssueCategory"/>
    <tableColumn id="7" xr3:uid="{00000000-0010-0000-0000-000007000000}" name="FCR (First Contact Resolution)"/>
    <tableColumn id="8" xr3:uid="{00000000-0010-0000-0000-000008000000}" name="ResolutionTimeHours"/>
    <tableColumn id="9" xr3:uid="{00000000-0010-0000-0000-000009000000}" name="CSAT_Score (1-5)"/>
    <tableColumn id="10" xr3:uid="{00000000-0010-0000-0000-00000A000000}" name="CES_Score (1-7)"/>
    <tableColumn id="12" xr3:uid="{71C25F75-0314-447D-A221-5909D9B48EFF}" name="CSAT Status" dataDxfId="317">
      <calculatedColumnFormula array="1">_xlfn.IFS(TicketsTable[[#This Row],[CSAT_Score (1-5)]]&gt;=4,"Satisfied",TicketsTable[[#This Row],[CSAT_Score (1-5)]]&gt;=1,"Unsatisfied",ISBLANK(TicketsTable[[#This Row],[CSAT_Score (1-5)]]),"X")</calculatedColumnFormula>
    </tableColumn>
    <tableColumn id="15" xr3:uid="{097C0463-21BB-4116-B1EB-F8EA86AD97D0}" name="CES Status" dataDxfId="316">
      <calculatedColumnFormula array="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calculatedColumnFormula>
    </tableColumn>
    <tableColumn id="16" xr3:uid="{6A0DFAE3-E0FE-460B-8ABE-DCDE379B123E}" name="Column4" dataDxfId="315"/>
    <tableColumn id="13" xr3:uid="{CC26DCED-3965-442E-A8D1-092E79F9552C}" name="Column1"/>
    <tableColumn id="14" xr3:uid="{7C428930-BF04-41BB-8398-9192F376DFD5}" name="Column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 Id="rId9"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30.xml"/><Relationship Id="rId3" Type="http://schemas.openxmlformats.org/officeDocument/2006/relationships/pivotTable" Target="../pivotTables/pivotTable25.xml"/><Relationship Id="rId7" Type="http://schemas.openxmlformats.org/officeDocument/2006/relationships/pivotTable" Target="../pivotTables/pivotTable29.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11" Type="http://schemas.openxmlformats.org/officeDocument/2006/relationships/table" Target="../tables/table3.xml"/><Relationship Id="rId5" Type="http://schemas.openxmlformats.org/officeDocument/2006/relationships/pivotTable" Target="../pivotTables/pivotTable27.xml"/><Relationship Id="rId10" Type="http://schemas.openxmlformats.org/officeDocument/2006/relationships/pivotTable" Target="../pivotTables/pivotTable32.xml"/><Relationship Id="rId4" Type="http://schemas.openxmlformats.org/officeDocument/2006/relationships/pivotTable" Target="../pivotTables/pivotTable26.xml"/><Relationship Id="rId9" Type="http://schemas.openxmlformats.org/officeDocument/2006/relationships/pivotTable" Target="../pivotTables/pivot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C30"/>
  <sheetViews>
    <sheetView showGridLines="0" zoomScaleNormal="100" workbookViewId="0"/>
  </sheetViews>
  <sheetFormatPr defaultColWidth="8.6640625" defaultRowHeight="14.4" x14ac:dyDescent="0.3"/>
  <cols>
    <col min="1" max="1" width="3" customWidth="1"/>
    <col min="2" max="2" width="34" customWidth="1"/>
    <col min="3" max="3" width="90" customWidth="1"/>
  </cols>
  <sheetData>
    <row r="2" spans="2:3" ht="21" x14ac:dyDescent="0.4">
      <c r="B2" s="3" t="s">
        <v>0</v>
      </c>
    </row>
    <row r="3" spans="2:3" x14ac:dyDescent="0.3">
      <c r="B3" s="4" t="s">
        <v>1</v>
      </c>
    </row>
    <row r="5" spans="2:3" ht="15.6" x14ac:dyDescent="0.3">
      <c r="B5" s="5" t="s">
        <v>2</v>
      </c>
    </row>
    <row r="6" spans="2:3" ht="60" customHeight="1" x14ac:dyDescent="0.3">
      <c r="B6" s="46" t="s">
        <v>3</v>
      </c>
      <c r="C6" s="46"/>
    </row>
    <row r="8" spans="2:3" ht="15.6" x14ac:dyDescent="0.3">
      <c r="B8" s="5" t="s">
        <v>4</v>
      </c>
    </row>
    <row r="9" spans="2:3" ht="31.5" customHeight="1" x14ac:dyDescent="0.3">
      <c r="B9" s="6" t="s">
        <v>5</v>
      </c>
      <c r="C9" s="2" t="s">
        <v>6</v>
      </c>
    </row>
    <row r="10" spans="2:3" ht="31.5" customHeight="1" x14ac:dyDescent="0.3">
      <c r="B10" s="6" t="s">
        <v>7</v>
      </c>
      <c r="C10" s="2" t="s">
        <v>8</v>
      </c>
    </row>
    <row r="11" spans="2:3" ht="31.5" customHeight="1" x14ac:dyDescent="0.3">
      <c r="B11" s="6" t="s">
        <v>9</v>
      </c>
      <c r="C11" s="2" t="s">
        <v>10</v>
      </c>
    </row>
    <row r="12" spans="2:3" ht="31.5" customHeight="1" x14ac:dyDescent="0.3">
      <c r="B12" s="6" t="s">
        <v>11</v>
      </c>
      <c r="C12" s="2" t="s">
        <v>12</v>
      </c>
    </row>
    <row r="13" spans="2:3" ht="31.5" customHeight="1" x14ac:dyDescent="0.3">
      <c r="B13" s="6" t="s">
        <v>13</v>
      </c>
      <c r="C13" s="2" t="s">
        <v>14</v>
      </c>
    </row>
    <row r="14" spans="2:3" ht="31.5" customHeight="1" x14ac:dyDescent="0.3">
      <c r="B14" s="6" t="s">
        <v>15</v>
      </c>
      <c r="C14" s="2" t="s">
        <v>16</v>
      </c>
    </row>
    <row r="16" spans="2:3" ht="15.6" x14ac:dyDescent="0.3">
      <c r="B16" s="5" t="s">
        <v>17</v>
      </c>
    </row>
    <row r="17" spans="2:3" ht="43.5" customHeight="1" x14ac:dyDescent="0.3">
      <c r="B17" s="6" t="s">
        <v>18</v>
      </c>
      <c r="C17" s="2" t="s">
        <v>19</v>
      </c>
    </row>
    <row r="18" spans="2:3" ht="43.5" customHeight="1" x14ac:dyDescent="0.3">
      <c r="B18" s="6" t="s">
        <v>20</v>
      </c>
      <c r="C18" s="2" t="s">
        <v>21</v>
      </c>
    </row>
    <row r="19" spans="2:3" ht="43.5" customHeight="1" x14ac:dyDescent="0.3">
      <c r="B19" s="6" t="s">
        <v>22</v>
      </c>
      <c r="C19" s="2" t="s">
        <v>23</v>
      </c>
    </row>
    <row r="20" spans="2:3" ht="43.5" customHeight="1" x14ac:dyDescent="0.3">
      <c r="B20" s="6" t="s">
        <v>24</v>
      </c>
      <c r="C20" s="2" t="s">
        <v>25</v>
      </c>
    </row>
    <row r="21" spans="2:3" ht="43.5" customHeight="1" x14ac:dyDescent="0.3">
      <c r="B21" s="6" t="s">
        <v>26</v>
      </c>
      <c r="C21" s="2" t="s">
        <v>27</v>
      </c>
    </row>
    <row r="22" spans="2:3" ht="43.5" customHeight="1" x14ac:dyDescent="0.3">
      <c r="B22" s="6" t="s">
        <v>28</v>
      </c>
      <c r="C22" s="2" t="s">
        <v>29</v>
      </c>
    </row>
    <row r="24" spans="2:3" ht="15.6" x14ac:dyDescent="0.3">
      <c r="B24" s="5" t="s">
        <v>30</v>
      </c>
    </row>
    <row r="25" spans="2:3" ht="18" customHeight="1" x14ac:dyDescent="0.3">
      <c r="B25" s="45" t="s">
        <v>31</v>
      </c>
      <c r="C25" s="45"/>
    </row>
    <row r="26" spans="2:3" ht="18" customHeight="1" x14ac:dyDescent="0.3">
      <c r="B26" s="45" t="s">
        <v>32</v>
      </c>
      <c r="C26" s="45"/>
    </row>
    <row r="27" spans="2:3" ht="18" customHeight="1" x14ac:dyDescent="0.3">
      <c r="B27" s="45" t="s">
        <v>33</v>
      </c>
      <c r="C27" s="45"/>
    </row>
    <row r="28" spans="2:3" ht="18" customHeight="1" x14ac:dyDescent="0.3">
      <c r="B28" s="45" t="s">
        <v>34</v>
      </c>
      <c r="C28" s="45"/>
    </row>
    <row r="29" spans="2:3" ht="18" customHeight="1" x14ac:dyDescent="0.3">
      <c r="B29" s="45" t="s">
        <v>35</v>
      </c>
      <c r="C29" s="45"/>
    </row>
    <row r="30" spans="2:3" ht="18" customHeight="1" x14ac:dyDescent="0.3">
      <c r="B30" s="45" t="s">
        <v>36</v>
      </c>
      <c r="C30" s="45"/>
    </row>
  </sheetData>
  <mergeCells count="7">
    <mergeCell ref="B29:C29"/>
    <mergeCell ref="B30:C30"/>
    <mergeCell ref="B6:C6"/>
    <mergeCell ref="B25:C25"/>
    <mergeCell ref="B26:C26"/>
    <mergeCell ref="B27:C27"/>
    <mergeCell ref="B28:C2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D70A9-1CCB-498E-BE47-94C45F08E78D}">
  <sheetPr>
    <tabColor rgb="FF5465FF"/>
  </sheetPr>
  <dimension ref="C16:AD58"/>
  <sheetViews>
    <sheetView topLeftCell="W24" zoomScale="85" zoomScaleNormal="85" workbookViewId="0">
      <selection activeCell="AC34" sqref="AC34"/>
    </sheetView>
  </sheetViews>
  <sheetFormatPr defaultRowHeight="14.4" x14ac:dyDescent="0.3"/>
  <cols>
    <col min="3" max="3" width="13.44140625" bestFit="1" customWidth="1"/>
    <col min="4" max="4" width="19.21875" bestFit="1" customWidth="1"/>
    <col min="5" max="5" width="4.5546875" bestFit="1" customWidth="1"/>
    <col min="6" max="6" width="13.44140625" bestFit="1" customWidth="1"/>
    <col min="7" max="7" width="36.21875" bestFit="1" customWidth="1"/>
    <col min="8" max="8" width="19.21875" bestFit="1" customWidth="1"/>
    <col min="9" max="9" width="16.44140625" bestFit="1" customWidth="1"/>
    <col min="10" max="10" width="10.33203125" bestFit="1" customWidth="1"/>
    <col min="11" max="11" width="11.44140625" bestFit="1" customWidth="1"/>
    <col min="12" max="12" width="13.44140625" bestFit="1" customWidth="1"/>
    <col min="13" max="13" width="18.6640625" bestFit="1" customWidth="1"/>
    <col min="14" max="14" width="16.44140625" bestFit="1" customWidth="1"/>
    <col min="15" max="15" width="10.21875" bestFit="1" customWidth="1"/>
    <col min="16" max="16" width="11.44140625" bestFit="1" customWidth="1"/>
    <col min="17" max="17" width="10.77734375" bestFit="1" customWidth="1"/>
    <col min="18" max="18" width="20.6640625" bestFit="1" customWidth="1"/>
    <col min="19" max="19" width="19.6640625" bestFit="1" customWidth="1"/>
    <col min="20" max="20" width="15.5546875" bestFit="1" customWidth="1"/>
    <col min="21" max="21" width="13.88671875" bestFit="1" customWidth="1"/>
    <col min="22" max="22" width="19.6640625" bestFit="1" customWidth="1"/>
    <col min="23" max="23" width="14.88671875" bestFit="1" customWidth="1"/>
    <col min="24" max="24" width="16.44140625" bestFit="1" customWidth="1"/>
    <col min="25" max="25" width="8.44140625" bestFit="1" customWidth="1"/>
    <col min="26" max="27" width="11.44140625" bestFit="1" customWidth="1"/>
    <col min="28" max="28" width="14.109375" bestFit="1" customWidth="1"/>
    <col min="29" max="29" width="13.44140625" bestFit="1" customWidth="1"/>
    <col min="30" max="31" width="21.33203125" bestFit="1" customWidth="1"/>
    <col min="32" max="37" width="6.109375" bestFit="1" customWidth="1"/>
    <col min="38" max="38" width="11.44140625" bestFit="1" customWidth="1"/>
    <col min="39" max="237" width="15.5546875" bestFit="1" customWidth="1"/>
    <col min="238" max="238" width="10.77734375" bestFit="1" customWidth="1"/>
  </cols>
  <sheetData>
    <row r="16" spans="3:25" x14ac:dyDescent="0.3">
      <c r="C16" s="30" t="s">
        <v>1365</v>
      </c>
      <c r="D16" s="30" t="s">
        <v>1366</v>
      </c>
      <c r="H16" s="30" t="s">
        <v>1382</v>
      </c>
      <c r="I16" s="30" t="s">
        <v>1366</v>
      </c>
      <c r="M16" s="30" t="s">
        <v>1386</v>
      </c>
      <c r="N16" s="30" t="s">
        <v>1366</v>
      </c>
      <c r="R16" s="30" t="s">
        <v>1400</v>
      </c>
      <c r="S16" t="s">
        <v>1355</v>
      </c>
      <c r="U16" s="30" t="s">
        <v>1096</v>
      </c>
      <c r="V16" t="s">
        <v>1355</v>
      </c>
      <c r="X16" s="30" t="s">
        <v>1355</v>
      </c>
      <c r="Y16" s="30" t="s">
        <v>1366</v>
      </c>
    </row>
    <row r="17" spans="3:27" x14ac:dyDescent="0.3">
      <c r="C17" s="30" t="s">
        <v>1357</v>
      </c>
      <c r="D17" t="s">
        <v>1363</v>
      </c>
      <c r="E17" t="s">
        <v>1364</v>
      </c>
      <c r="F17" t="s">
        <v>1358</v>
      </c>
      <c r="H17" s="30" t="s">
        <v>1357</v>
      </c>
      <c r="I17" t="s">
        <v>1379</v>
      </c>
      <c r="J17" t="s">
        <v>1381</v>
      </c>
      <c r="K17" t="s">
        <v>1358</v>
      </c>
      <c r="M17" s="30" t="s">
        <v>1357</v>
      </c>
      <c r="N17" t="s">
        <v>1385</v>
      </c>
      <c r="O17" t="s">
        <v>1387</v>
      </c>
      <c r="P17" t="s">
        <v>1358</v>
      </c>
      <c r="R17" s="31" t="s">
        <v>1369</v>
      </c>
      <c r="S17" s="48">
        <v>3</v>
      </c>
      <c r="U17" s="31" t="s">
        <v>1369</v>
      </c>
      <c r="V17" s="48">
        <v>26</v>
      </c>
      <c r="X17" s="30" t="s">
        <v>1096</v>
      </c>
      <c r="Y17" t="s">
        <v>1112</v>
      </c>
      <c r="Z17" t="s">
        <v>1109</v>
      </c>
      <c r="AA17" t="s">
        <v>1358</v>
      </c>
    </row>
    <row r="18" spans="3:27" x14ac:dyDescent="0.3">
      <c r="C18" s="31" t="s">
        <v>1369</v>
      </c>
      <c r="D18" s="36">
        <v>0.55769230769230771</v>
      </c>
      <c r="E18" s="36">
        <v>0.44230769230769229</v>
      </c>
      <c r="F18" s="33">
        <v>1</v>
      </c>
      <c r="H18" s="31" t="s">
        <v>1369</v>
      </c>
      <c r="I18" s="36">
        <v>0.20689655172413793</v>
      </c>
      <c r="J18" s="36">
        <v>0.7931034482758621</v>
      </c>
      <c r="K18" s="33">
        <v>1</v>
      </c>
      <c r="M18" s="31" t="s">
        <v>1369</v>
      </c>
      <c r="N18" s="36">
        <v>0.41176470588235292</v>
      </c>
      <c r="O18" s="36">
        <v>0.58823529411764708</v>
      </c>
      <c r="P18" s="33">
        <v>1</v>
      </c>
      <c r="R18" s="31" t="s">
        <v>1370</v>
      </c>
      <c r="S18" s="48">
        <v>6</v>
      </c>
      <c r="U18" s="31" t="s">
        <v>1370</v>
      </c>
      <c r="V18" s="48">
        <v>9</v>
      </c>
      <c r="X18" s="31" t="s">
        <v>1404</v>
      </c>
      <c r="Y18" s="48"/>
      <c r="Z18" s="48"/>
      <c r="AA18" s="48"/>
    </row>
    <row r="19" spans="3:27" x14ac:dyDescent="0.3">
      <c r="C19" s="31" t="s">
        <v>1370</v>
      </c>
      <c r="D19" s="36">
        <v>0.55000000000000004</v>
      </c>
      <c r="E19" s="36">
        <v>0.45</v>
      </c>
      <c r="F19" s="33">
        <v>1</v>
      </c>
      <c r="H19" s="31" t="s">
        <v>1370</v>
      </c>
      <c r="I19" s="36">
        <v>0.22580645161290322</v>
      </c>
      <c r="J19" s="36">
        <v>0.77419354838709675</v>
      </c>
      <c r="K19" s="33">
        <v>1</v>
      </c>
      <c r="M19" s="31" t="s">
        <v>1370</v>
      </c>
      <c r="N19" s="36">
        <v>0.3902439024390244</v>
      </c>
      <c r="O19" s="36">
        <v>0.6097560975609756</v>
      </c>
      <c r="P19" s="33">
        <v>1</v>
      </c>
      <c r="R19" s="31" t="s">
        <v>1371</v>
      </c>
      <c r="S19" s="48">
        <v>7</v>
      </c>
      <c r="U19" s="31" t="s">
        <v>1371</v>
      </c>
      <c r="V19" s="48">
        <v>27</v>
      </c>
      <c r="X19" s="49" t="s">
        <v>1369</v>
      </c>
      <c r="Y19" s="48">
        <v>8</v>
      </c>
      <c r="Z19" s="48">
        <v>3</v>
      </c>
      <c r="AA19" s="48">
        <v>11</v>
      </c>
    </row>
    <row r="20" spans="3:27" x14ac:dyDescent="0.3">
      <c r="C20" s="31" t="s">
        <v>1371</v>
      </c>
      <c r="D20" s="36">
        <v>0.64473684210526316</v>
      </c>
      <c r="E20" s="36">
        <v>0.35526315789473684</v>
      </c>
      <c r="F20" s="33">
        <v>1</v>
      </c>
      <c r="H20" s="31" t="s">
        <v>1371</v>
      </c>
      <c r="I20" s="36">
        <v>0.3888888888888889</v>
      </c>
      <c r="J20" s="36">
        <v>0.61111111111111116</v>
      </c>
      <c r="K20" s="33">
        <v>1</v>
      </c>
      <c r="M20" s="31" t="s">
        <v>1371</v>
      </c>
      <c r="N20" s="36">
        <v>0.34782608695652173</v>
      </c>
      <c r="O20" s="36">
        <v>0.65217391304347827</v>
      </c>
      <c r="P20" s="33">
        <v>1</v>
      </c>
      <c r="R20" s="31" t="s">
        <v>1372</v>
      </c>
      <c r="S20" s="48">
        <v>11</v>
      </c>
      <c r="U20" s="31" t="s">
        <v>1372</v>
      </c>
      <c r="V20" s="48">
        <v>34</v>
      </c>
      <c r="X20" s="49" t="s">
        <v>1370</v>
      </c>
      <c r="Y20" s="48">
        <v>6</v>
      </c>
      <c r="Z20" s="48"/>
      <c r="AA20" s="48">
        <v>6</v>
      </c>
    </row>
    <row r="21" spans="3:27" x14ac:dyDescent="0.3">
      <c r="C21" s="31" t="s">
        <v>1372</v>
      </c>
      <c r="D21" s="36">
        <v>0.734375</v>
      </c>
      <c r="E21" s="36">
        <v>0.265625</v>
      </c>
      <c r="F21" s="33">
        <v>1</v>
      </c>
      <c r="H21" s="31" t="s">
        <v>1372</v>
      </c>
      <c r="I21" s="36">
        <v>0.2857142857142857</v>
      </c>
      <c r="J21" s="36">
        <v>0.7142857142857143</v>
      </c>
      <c r="K21" s="33">
        <v>1</v>
      </c>
      <c r="M21" s="31" t="s">
        <v>1372</v>
      </c>
      <c r="N21" s="36">
        <v>0.29411764705882354</v>
      </c>
      <c r="O21" s="36">
        <v>0.70588235294117652</v>
      </c>
      <c r="P21" s="33">
        <v>1</v>
      </c>
      <c r="R21" s="31" t="s">
        <v>1373</v>
      </c>
      <c r="S21" s="48">
        <v>4</v>
      </c>
      <c r="U21" s="31" t="s">
        <v>1373</v>
      </c>
      <c r="V21" s="48">
        <v>17</v>
      </c>
      <c r="X21" s="49" t="s">
        <v>1371</v>
      </c>
      <c r="Y21" s="48">
        <v>8</v>
      </c>
      <c r="Z21" s="48">
        <v>2</v>
      </c>
      <c r="AA21" s="48">
        <v>10</v>
      </c>
    </row>
    <row r="22" spans="3:27" x14ac:dyDescent="0.3">
      <c r="C22" s="31" t="s">
        <v>1373</v>
      </c>
      <c r="D22" s="36">
        <v>0.65333333333333332</v>
      </c>
      <c r="E22" s="36">
        <v>0.34666666666666668</v>
      </c>
      <c r="F22" s="33">
        <v>1</v>
      </c>
      <c r="H22" s="31" t="s">
        <v>1373</v>
      </c>
      <c r="I22" s="36">
        <v>0.45714285714285713</v>
      </c>
      <c r="J22" s="36">
        <v>0.54285714285714282</v>
      </c>
      <c r="K22" s="33">
        <v>1</v>
      </c>
      <c r="M22" s="31" t="s">
        <v>1373</v>
      </c>
      <c r="N22" s="36">
        <v>0.39583333333333331</v>
      </c>
      <c r="O22" s="36">
        <v>0.60416666666666663</v>
      </c>
      <c r="P22" s="33">
        <v>1</v>
      </c>
      <c r="R22" s="31" t="s">
        <v>1374</v>
      </c>
      <c r="S22" s="48">
        <v>8</v>
      </c>
      <c r="U22" s="31" t="s">
        <v>1374</v>
      </c>
      <c r="V22" s="48">
        <v>25</v>
      </c>
      <c r="X22" s="49" t="s">
        <v>1372</v>
      </c>
      <c r="Y22" s="48">
        <v>11</v>
      </c>
      <c r="Z22" s="48">
        <v>3</v>
      </c>
      <c r="AA22" s="48">
        <v>14</v>
      </c>
    </row>
    <row r="23" spans="3:27" x14ac:dyDescent="0.3">
      <c r="C23" s="31" t="s">
        <v>1374</v>
      </c>
      <c r="D23" s="36">
        <v>0.57971014492753625</v>
      </c>
      <c r="E23" s="36">
        <v>0.42028985507246375</v>
      </c>
      <c r="F23" s="33">
        <v>1</v>
      </c>
      <c r="H23" s="31" t="s">
        <v>1374</v>
      </c>
      <c r="I23" s="36">
        <v>0.35135135135135137</v>
      </c>
      <c r="J23" s="36">
        <v>0.64864864864864868</v>
      </c>
      <c r="K23" s="33">
        <v>1</v>
      </c>
      <c r="M23" s="31" t="s">
        <v>1374</v>
      </c>
      <c r="N23" s="36">
        <v>0.36585365853658536</v>
      </c>
      <c r="O23" s="36">
        <v>0.63414634146341464</v>
      </c>
      <c r="P23" s="33">
        <v>1</v>
      </c>
      <c r="R23" s="31" t="s">
        <v>1358</v>
      </c>
      <c r="S23" s="48">
        <v>39</v>
      </c>
      <c r="U23" s="31" t="s">
        <v>1394</v>
      </c>
      <c r="V23" s="48">
        <v>22</v>
      </c>
      <c r="X23" s="49" t="s">
        <v>1373</v>
      </c>
      <c r="Y23" s="48">
        <v>9</v>
      </c>
      <c r="Z23" s="48"/>
      <c r="AA23" s="48">
        <v>9</v>
      </c>
    </row>
    <row r="24" spans="3:27" x14ac:dyDescent="0.3">
      <c r="C24" s="31" t="s">
        <v>1358</v>
      </c>
      <c r="D24" s="36">
        <v>0.6237373737373737</v>
      </c>
      <c r="E24" s="36">
        <v>0.37626262626262624</v>
      </c>
      <c r="F24" s="33">
        <v>1</v>
      </c>
      <c r="H24" s="31" t="s">
        <v>1358</v>
      </c>
      <c r="I24" s="36">
        <v>0.32653061224489793</v>
      </c>
      <c r="J24" s="36">
        <v>0.67346938775510201</v>
      </c>
      <c r="K24" s="33">
        <v>1</v>
      </c>
      <c r="M24" s="31" t="s">
        <v>1358</v>
      </c>
      <c r="N24" s="36">
        <v>0.36885245901639346</v>
      </c>
      <c r="O24" s="36">
        <v>0.63114754098360659</v>
      </c>
      <c r="P24" s="33">
        <v>1</v>
      </c>
      <c r="U24" s="31" t="s">
        <v>1395</v>
      </c>
      <c r="V24" s="48">
        <v>17</v>
      </c>
      <c r="X24" s="49" t="s">
        <v>1374</v>
      </c>
      <c r="Y24" s="48">
        <v>8</v>
      </c>
      <c r="Z24" s="48">
        <v>2</v>
      </c>
      <c r="AA24" s="48">
        <v>10</v>
      </c>
    </row>
    <row r="25" spans="3:27" x14ac:dyDescent="0.3">
      <c r="U25" s="31" t="s">
        <v>1396</v>
      </c>
      <c r="V25" s="48">
        <v>23</v>
      </c>
      <c r="X25" s="49" t="s">
        <v>1394</v>
      </c>
      <c r="Y25" s="48">
        <v>9</v>
      </c>
      <c r="Z25" s="48">
        <v>1</v>
      </c>
      <c r="AA25" s="48">
        <v>10</v>
      </c>
    </row>
    <row r="26" spans="3:27" x14ac:dyDescent="0.3">
      <c r="R26" s="30" t="s">
        <v>1357</v>
      </c>
      <c r="S26" t="s">
        <v>1355</v>
      </c>
      <c r="U26" s="31" t="s">
        <v>1397</v>
      </c>
      <c r="V26" s="48">
        <v>19</v>
      </c>
      <c r="X26" s="49" t="s">
        <v>1395</v>
      </c>
      <c r="Y26" s="48">
        <v>9</v>
      </c>
      <c r="Z26" s="48">
        <v>2</v>
      </c>
      <c r="AA26" s="48">
        <v>11</v>
      </c>
    </row>
    <row r="27" spans="3:27" x14ac:dyDescent="0.3">
      <c r="C27" s="30" t="s">
        <v>1392</v>
      </c>
      <c r="D27" s="30" t="s">
        <v>1366</v>
      </c>
      <c r="H27" s="31" t="s">
        <v>1388</v>
      </c>
      <c r="I27" t="s">
        <v>1389</v>
      </c>
      <c r="J27" t="s">
        <v>1390</v>
      </c>
      <c r="K27" t="s">
        <v>1391</v>
      </c>
      <c r="M27" s="31"/>
      <c r="O27" s="40"/>
      <c r="R27" s="31" t="s">
        <v>1112</v>
      </c>
      <c r="S27">
        <v>221</v>
      </c>
      <c r="U27" s="31" t="s">
        <v>1398</v>
      </c>
      <c r="V27" s="48">
        <v>24</v>
      </c>
      <c r="X27" s="49" t="s">
        <v>1396</v>
      </c>
      <c r="Y27" s="48">
        <v>7</v>
      </c>
      <c r="Z27" s="48"/>
      <c r="AA27" s="48">
        <v>7</v>
      </c>
    </row>
    <row r="28" spans="3:27" x14ac:dyDescent="0.3">
      <c r="C28" s="30" t="s">
        <v>1357</v>
      </c>
      <c r="D28" t="s">
        <v>52</v>
      </c>
      <c r="E28" t="s">
        <v>58</v>
      </c>
      <c r="F28" t="s">
        <v>1358</v>
      </c>
      <c r="H28" s="31" t="s">
        <v>1369</v>
      </c>
      <c r="I28" s="36">
        <f>D18</f>
        <v>0.55769230769230771</v>
      </c>
      <c r="J28" s="36">
        <f>J18</f>
        <v>0.7931034482758621</v>
      </c>
      <c r="K28" s="36">
        <f>O18</f>
        <v>0.58823529411764708</v>
      </c>
      <c r="M28" s="31"/>
      <c r="N28" s="41"/>
      <c r="O28" s="41"/>
      <c r="R28" s="31" t="s">
        <v>1109</v>
      </c>
      <c r="S28">
        <v>39</v>
      </c>
      <c r="U28" s="31" t="s">
        <v>1399</v>
      </c>
      <c r="V28" s="48">
        <v>17</v>
      </c>
      <c r="X28" s="49" t="s">
        <v>1397</v>
      </c>
      <c r="Y28" s="48">
        <v>13</v>
      </c>
      <c r="Z28" s="48">
        <v>2</v>
      </c>
      <c r="AA28" s="48">
        <v>15</v>
      </c>
    </row>
    <row r="29" spans="3:27" x14ac:dyDescent="0.3">
      <c r="C29" s="31" t="s">
        <v>1369</v>
      </c>
      <c r="D29" s="36">
        <v>0.27692307692307694</v>
      </c>
      <c r="E29" s="36">
        <v>0.72307692307692306</v>
      </c>
      <c r="F29" s="33">
        <v>1</v>
      </c>
      <c r="H29" s="31" t="s">
        <v>1370</v>
      </c>
      <c r="I29" s="36">
        <f t="shared" ref="I29:I33" si="0">D19</f>
        <v>0.55000000000000004</v>
      </c>
      <c r="J29" s="36">
        <f t="shared" ref="J29:J33" si="1">J19</f>
        <v>0.77419354838709675</v>
      </c>
      <c r="K29" s="36">
        <f t="shared" ref="K29:K33" si="2">O19</f>
        <v>0.6097560975609756</v>
      </c>
      <c r="M29" s="31"/>
      <c r="N29" s="36"/>
      <c r="O29" s="36"/>
      <c r="R29" s="31" t="s">
        <v>1358</v>
      </c>
      <c r="S29">
        <v>260</v>
      </c>
      <c r="U29" s="31" t="s">
        <v>1358</v>
      </c>
      <c r="V29" s="48">
        <v>260</v>
      </c>
      <c r="X29" s="49" t="s">
        <v>1398</v>
      </c>
      <c r="Y29" s="48">
        <v>8</v>
      </c>
      <c r="Z29" s="48">
        <v>3</v>
      </c>
      <c r="AA29" s="48">
        <v>11</v>
      </c>
    </row>
    <row r="30" spans="3:27" x14ac:dyDescent="0.3">
      <c r="C30" s="31" t="s">
        <v>1370</v>
      </c>
      <c r="D30" s="36">
        <v>0.32467532467532467</v>
      </c>
      <c r="E30" s="36">
        <v>0.67532467532467533</v>
      </c>
      <c r="F30" s="33">
        <v>1</v>
      </c>
      <c r="H30" s="31" t="s">
        <v>1371</v>
      </c>
      <c r="I30" s="36">
        <f t="shared" si="0"/>
        <v>0.64473684210526316</v>
      </c>
      <c r="J30" s="36">
        <f t="shared" si="1"/>
        <v>0.61111111111111116</v>
      </c>
      <c r="K30" s="36">
        <f t="shared" si="2"/>
        <v>0.65217391304347827</v>
      </c>
      <c r="M30" s="31"/>
      <c r="N30" s="42"/>
      <c r="O30" s="42"/>
      <c r="X30" s="49" t="s">
        <v>1399</v>
      </c>
      <c r="Y30" s="48">
        <v>16</v>
      </c>
      <c r="Z30" s="48">
        <v>1</v>
      </c>
      <c r="AA30" s="48">
        <v>17</v>
      </c>
    </row>
    <row r="31" spans="3:27" x14ac:dyDescent="0.3">
      <c r="C31" s="31" t="s">
        <v>1371</v>
      </c>
      <c r="D31" s="36">
        <v>0.29473684210526313</v>
      </c>
      <c r="E31" s="36">
        <v>0.70526315789473681</v>
      </c>
      <c r="F31" s="33">
        <v>1</v>
      </c>
      <c r="H31" s="31" t="s">
        <v>1372</v>
      </c>
      <c r="I31" s="36">
        <f t="shared" si="0"/>
        <v>0.734375</v>
      </c>
      <c r="J31" s="36">
        <f t="shared" si="1"/>
        <v>0.7142857142857143</v>
      </c>
      <c r="K31" s="36">
        <f t="shared" si="2"/>
        <v>0.70588235294117652</v>
      </c>
      <c r="M31" s="31"/>
      <c r="N31" s="36"/>
      <c r="O31" s="36"/>
      <c r="X31" s="31" t="s">
        <v>1405</v>
      </c>
      <c r="Y31" s="48"/>
      <c r="Z31" s="48"/>
      <c r="AA31" s="48"/>
    </row>
    <row r="32" spans="3:27" x14ac:dyDescent="0.3">
      <c r="C32" s="31" t="s">
        <v>1372</v>
      </c>
      <c r="D32" s="36">
        <v>0.19736842105263158</v>
      </c>
      <c r="E32" s="36">
        <v>0.80263157894736847</v>
      </c>
      <c r="F32" s="33">
        <v>1</v>
      </c>
      <c r="H32" s="31" t="s">
        <v>1373</v>
      </c>
      <c r="I32" s="36">
        <f t="shared" si="0"/>
        <v>0.65333333333333332</v>
      </c>
      <c r="J32" s="36">
        <f t="shared" si="1"/>
        <v>0.54285714285714282</v>
      </c>
      <c r="K32" s="36">
        <f t="shared" si="2"/>
        <v>0.60416666666666663</v>
      </c>
      <c r="M32" s="31"/>
      <c r="N32" s="42"/>
      <c r="O32" s="42"/>
      <c r="X32" s="49" t="s">
        <v>1369</v>
      </c>
      <c r="Y32" s="48">
        <v>13</v>
      </c>
      <c r="Z32" s="48">
        <v>2</v>
      </c>
      <c r="AA32" s="48">
        <v>15</v>
      </c>
    </row>
    <row r="33" spans="3:30" x14ac:dyDescent="0.3">
      <c r="C33" s="31" t="s">
        <v>1373</v>
      </c>
      <c r="D33" s="36">
        <v>0.2247191011235955</v>
      </c>
      <c r="E33" s="36">
        <v>0.7752808988764045</v>
      </c>
      <c r="F33" s="33">
        <v>1</v>
      </c>
      <c r="H33" s="31" t="s">
        <v>1374</v>
      </c>
      <c r="I33" s="36">
        <f t="shared" si="0"/>
        <v>0.57971014492753625</v>
      </c>
      <c r="J33" s="36">
        <f t="shared" si="1"/>
        <v>0.64864864864864868</v>
      </c>
      <c r="K33" s="36">
        <f t="shared" si="2"/>
        <v>0.63414634146341464</v>
      </c>
      <c r="M33" s="31"/>
      <c r="N33" s="43"/>
      <c r="O33" s="43"/>
      <c r="R33" t="s">
        <v>1388</v>
      </c>
      <c r="S33" t="s">
        <v>1402</v>
      </c>
      <c r="T33" t="s">
        <v>1403</v>
      </c>
      <c r="U33" t="s">
        <v>24</v>
      </c>
      <c r="X33" s="49" t="s">
        <v>1370</v>
      </c>
      <c r="Y33" s="48">
        <v>3</v>
      </c>
      <c r="Z33" s="48"/>
      <c r="AA33" s="48">
        <v>3</v>
      </c>
    </row>
    <row r="34" spans="3:30" x14ac:dyDescent="0.3">
      <c r="C34" s="31" t="s">
        <v>1374</v>
      </c>
      <c r="D34" s="36">
        <v>0.28205128205128205</v>
      </c>
      <c r="E34" s="36">
        <v>0.71794871794871795</v>
      </c>
      <c r="F34" s="33">
        <v>1</v>
      </c>
      <c r="R34" t="str">
        <f>R17</f>
        <v>Jan</v>
      </c>
      <c r="S34">
        <v>26</v>
      </c>
      <c r="T34">
        <f>S17</f>
        <v>3</v>
      </c>
      <c r="U34" s="39">
        <f>T34/S34</f>
        <v>0.11538461538461539</v>
      </c>
      <c r="X34" s="49" t="s">
        <v>1371</v>
      </c>
      <c r="Y34" s="48">
        <v>15</v>
      </c>
      <c r="Z34" s="48">
        <v>2</v>
      </c>
      <c r="AA34" s="48">
        <v>17</v>
      </c>
      <c r="AC34" s="30" t="s">
        <v>1357</v>
      </c>
      <c r="AD34" t="s">
        <v>1409</v>
      </c>
    </row>
    <row r="35" spans="3:30" x14ac:dyDescent="0.3">
      <c r="C35" s="31" t="s">
        <v>1358</v>
      </c>
      <c r="D35" s="36">
        <v>0.26666666666666666</v>
      </c>
      <c r="E35" s="36">
        <v>0.73333333333333328</v>
      </c>
      <c r="F35" s="33">
        <v>1</v>
      </c>
      <c r="R35" t="str">
        <f t="shared" ref="R35:R39" si="3">R18</f>
        <v>Feb</v>
      </c>
      <c r="S35">
        <f>(V18+(S34-T34))</f>
        <v>32</v>
      </c>
      <c r="T35">
        <f t="shared" ref="T35:T39" si="4">S18</f>
        <v>6</v>
      </c>
      <c r="U35" s="39">
        <f t="shared" ref="U35:U39" si="5">T35/S35</f>
        <v>0.1875</v>
      </c>
      <c r="X35" s="49" t="s">
        <v>1372</v>
      </c>
      <c r="Y35" s="48">
        <v>17</v>
      </c>
      <c r="Z35" s="48">
        <v>3</v>
      </c>
      <c r="AA35" s="48">
        <v>20</v>
      </c>
      <c r="AC35" s="31" t="s">
        <v>1369</v>
      </c>
      <c r="AD35" s="48">
        <v>1.1499999999999999</v>
      </c>
    </row>
    <row r="36" spans="3:30" x14ac:dyDescent="0.3">
      <c r="H36" s="31" t="s">
        <v>1388</v>
      </c>
      <c r="I36" t="s">
        <v>1389</v>
      </c>
      <c r="J36" t="s">
        <v>1390</v>
      </c>
      <c r="K36" t="s">
        <v>1391</v>
      </c>
      <c r="R36" t="str">
        <f t="shared" si="3"/>
        <v>Mar</v>
      </c>
      <c r="S36">
        <f t="shared" ref="S36:S39" si="6">(V19+(S35-T35))</f>
        <v>53</v>
      </c>
      <c r="T36">
        <f t="shared" si="4"/>
        <v>7</v>
      </c>
      <c r="U36" s="39">
        <f t="shared" si="5"/>
        <v>0.13207547169811321</v>
      </c>
      <c r="X36" s="49" t="s">
        <v>1373</v>
      </c>
      <c r="Y36" s="48">
        <v>6</v>
      </c>
      <c r="Z36" s="48">
        <v>2</v>
      </c>
      <c r="AA36" s="48">
        <v>8</v>
      </c>
      <c r="AC36" s="31" t="s">
        <v>1370</v>
      </c>
      <c r="AD36" s="48">
        <v>2.33</v>
      </c>
    </row>
    <row r="37" spans="3:30" x14ac:dyDescent="0.3">
      <c r="C37" t="s">
        <v>1388</v>
      </c>
      <c r="D37" t="s">
        <v>1393</v>
      </c>
      <c r="H37" s="31" t="s">
        <v>1372</v>
      </c>
      <c r="I37" s="36">
        <v>0.734375</v>
      </c>
      <c r="J37" s="36">
        <v>0.7142857142857143</v>
      </c>
      <c r="K37" s="36">
        <f>K31</f>
        <v>0.70588235294117652</v>
      </c>
      <c r="R37" t="str">
        <f t="shared" si="3"/>
        <v>Apr</v>
      </c>
      <c r="S37">
        <f t="shared" si="6"/>
        <v>80</v>
      </c>
      <c r="T37">
        <f t="shared" si="4"/>
        <v>11</v>
      </c>
      <c r="U37" s="39">
        <f t="shared" si="5"/>
        <v>0.13750000000000001</v>
      </c>
      <c r="X37" s="49" t="s">
        <v>1374</v>
      </c>
      <c r="Y37" s="48">
        <v>11</v>
      </c>
      <c r="Z37" s="48">
        <v>4</v>
      </c>
      <c r="AA37" s="48">
        <v>15</v>
      </c>
      <c r="AC37" s="31" t="s">
        <v>1371</v>
      </c>
      <c r="AD37" s="48">
        <v>2.79</v>
      </c>
    </row>
    <row r="38" spans="3:30" x14ac:dyDescent="0.3">
      <c r="C38" t="str">
        <f>C29</f>
        <v>Jan</v>
      </c>
      <c r="D38" s="36">
        <f>E29</f>
        <v>0.72307692307692306</v>
      </c>
      <c r="R38" t="str">
        <f t="shared" si="3"/>
        <v>May</v>
      </c>
      <c r="S38">
        <f t="shared" si="6"/>
        <v>86</v>
      </c>
      <c r="T38">
        <f t="shared" si="4"/>
        <v>4</v>
      </c>
      <c r="U38" s="39">
        <f t="shared" si="5"/>
        <v>4.6511627906976744E-2</v>
      </c>
      <c r="X38" s="49" t="s">
        <v>1394</v>
      </c>
      <c r="Y38" s="48">
        <v>11</v>
      </c>
      <c r="Z38" s="48">
        <v>1</v>
      </c>
      <c r="AA38" s="48">
        <v>12</v>
      </c>
      <c r="AC38" s="31" t="s">
        <v>1372</v>
      </c>
      <c r="AD38" s="48">
        <v>4.51</v>
      </c>
    </row>
    <row r="39" spans="3:30" x14ac:dyDescent="0.3">
      <c r="C39" t="str">
        <f t="shared" ref="C39:C43" si="7">C30</f>
        <v>Feb</v>
      </c>
      <c r="D39" s="36">
        <f t="shared" ref="D39:D43" si="8">E30</f>
        <v>0.67532467532467533</v>
      </c>
      <c r="H39" s="31" t="s">
        <v>1388</v>
      </c>
      <c r="I39" t="s">
        <v>1389</v>
      </c>
      <c r="J39" t="s">
        <v>1390</v>
      </c>
      <c r="K39" t="s">
        <v>1391</v>
      </c>
      <c r="R39" t="str">
        <f t="shared" si="3"/>
        <v>Jun</v>
      </c>
      <c r="S39">
        <f>(V22+(S38-T38))</f>
        <v>107</v>
      </c>
      <c r="T39">
        <f t="shared" si="4"/>
        <v>8</v>
      </c>
      <c r="U39" s="39">
        <f t="shared" si="5"/>
        <v>7.476635514018691E-2</v>
      </c>
      <c r="X39" s="49" t="s">
        <v>1395</v>
      </c>
      <c r="Y39" s="48">
        <v>6</v>
      </c>
      <c r="Z39" s="48"/>
      <c r="AA39" s="48">
        <v>6</v>
      </c>
      <c r="AC39" s="31" t="s">
        <v>1373</v>
      </c>
      <c r="AD39" s="48">
        <v>1.72</v>
      </c>
    </row>
    <row r="40" spans="3:30" x14ac:dyDescent="0.3">
      <c r="C40" t="str">
        <f t="shared" si="7"/>
        <v>Mar</v>
      </c>
      <c r="D40" s="36">
        <f t="shared" si="8"/>
        <v>0.70526315789473681</v>
      </c>
      <c r="H40" s="31" t="s">
        <v>1374</v>
      </c>
      <c r="I40" s="36">
        <v>0.57971014492753625</v>
      </c>
      <c r="J40" s="36">
        <v>0.64864864864864868</v>
      </c>
      <c r="K40" s="36">
        <f>K33</f>
        <v>0.63414634146341464</v>
      </c>
      <c r="X40" s="49" t="s">
        <v>1396</v>
      </c>
      <c r="Y40" s="48">
        <v>15</v>
      </c>
      <c r="Z40" s="48">
        <v>1</v>
      </c>
      <c r="AA40" s="48">
        <v>16</v>
      </c>
      <c r="AC40" s="31" t="s">
        <v>1374</v>
      </c>
      <c r="AD40" s="48">
        <v>3.49</v>
      </c>
    </row>
    <row r="41" spans="3:30" x14ac:dyDescent="0.3">
      <c r="C41" t="str">
        <f t="shared" si="7"/>
        <v>Apr</v>
      </c>
      <c r="D41" s="36">
        <f t="shared" si="8"/>
        <v>0.80263157894736847</v>
      </c>
      <c r="X41" s="49" t="s">
        <v>1397</v>
      </c>
      <c r="Y41" s="48">
        <v>3</v>
      </c>
      <c r="Z41" s="48">
        <v>1</v>
      </c>
      <c r="AA41" s="48">
        <v>4</v>
      </c>
      <c r="AC41" s="31" t="s">
        <v>1358</v>
      </c>
      <c r="AD41" s="48">
        <v>2.665</v>
      </c>
    </row>
    <row r="42" spans="3:30" x14ac:dyDescent="0.3">
      <c r="C42" t="str">
        <f t="shared" si="7"/>
        <v>May</v>
      </c>
      <c r="D42" s="36">
        <f t="shared" si="8"/>
        <v>0.7752808988764045</v>
      </c>
      <c r="R42" t="s">
        <v>1388</v>
      </c>
      <c r="S42" t="s">
        <v>24</v>
      </c>
      <c r="T42" t="s">
        <v>1407</v>
      </c>
      <c r="X42" s="49" t="s">
        <v>1398</v>
      </c>
      <c r="Y42" s="48">
        <v>9</v>
      </c>
      <c r="Z42" s="48">
        <v>4</v>
      </c>
      <c r="AA42" s="48">
        <v>13</v>
      </c>
    </row>
    <row r="43" spans="3:30" x14ac:dyDescent="0.3">
      <c r="C43" t="str">
        <f t="shared" si="7"/>
        <v>Jun</v>
      </c>
      <c r="D43" s="36">
        <f t="shared" si="8"/>
        <v>0.71794871794871795</v>
      </c>
      <c r="H43" s="31"/>
      <c r="R43" t="str">
        <f>R34</f>
        <v>Jan</v>
      </c>
      <c r="S43" s="17">
        <f>ROUND(COUNTIFS(Customer_Accounts!$J$2:$J$261,"&gt;="&amp;DATE(2026,1,1),Customer_Accounts!$J$2:$J$261,"&lt;"&amp;DATE(2026,1+1,1))/(COUNTIFS(Customer_Accounts!$C$2:$C$261,"&lt;"&amp;DATE(2026,1,1),Customer_Accounts!$J$2:$J$261,"&gt;="&amp;DATE(2026,1,1))+COUNTIFS(Customer_Accounts!$C$2:$C$261,"&lt;"&amp;DATE(2026,1,1),Customer_Accounts!$J$2:$J$261,""))*100,2)</f>
        <v>1.1499999999999999</v>
      </c>
      <c r="T43" s="36">
        <f>N18</f>
        <v>0.41176470588235292</v>
      </c>
      <c r="X43" s="31" t="s">
        <v>1358</v>
      </c>
      <c r="Y43" s="48">
        <v>221</v>
      </c>
      <c r="Z43" s="48">
        <v>39</v>
      </c>
      <c r="AA43" s="48">
        <v>260</v>
      </c>
    </row>
    <row r="44" spans="3:30" x14ac:dyDescent="0.3">
      <c r="H44" s="31"/>
      <c r="I44" s="36"/>
      <c r="J44" s="36"/>
      <c r="K44" s="36"/>
      <c r="R44" t="str">
        <f t="shared" ref="R44:R47" si="9">R35</f>
        <v>Feb</v>
      </c>
      <c r="S44" s="17">
        <f>ROUND(COUNTIFS(Customer_Accounts!$J$2:$J$261,"&gt;="&amp;DATE(2026,2,1),Customer_Accounts!$J$2:$J$261,"&lt;"&amp;DATE(2026,2+1,1))/(COUNTIFS(Customer_Accounts!$C$2:$C$261,"&lt;"&amp;DATE(2026,2,1),Customer_Accounts!$J$2:$J$261,"&gt;="&amp;DATE(2026,2,1))+COUNTIFS(Customer_Accounts!$C$2:$C$261,"&lt;"&amp;DATE(2026,2,1),Customer_Accounts!$J$2:$J$261,""))*100,2)</f>
        <v>2.33</v>
      </c>
      <c r="T44" s="36">
        <f t="shared" ref="T44:T49" si="10">N19</f>
        <v>0.3902439024390244</v>
      </c>
    </row>
    <row r="45" spans="3:30" x14ac:dyDescent="0.3">
      <c r="R45" t="str">
        <f t="shared" si="9"/>
        <v>Mar</v>
      </c>
      <c r="S45" s="17">
        <f>ROUND(COUNTIFS(Customer_Accounts!$J$2:$J$261,"&gt;="&amp;DATE(2026,3,1),Customer_Accounts!$J$2:$J$261,"&lt;"&amp;DATE(2026,3+1,1))/(COUNTIFS(Customer_Accounts!$C$2:$C$261,"&lt;"&amp;DATE(2026,3,1),Customer_Accounts!$J$2:$J$261,"&gt;="&amp;DATE(2026,3,1))+COUNTIFS(Customer_Accounts!$C$2:$C$261,"&lt;"&amp;DATE(2026,3,1),Customer_Accounts!$J$2:$J$261,""))*100,2)</f>
        <v>2.79</v>
      </c>
      <c r="T45" s="36">
        <f t="shared" si="10"/>
        <v>0.34782608695652173</v>
      </c>
      <c r="W45" s="30" t="s">
        <v>1408</v>
      </c>
      <c r="X45" s="30" t="s">
        <v>1366</v>
      </c>
    </row>
    <row r="46" spans="3:30" x14ac:dyDescent="0.3">
      <c r="C46" s="30" t="s">
        <v>1357</v>
      </c>
      <c r="D46" t="s">
        <v>1382</v>
      </c>
      <c r="F46" s="30" t="s">
        <v>1357</v>
      </c>
      <c r="G46" t="s">
        <v>1392</v>
      </c>
      <c r="I46" s="30" t="s">
        <v>1357</v>
      </c>
      <c r="J46" t="s">
        <v>1365</v>
      </c>
      <c r="L46" s="30" t="s">
        <v>1357</v>
      </c>
      <c r="M46" t="s">
        <v>1386</v>
      </c>
      <c r="O46" t="s">
        <v>1401</v>
      </c>
      <c r="R46" t="str">
        <f t="shared" si="9"/>
        <v>Apr</v>
      </c>
      <c r="S46" s="17">
        <f>ROUND(COUNTIFS(Customer_Accounts!$J$2:$J$261,"&gt;="&amp;DATE(2026,4,1),Customer_Accounts!$J$2:$J$261,"&lt;"&amp;DATE(2026,4+1,1))/(COUNTIFS(Customer_Accounts!$C$2:$C$261,"&lt;"&amp;DATE(2026,4,1),Customer_Accounts!$J$2:$J$261,"&gt;="&amp;DATE(2026,4,1))+COUNTIFS(Customer_Accounts!$C$2:$C$261,"&lt;"&amp;DATE(2026,4,1),Customer_Accounts!$J$2:$J$261,""))*100,2)</f>
        <v>4.51</v>
      </c>
      <c r="T46" s="36">
        <f t="shared" si="10"/>
        <v>0.29411764705882354</v>
      </c>
      <c r="W46" s="30" t="s">
        <v>1357</v>
      </c>
      <c r="X46" t="s">
        <v>1112</v>
      </c>
      <c r="Y46" t="s">
        <v>1109</v>
      </c>
      <c r="Z46" t="s">
        <v>1358</v>
      </c>
    </row>
    <row r="47" spans="3:30" x14ac:dyDescent="0.3">
      <c r="C47" s="31" t="s">
        <v>1379</v>
      </c>
      <c r="D47" s="33">
        <v>0.22068965517241379</v>
      </c>
      <c r="F47" s="31" t="s">
        <v>52</v>
      </c>
      <c r="G47" s="33">
        <v>0.26666666666666666</v>
      </c>
      <c r="I47" s="31" t="s">
        <v>1363</v>
      </c>
      <c r="J47" s="33">
        <v>0.6237373737373737</v>
      </c>
      <c r="L47" s="31" t="s">
        <v>1385</v>
      </c>
      <c r="M47" s="33">
        <v>0.36885245901639346</v>
      </c>
      <c r="O47" s="44">
        <v>4060.3158461538465</v>
      </c>
      <c r="R47" t="str">
        <f t="shared" si="9"/>
        <v>May</v>
      </c>
      <c r="S47" s="17">
        <f>ROUND(COUNTIFS(Customer_Accounts!$J$2:$J$261,"&gt;="&amp;DATE(2026,5,1),Customer_Accounts!$J$2:$J$261,"&lt;"&amp;DATE(2026,5+1,1))/(COUNTIFS(Customer_Accounts!$C$2:$C$261,"&lt;"&amp;DATE(2026,5,1),Customer_Accounts!$J$2:$J$261,"&gt;="&amp;DATE(2026,5,1))+COUNTIFS(Customer_Accounts!$C$2:$C$261,"&lt;"&amp;DATE(2026,5,1),Customer_Accounts!$J$2:$J$261,""))*100,2)</f>
        <v>1.72</v>
      </c>
      <c r="T47" s="36">
        <f t="shared" si="10"/>
        <v>0.39583333333333331</v>
      </c>
      <c r="W47" s="31" t="s">
        <v>1116</v>
      </c>
      <c r="X47" s="33">
        <v>0.88571428571428568</v>
      </c>
      <c r="Y47" s="33">
        <v>0.11428571428571428</v>
      </c>
      <c r="Z47" s="33">
        <v>1</v>
      </c>
    </row>
    <row r="48" spans="3:30" x14ac:dyDescent="0.3">
      <c r="C48" s="31" t="s">
        <v>1380</v>
      </c>
      <c r="D48" s="33">
        <v>0.32413793103448274</v>
      </c>
      <c r="F48" s="31" t="s">
        <v>58</v>
      </c>
      <c r="G48" s="33">
        <v>0.73333333333333328</v>
      </c>
      <c r="I48" s="31" t="s">
        <v>1364</v>
      </c>
      <c r="J48" s="33">
        <v>0.37626262626262624</v>
      </c>
      <c r="L48" s="31" t="s">
        <v>1387</v>
      </c>
      <c r="M48" s="33">
        <v>0.63114754098360659</v>
      </c>
      <c r="R48" t="str">
        <f>R39</f>
        <v>Jun</v>
      </c>
      <c r="S48" s="17">
        <f>ROUND(COUNTIFS(Customer_Accounts!$J$2:$J$261,"&gt;="&amp;DATE(2026,6,1),Customer_Accounts!$J$2:$J$261,"&lt;"&amp;DATE(2026,6+1,1))/(COUNTIFS(Customer_Accounts!$C$2:$C$261,"&lt;"&amp;DATE(2026,6,1),Customer_Accounts!$J$2:$J$261,"&gt;="&amp;DATE(2026,6,1))+COUNTIFS(Customer_Accounts!$C$2:$C$261,"&lt;"&amp;DATE(2026,6,1),Customer_Accounts!$J$2:$J$261,""))*100,2)</f>
        <v>3.49</v>
      </c>
      <c r="T48" s="36">
        <f t="shared" si="10"/>
        <v>0.36585365853658536</v>
      </c>
      <c r="W48" s="31" t="s">
        <v>1108</v>
      </c>
      <c r="X48" s="33">
        <v>0.81538461538461537</v>
      </c>
      <c r="Y48" s="33">
        <v>0.18461538461538463</v>
      </c>
      <c r="Z48" s="33">
        <v>1</v>
      </c>
    </row>
    <row r="49" spans="3:26" x14ac:dyDescent="0.3">
      <c r="C49" s="31" t="s">
        <v>1381</v>
      </c>
      <c r="D49" s="33">
        <v>0.45517241379310347</v>
      </c>
      <c r="F49" s="31" t="s">
        <v>1358</v>
      </c>
      <c r="G49" s="33">
        <v>1</v>
      </c>
      <c r="I49" s="31" t="s">
        <v>1358</v>
      </c>
      <c r="J49" s="33">
        <v>1</v>
      </c>
      <c r="L49" s="31" t="s">
        <v>1358</v>
      </c>
      <c r="M49" s="33">
        <v>1</v>
      </c>
      <c r="R49" t="s">
        <v>1406</v>
      </c>
      <c r="S49" s="50">
        <f>AVERAGE(S43:S48)</f>
        <v>2.665</v>
      </c>
      <c r="T49" s="36">
        <f t="shared" si="10"/>
        <v>0.36885245901639346</v>
      </c>
      <c r="W49" s="31" t="s">
        <v>1114</v>
      </c>
      <c r="X49" s="33">
        <v>0.79104477611940294</v>
      </c>
      <c r="Y49" s="33">
        <v>0.20895522388059701</v>
      </c>
      <c r="Z49" s="33">
        <v>1</v>
      </c>
    </row>
    <row r="50" spans="3:26" x14ac:dyDescent="0.3">
      <c r="C50" s="31" t="s">
        <v>1358</v>
      </c>
      <c r="D50" s="33">
        <v>1</v>
      </c>
      <c r="W50" s="31" t="s">
        <v>1111</v>
      </c>
      <c r="X50" s="33">
        <v>0.91379310344827591</v>
      </c>
      <c r="Y50" s="33">
        <v>8.6206896551724144E-2</v>
      </c>
      <c r="Z50" s="33">
        <v>1</v>
      </c>
    </row>
    <row r="51" spans="3:26" x14ac:dyDescent="0.3">
      <c r="W51" s="31" t="s">
        <v>1358</v>
      </c>
      <c r="X51" s="33">
        <v>0.85</v>
      </c>
      <c r="Y51" s="33">
        <v>0.15</v>
      </c>
      <c r="Z51" s="33">
        <v>1</v>
      </c>
    </row>
    <row r="52" spans="3:26" x14ac:dyDescent="0.3">
      <c r="R52" t="s">
        <v>1388</v>
      </c>
      <c r="S52" t="s">
        <v>22</v>
      </c>
      <c r="T52" t="s">
        <v>24</v>
      </c>
    </row>
    <row r="53" spans="3:26" x14ac:dyDescent="0.3">
      <c r="R53" t="str">
        <f>R43</f>
        <v>Jan</v>
      </c>
      <c r="S53" s="36"/>
      <c r="T53" s="50">
        <f>S43</f>
        <v>1.1499999999999999</v>
      </c>
      <c r="W53" s="31" t="s">
        <v>1098</v>
      </c>
      <c r="X53" t="s">
        <v>24</v>
      </c>
    </row>
    <row r="54" spans="3:26" x14ac:dyDescent="0.3">
      <c r="R54" t="str">
        <f t="shared" ref="R54:R58" si="11">R44</f>
        <v>Feb</v>
      </c>
      <c r="S54" s="36"/>
      <c r="T54" s="50">
        <f t="shared" ref="T54:T58" si="12">S44</f>
        <v>2.33</v>
      </c>
      <c r="W54" t="str">
        <f>W47</f>
        <v>Asia Pacific</v>
      </c>
      <c r="X54" s="33">
        <f>Y47</f>
        <v>0.11428571428571428</v>
      </c>
    </row>
    <row r="55" spans="3:26" x14ac:dyDescent="0.3">
      <c r="R55" t="str">
        <f t="shared" si="11"/>
        <v>Mar</v>
      </c>
      <c r="S55" s="36"/>
      <c r="T55" s="50">
        <f t="shared" si="12"/>
        <v>2.79</v>
      </c>
      <c r="W55" t="str">
        <f t="shared" ref="W55:W57" si="13">W48</f>
        <v>Europe</v>
      </c>
      <c r="X55" s="33">
        <f t="shared" ref="X55:X57" si="14">Y48</f>
        <v>0.18461538461538463</v>
      </c>
    </row>
    <row r="56" spans="3:26" x14ac:dyDescent="0.3">
      <c r="R56" t="str">
        <f t="shared" si="11"/>
        <v>Apr</v>
      </c>
      <c r="S56" s="36"/>
      <c r="T56" s="50">
        <f t="shared" si="12"/>
        <v>4.51</v>
      </c>
      <c r="W56" t="str">
        <f t="shared" si="13"/>
        <v>Latin America</v>
      </c>
      <c r="X56" s="33">
        <f t="shared" si="14"/>
        <v>0.20895522388059701</v>
      </c>
    </row>
    <row r="57" spans="3:26" x14ac:dyDescent="0.3">
      <c r="R57" t="str">
        <f t="shared" si="11"/>
        <v>May</v>
      </c>
      <c r="S57" s="36"/>
      <c r="T57" s="50">
        <f t="shared" si="12"/>
        <v>1.72</v>
      </c>
      <c r="W57" t="str">
        <f t="shared" si="13"/>
        <v>North America</v>
      </c>
      <c r="X57" s="33">
        <f t="shared" si="14"/>
        <v>8.6206896551724144E-2</v>
      </c>
    </row>
    <row r="58" spans="3:26" x14ac:dyDescent="0.3">
      <c r="R58" t="str">
        <f t="shared" si="11"/>
        <v>Jun</v>
      </c>
      <c r="S58" s="36"/>
      <c r="T58" s="50">
        <f t="shared" si="12"/>
        <v>3.49</v>
      </c>
    </row>
  </sheetData>
  <pageMargins left="0.7" right="0.7" top="0.75" bottom="0.75" header="0.3" footer="0.3"/>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3A236-91B7-47C6-9686-1AEFE68C46EB}">
  <sheetPr>
    <tabColor rgb="FF00B050"/>
  </sheetPr>
  <dimension ref="D4:AL45"/>
  <sheetViews>
    <sheetView showGridLines="0" zoomScale="55" zoomScaleNormal="55" workbookViewId="0"/>
  </sheetViews>
  <sheetFormatPr defaultRowHeight="14.4" x14ac:dyDescent="0.3"/>
  <sheetData>
    <row r="4" spans="4:38" x14ac:dyDescent="0.3">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row>
    <row r="5" spans="4:38" x14ac:dyDescent="0.3">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row>
    <row r="6" spans="4:38" x14ac:dyDescent="0.3">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row>
    <row r="7" spans="4:38" x14ac:dyDescent="0.3">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row>
    <row r="8" spans="4:38" x14ac:dyDescent="0.3">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row>
    <row r="9" spans="4:38" x14ac:dyDescent="0.3">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row>
    <row r="10" spans="4:38" x14ac:dyDescent="0.3">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row>
    <row r="11" spans="4:38" x14ac:dyDescent="0.3">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row>
    <row r="12" spans="4:38" x14ac:dyDescent="0.3">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row>
    <row r="13" spans="4:38" x14ac:dyDescent="0.3">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row>
    <row r="14" spans="4:38" x14ac:dyDescent="0.3">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row>
    <row r="15" spans="4:38" x14ac:dyDescent="0.3">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row>
    <row r="16" spans="4:38" x14ac:dyDescent="0.3">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row>
    <row r="17" spans="4:38" x14ac:dyDescent="0.3">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row>
    <row r="18" spans="4:38" x14ac:dyDescent="0.3">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row>
    <row r="19" spans="4:38" x14ac:dyDescent="0.3">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row>
    <row r="20" spans="4:38" x14ac:dyDescent="0.3">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row>
    <row r="21" spans="4:38" x14ac:dyDescent="0.3">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row>
    <row r="22" spans="4:38" x14ac:dyDescent="0.3">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row>
    <row r="23" spans="4:38" x14ac:dyDescent="0.3">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row>
    <row r="24" spans="4:38" x14ac:dyDescent="0.3">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row>
    <row r="25" spans="4:38" x14ac:dyDescent="0.3">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row>
    <row r="26" spans="4:38" x14ac:dyDescent="0.3">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row>
    <row r="27" spans="4:38" x14ac:dyDescent="0.3">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row>
    <row r="28" spans="4:38" x14ac:dyDescent="0.3">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row>
    <row r="29" spans="4:38" x14ac:dyDescent="0.3">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row>
    <row r="30" spans="4:38" x14ac:dyDescent="0.3">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row>
    <row r="31" spans="4:38" x14ac:dyDescent="0.3">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row>
    <row r="32" spans="4:38" x14ac:dyDescent="0.3">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row>
    <row r="33" spans="4:38" x14ac:dyDescent="0.3">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row>
    <row r="34" spans="4:38" x14ac:dyDescent="0.3">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row>
    <row r="35" spans="4:38" x14ac:dyDescent="0.3">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row>
    <row r="36" spans="4:38" x14ac:dyDescent="0.3">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row>
    <row r="37" spans="4:38" x14ac:dyDescent="0.3">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row>
    <row r="38" spans="4:38" x14ac:dyDescent="0.3">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row>
    <row r="39" spans="4:38" x14ac:dyDescent="0.3">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row>
    <row r="40" spans="4:38" x14ac:dyDescent="0.3">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row>
    <row r="41" spans="4:38" x14ac:dyDescent="0.3">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row>
    <row r="42" spans="4:38" x14ac:dyDescent="0.3">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row>
    <row r="43" spans="4:38" x14ac:dyDescent="0.3">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row>
    <row r="44" spans="4:38" x14ac:dyDescent="0.3">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row>
    <row r="45" spans="4:38" x14ac:dyDescent="0.3">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0621-CD9F-4F9C-9BAC-193CEEA30302}">
  <dimension ref="D4:AL45"/>
  <sheetViews>
    <sheetView showGridLines="0" tabSelected="1" zoomScale="55" zoomScaleNormal="55" workbookViewId="0"/>
  </sheetViews>
  <sheetFormatPr defaultRowHeight="14.4" x14ac:dyDescent="0.3"/>
  <sheetData>
    <row r="4" spans="4:38" x14ac:dyDescent="0.3">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row>
    <row r="5" spans="4:38" x14ac:dyDescent="0.3">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row>
    <row r="6" spans="4:38" x14ac:dyDescent="0.3">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row>
    <row r="7" spans="4:38" x14ac:dyDescent="0.3">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row>
    <row r="8" spans="4:38" x14ac:dyDescent="0.3">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row>
    <row r="9" spans="4:38" x14ac:dyDescent="0.3">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row>
    <row r="10" spans="4:38" x14ac:dyDescent="0.3">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row>
    <row r="11" spans="4:38" x14ac:dyDescent="0.3">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row>
    <row r="12" spans="4:38" x14ac:dyDescent="0.3">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row>
    <row r="13" spans="4:38" x14ac:dyDescent="0.3">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row>
    <row r="14" spans="4:38" x14ac:dyDescent="0.3">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row>
    <row r="15" spans="4:38" x14ac:dyDescent="0.3">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row>
    <row r="16" spans="4:38" x14ac:dyDescent="0.3">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row>
    <row r="17" spans="4:38" x14ac:dyDescent="0.3">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row>
    <row r="18" spans="4:38" x14ac:dyDescent="0.3">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row>
    <row r="19" spans="4:38" x14ac:dyDescent="0.3">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row>
    <row r="20" spans="4:38" x14ac:dyDescent="0.3">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row>
    <row r="21" spans="4:38" x14ac:dyDescent="0.3">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row>
    <row r="22" spans="4:38" x14ac:dyDescent="0.3">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row>
    <row r="23" spans="4:38" x14ac:dyDescent="0.3">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row>
    <row r="24" spans="4:38" x14ac:dyDescent="0.3">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row>
    <row r="25" spans="4:38" x14ac:dyDescent="0.3">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row>
    <row r="26" spans="4:38" x14ac:dyDescent="0.3">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row>
    <row r="27" spans="4:38" x14ac:dyDescent="0.3">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row>
    <row r="28" spans="4:38" x14ac:dyDescent="0.3">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row>
    <row r="29" spans="4:38" x14ac:dyDescent="0.3">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row>
    <row r="30" spans="4:38" x14ac:dyDescent="0.3">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row>
    <row r="31" spans="4:38" x14ac:dyDescent="0.3">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row>
    <row r="32" spans="4:38" x14ac:dyDescent="0.3">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row>
    <row r="33" spans="4:38" x14ac:dyDescent="0.3">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row>
    <row r="34" spans="4:38" x14ac:dyDescent="0.3">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row>
    <row r="35" spans="4:38" x14ac:dyDescent="0.3">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row>
    <row r="36" spans="4:38" x14ac:dyDescent="0.3">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row>
    <row r="37" spans="4:38" x14ac:dyDescent="0.3">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row>
    <row r="38" spans="4:38" x14ac:dyDescent="0.3">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row>
    <row r="39" spans="4:38" x14ac:dyDescent="0.3">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row>
    <row r="40" spans="4:38" x14ac:dyDescent="0.3">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row>
    <row r="41" spans="4:38" x14ac:dyDescent="0.3">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row>
    <row r="42" spans="4:38" x14ac:dyDescent="0.3">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row>
    <row r="43" spans="4:38" x14ac:dyDescent="0.3">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row>
    <row r="44" spans="4:38" x14ac:dyDescent="0.3">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row>
    <row r="45" spans="4:38" x14ac:dyDescent="0.3">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C4572-7608-47F6-9FAD-5F1043F7E0C2}">
  <sheetPr>
    <tabColor rgb="FFFFFF00"/>
  </sheetPr>
  <dimension ref="D4:AL45"/>
  <sheetViews>
    <sheetView showGridLines="0" zoomScale="55" zoomScaleNormal="55" workbookViewId="0"/>
  </sheetViews>
  <sheetFormatPr defaultRowHeight="14.4" x14ac:dyDescent="0.3"/>
  <sheetData>
    <row r="4" spans="4:38" x14ac:dyDescent="0.3">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row>
    <row r="5" spans="4:38" x14ac:dyDescent="0.3">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row>
    <row r="6" spans="4:38" x14ac:dyDescent="0.3">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row>
    <row r="7" spans="4:38" x14ac:dyDescent="0.3">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row>
    <row r="8" spans="4:38" x14ac:dyDescent="0.3">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row>
    <row r="9" spans="4:38" x14ac:dyDescent="0.3">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row>
    <row r="10" spans="4:38" x14ac:dyDescent="0.3">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row>
    <row r="11" spans="4:38" x14ac:dyDescent="0.3">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row>
    <row r="12" spans="4:38" x14ac:dyDescent="0.3">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row>
    <row r="13" spans="4:38" x14ac:dyDescent="0.3">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row>
    <row r="14" spans="4:38" x14ac:dyDescent="0.3">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row>
    <row r="15" spans="4:38" x14ac:dyDescent="0.3">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row>
    <row r="16" spans="4:38" x14ac:dyDescent="0.3">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row>
    <row r="17" spans="4:38" x14ac:dyDescent="0.3">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row>
    <row r="18" spans="4:38" x14ac:dyDescent="0.3">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row>
    <row r="19" spans="4:38" x14ac:dyDescent="0.3">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row>
    <row r="20" spans="4:38" x14ac:dyDescent="0.3">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row>
    <row r="21" spans="4:38" x14ac:dyDescent="0.3">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row>
    <row r="22" spans="4:38" x14ac:dyDescent="0.3">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row>
    <row r="23" spans="4:38" x14ac:dyDescent="0.3">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row>
    <row r="24" spans="4:38" x14ac:dyDescent="0.3">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row>
    <row r="25" spans="4:38" x14ac:dyDescent="0.3">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row>
    <row r="26" spans="4:38" x14ac:dyDescent="0.3">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row>
    <row r="27" spans="4:38" x14ac:dyDescent="0.3">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row>
    <row r="28" spans="4:38" x14ac:dyDescent="0.3">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row>
    <row r="29" spans="4:38" x14ac:dyDescent="0.3">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row>
    <row r="30" spans="4:38" x14ac:dyDescent="0.3">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row>
    <row r="31" spans="4:38" x14ac:dyDescent="0.3">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row>
    <row r="32" spans="4:38" x14ac:dyDescent="0.3">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row>
    <row r="33" spans="4:38" x14ac:dyDescent="0.3">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row>
    <row r="34" spans="4:38" x14ac:dyDescent="0.3">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row>
    <row r="35" spans="4:38" x14ac:dyDescent="0.3">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row>
    <row r="36" spans="4:38" x14ac:dyDescent="0.3">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row>
    <row r="37" spans="4:38" x14ac:dyDescent="0.3">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row>
    <row r="38" spans="4:38" x14ac:dyDescent="0.3">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row>
    <row r="39" spans="4:38" x14ac:dyDescent="0.3">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row>
    <row r="40" spans="4:38" x14ac:dyDescent="0.3">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row>
    <row r="41" spans="4:38" x14ac:dyDescent="0.3">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row>
    <row r="42" spans="4:38" x14ac:dyDescent="0.3">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row>
    <row r="43" spans="4:38" x14ac:dyDescent="0.3">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row>
    <row r="44" spans="4:38" x14ac:dyDescent="0.3">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row>
    <row r="45" spans="4:38" x14ac:dyDescent="0.3">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B48FB-F053-483B-B7B5-6C606BC86A69}">
  <sheetPr codeName="Sheet3">
    <tabColor rgb="FF1B98E0"/>
  </sheetPr>
  <dimension ref="D4:AL45"/>
  <sheetViews>
    <sheetView showGridLines="0" zoomScale="55" zoomScaleNormal="55" workbookViewId="0"/>
  </sheetViews>
  <sheetFormatPr defaultRowHeight="14.4" x14ac:dyDescent="0.3"/>
  <sheetData>
    <row r="4" spans="4:38" x14ac:dyDescent="0.3">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row>
    <row r="5" spans="4:38" x14ac:dyDescent="0.3">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row>
    <row r="6" spans="4:38" x14ac:dyDescent="0.3">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row>
    <row r="7" spans="4:38" x14ac:dyDescent="0.3">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row>
    <row r="8" spans="4:38" x14ac:dyDescent="0.3">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row>
    <row r="9" spans="4:38" x14ac:dyDescent="0.3">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row>
    <row r="10" spans="4:38" x14ac:dyDescent="0.3">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row>
    <row r="11" spans="4:38" x14ac:dyDescent="0.3">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row>
    <row r="12" spans="4:38" x14ac:dyDescent="0.3">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row>
    <row r="13" spans="4:38" x14ac:dyDescent="0.3">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row>
    <row r="14" spans="4:38" x14ac:dyDescent="0.3">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row>
    <row r="15" spans="4:38" x14ac:dyDescent="0.3">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row>
    <row r="16" spans="4:38" x14ac:dyDescent="0.3">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row>
    <row r="17" spans="4:38" x14ac:dyDescent="0.3">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row>
    <row r="18" spans="4:38" x14ac:dyDescent="0.3">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row>
    <row r="19" spans="4:38" x14ac:dyDescent="0.3">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row>
    <row r="20" spans="4:38" x14ac:dyDescent="0.3">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row>
    <row r="21" spans="4:38" x14ac:dyDescent="0.3">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row>
    <row r="22" spans="4:38" x14ac:dyDescent="0.3">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row>
    <row r="23" spans="4:38" x14ac:dyDescent="0.3">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row>
    <row r="24" spans="4:38" x14ac:dyDescent="0.3">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row>
    <row r="25" spans="4:38" x14ac:dyDescent="0.3">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row>
    <row r="26" spans="4:38" x14ac:dyDescent="0.3">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row>
    <row r="27" spans="4:38" x14ac:dyDescent="0.3">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row>
    <row r="28" spans="4:38" x14ac:dyDescent="0.3">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row>
    <row r="29" spans="4:38" x14ac:dyDescent="0.3">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row>
    <row r="30" spans="4:38" x14ac:dyDescent="0.3">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row>
    <row r="31" spans="4:38" x14ac:dyDescent="0.3">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row>
    <row r="32" spans="4:38" x14ac:dyDescent="0.3">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row>
    <row r="33" spans="4:38" x14ac:dyDescent="0.3">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row>
    <row r="34" spans="4:38" x14ac:dyDescent="0.3">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row>
    <row r="35" spans="4:38" x14ac:dyDescent="0.3">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row>
    <row r="36" spans="4:38" x14ac:dyDescent="0.3">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row>
    <row r="37" spans="4:38" x14ac:dyDescent="0.3">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row>
    <row r="38" spans="4:38" x14ac:dyDescent="0.3">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row>
    <row r="39" spans="4:38" x14ac:dyDescent="0.3">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row>
    <row r="40" spans="4:38" x14ac:dyDescent="0.3">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row>
    <row r="41" spans="4:38" x14ac:dyDescent="0.3">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row>
    <row r="42" spans="4:38" x14ac:dyDescent="0.3">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row>
    <row r="43" spans="4:38" x14ac:dyDescent="0.3">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row>
    <row r="44" spans="4:38" x14ac:dyDescent="0.3">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row>
    <row r="45" spans="4:38" x14ac:dyDescent="0.3">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7354-612A-4682-ADF5-75AECCFC33AC}">
  <sheetPr>
    <tabColor rgb="FFFF0000"/>
  </sheetPr>
  <dimension ref="D4:AL45"/>
  <sheetViews>
    <sheetView showGridLines="0" zoomScale="55" zoomScaleNormal="55" workbookViewId="0"/>
  </sheetViews>
  <sheetFormatPr defaultRowHeight="14.4" x14ac:dyDescent="0.3"/>
  <sheetData>
    <row r="4" spans="4:38" x14ac:dyDescent="0.3">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row>
    <row r="5" spans="4:38" x14ac:dyDescent="0.3">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row>
    <row r="6" spans="4:38" x14ac:dyDescent="0.3">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row>
    <row r="7" spans="4:38" x14ac:dyDescent="0.3">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row>
    <row r="8" spans="4:38" x14ac:dyDescent="0.3">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row>
    <row r="9" spans="4:38" x14ac:dyDescent="0.3">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row>
    <row r="10" spans="4:38" x14ac:dyDescent="0.3">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row>
    <row r="11" spans="4:38" x14ac:dyDescent="0.3">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row>
    <row r="12" spans="4:38" x14ac:dyDescent="0.3">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row>
    <row r="13" spans="4:38" x14ac:dyDescent="0.3">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row>
    <row r="14" spans="4:38" x14ac:dyDescent="0.3">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row>
    <row r="15" spans="4:38" x14ac:dyDescent="0.3">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row>
    <row r="16" spans="4:38" x14ac:dyDescent="0.3">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row>
    <row r="17" spans="4:38" x14ac:dyDescent="0.3">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row>
    <row r="18" spans="4:38" x14ac:dyDescent="0.3">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row>
    <row r="19" spans="4:38" x14ac:dyDescent="0.3">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row>
    <row r="20" spans="4:38" x14ac:dyDescent="0.3">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row>
    <row r="21" spans="4:38" x14ac:dyDescent="0.3">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row>
    <row r="22" spans="4:38" x14ac:dyDescent="0.3">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row>
    <row r="23" spans="4:38" x14ac:dyDescent="0.3">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row>
    <row r="24" spans="4:38" x14ac:dyDescent="0.3">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row>
    <row r="25" spans="4:38" x14ac:dyDescent="0.3">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row>
    <row r="26" spans="4:38" x14ac:dyDescent="0.3">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row>
    <row r="27" spans="4:38" x14ac:dyDescent="0.3">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row>
    <row r="28" spans="4:38" x14ac:dyDescent="0.3">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row>
    <row r="29" spans="4:38" x14ac:dyDescent="0.3">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row>
    <row r="30" spans="4:38" x14ac:dyDescent="0.3">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row>
    <row r="31" spans="4:38" x14ac:dyDescent="0.3">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row>
    <row r="32" spans="4:38" x14ac:dyDescent="0.3">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row>
    <row r="33" spans="4:38" x14ac:dyDescent="0.3">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row>
    <row r="34" spans="4:38" x14ac:dyDescent="0.3">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row>
    <row r="35" spans="4:38" x14ac:dyDescent="0.3">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row>
    <row r="36" spans="4:38" x14ac:dyDescent="0.3">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row>
    <row r="37" spans="4:38" x14ac:dyDescent="0.3">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row>
    <row r="38" spans="4:38" x14ac:dyDescent="0.3">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row>
    <row r="39" spans="4:38" x14ac:dyDescent="0.3">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row>
    <row r="40" spans="4:38" x14ac:dyDescent="0.3">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row>
    <row r="41" spans="4:38" x14ac:dyDescent="0.3">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row>
    <row r="42" spans="4:38" x14ac:dyDescent="0.3">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row>
    <row r="43" spans="4:38" x14ac:dyDescent="0.3">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row>
    <row r="44" spans="4:38" x14ac:dyDescent="0.3">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row>
    <row r="45" spans="4:38" x14ac:dyDescent="0.3">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B291"/>
  <sheetViews>
    <sheetView showGridLines="0" zoomScale="85" zoomScaleNormal="85" workbookViewId="0">
      <pane ySplit="1" topLeftCell="A2" activePane="bottomLeft" state="frozen"/>
      <selection pane="bottomLeft" activeCell="Z20" sqref="Z19:Z20"/>
    </sheetView>
  </sheetViews>
  <sheetFormatPr defaultColWidth="8.6640625" defaultRowHeight="14.4" x14ac:dyDescent="0.3"/>
  <cols>
    <col min="1" max="1" width="13" customWidth="1"/>
    <col min="2" max="3" width="12" customWidth="1"/>
    <col min="4" max="4" width="15" customWidth="1"/>
    <col min="5" max="6" width="12" customWidth="1"/>
    <col min="8" max="8" width="13.44140625" bestFit="1" customWidth="1"/>
    <col min="9" max="9" width="19.21875" bestFit="1" customWidth="1"/>
    <col min="11" max="11" width="13.44140625" bestFit="1" customWidth="1"/>
    <col min="12" max="12" width="19.21875" bestFit="1" customWidth="1"/>
    <col min="13" max="13" width="7.109375" bestFit="1" customWidth="1"/>
    <col min="14" max="14" width="19.21875" bestFit="1" customWidth="1"/>
    <col min="15" max="15" width="16.44140625" bestFit="1" customWidth="1"/>
    <col min="16" max="16" width="7.33203125" bestFit="1" customWidth="1"/>
    <col min="17" max="17" width="10.33203125" bestFit="1" customWidth="1"/>
    <col min="18" max="18" width="11.44140625" bestFit="1" customWidth="1"/>
    <col min="19" max="19" width="15.5546875" bestFit="1" customWidth="1"/>
    <col min="20" max="20" width="22.33203125" bestFit="1" customWidth="1"/>
    <col min="21" max="21" width="15.5546875" bestFit="1" customWidth="1"/>
    <col min="22" max="22" width="19.21875" bestFit="1" customWidth="1"/>
    <col min="23" max="23" width="16.44140625" bestFit="1" customWidth="1"/>
    <col min="24" max="24" width="7.33203125" bestFit="1" customWidth="1"/>
    <col min="25" max="25" width="10.33203125" bestFit="1" customWidth="1"/>
    <col min="26" max="26" width="11.44140625" bestFit="1" customWidth="1"/>
    <col min="27" max="238" width="15.5546875" bestFit="1" customWidth="1"/>
    <col min="239" max="239" width="10.77734375" bestFit="1" customWidth="1"/>
  </cols>
  <sheetData>
    <row r="1" spans="1:28" ht="28.8" x14ac:dyDescent="0.3">
      <c r="A1" s="7" t="s">
        <v>769</v>
      </c>
      <c r="B1" s="7" t="s">
        <v>38</v>
      </c>
      <c r="C1" s="7" t="s">
        <v>39</v>
      </c>
      <c r="D1" s="38" t="s">
        <v>770</v>
      </c>
      <c r="E1" s="7" t="s">
        <v>771</v>
      </c>
      <c r="F1" s="37" t="s">
        <v>1377</v>
      </c>
    </row>
    <row r="2" spans="1:28" x14ac:dyDescent="0.3">
      <c r="A2" s="1" t="s">
        <v>772</v>
      </c>
      <c r="B2" s="8">
        <v>46027</v>
      </c>
      <c r="C2" s="1" t="s">
        <v>275</v>
      </c>
      <c r="D2" s="1">
        <v>6</v>
      </c>
      <c r="E2" s="1" t="s">
        <v>773</v>
      </c>
      <c r="F2" s="1" t="str" cm="1">
        <f t="array" ref="F2">_xlfn.IFS(NPSTable[[#This Row],[NPS_Score (0-10)]]&gt;=9,"Promoters",NPSTable[[#This Row],[NPS_Score (0-10)]]&lt;=6,"Detractors", OR(NPSTable[[#This Row],[NPS_Score (0-10)]]=7,NPSTable[[#This Row],[NPS_Score (0-10)]]=8),"Passive")</f>
        <v>Detractors</v>
      </c>
    </row>
    <row r="3" spans="1:28" x14ac:dyDescent="0.3">
      <c r="A3" s="1" t="s">
        <v>774</v>
      </c>
      <c r="B3" s="8">
        <v>46028</v>
      </c>
      <c r="C3" s="1" t="s">
        <v>573</v>
      </c>
      <c r="D3" s="1">
        <v>9</v>
      </c>
      <c r="E3" s="1" t="s">
        <v>773</v>
      </c>
      <c r="F3" s="1" t="str" cm="1">
        <f t="array" ref="F3">_xlfn.IFS(NPSTable[[#This Row],[NPS_Score (0-10)]]&gt;=9,"Promoters",NPSTable[[#This Row],[NPS_Score (0-10)]]&lt;=6,"Detractors", OR(NPSTable[[#This Row],[NPS_Score (0-10)]]=7,NPSTable[[#This Row],[NPS_Score (0-10)]]=8),"Passive")</f>
        <v>Promoters</v>
      </c>
    </row>
    <row r="4" spans="1:28" x14ac:dyDescent="0.3">
      <c r="A4" s="1" t="s">
        <v>775</v>
      </c>
      <c r="B4" s="8">
        <v>46028</v>
      </c>
      <c r="C4" s="1" t="s">
        <v>776</v>
      </c>
      <c r="D4" s="1">
        <v>10</v>
      </c>
      <c r="E4" s="1" t="s">
        <v>773</v>
      </c>
      <c r="F4" s="1" t="str" cm="1">
        <f t="array" ref="F4">_xlfn.IFS(NPSTable[[#This Row],[NPS_Score (0-10)]]&gt;=9,"Promoters",NPSTable[[#This Row],[NPS_Score (0-10)]]&lt;=6,"Detractors", OR(NPSTable[[#This Row],[NPS_Score (0-10)]]=7,NPSTable[[#This Row],[NPS_Score (0-10)]]=8),"Passive")</f>
        <v>Promoters</v>
      </c>
    </row>
    <row r="5" spans="1:28" x14ac:dyDescent="0.3">
      <c r="A5" s="1" t="s">
        <v>777</v>
      </c>
      <c r="B5" s="8">
        <v>46029</v>
      </c>
      <c r="C5" s="1" t="s">
        <v>649</v>
      </c>
      <c r="D5" s="1">
        <v>7</v>
      </c>
      <c r="E5" s="1" t="s">
        <v>773</v>
      </c>
      <c r="F5" s="1" t="str" cm="1">
        <f t="array" ref="F5">_xlfn.IFS(NPSTable[[#This Row],[NPS_Score (0-10)]]&gt;=9,"Promoters",NPSTable[[#This Row],[NPS_Score (0-10)]]&lt;=6,"Detractors", OR(NPSTable[[#This Row],[NPS_Score (0-10)]]=7,NPSTable[[#This Row],[NPS_Score (0-10)]]=8),"Passive")</f>
        <v>Passive</v>
      </c>
      <c r="H5" s="30" t="s">
        <v>1357</v>
      </c>
      <c r="I5" t="s">
        <v>1382</v>
      </c>
      <c r="K5" s="30" t="s">
        <v>1357</v>
      </c>
      <c r="L5" t="s">
        <v>1382</v>
      </c>
      <c r="N5" s="30" t="s">
        <v>1382</v>
      </c>
      <c r="O5" s="30" t="s">
        <v>1366</v>
      </c>
    </row>
    <row r="6" spans="1:28" x14ac:dyDescent="0.3">
      <c r="A6" s="1" t="s">
        <v>778</v>
      </c>
      <c r="B6" s="8">
        <v>46030</v>
      </c>
      <c r="C6" s="1" t="s">
        <v>659</v>
      </c>
      <c r="D6" s="1">
        <v>10</v>
      </c>
      <c r="E6" s="1" t="s">
        <v>773</v>
      </c>
      <c r="F6" s="1" t="str" cm="1">
        <f t="array" ref="F6">_xlfn.IFS(NPSTable[[#This Row],[NPS_Score (0-10)]]&gt;=9,"Promoters",NPSTable[[#This Row],[NPS_Score (0-10)]]&lt;=6,"Detractors", OR(NPSTable[[#This Row],[NPS_Score (0-10)]]=7,NPSTable[[#This Row],[NPS_Score (0-10)]]=8),"Passive")</f>
        <v>Promoters</v>
      </c>
      <c r="H6" s="31" t="s">
        <v>1379</v>
      </c>
      <c r="I6">
        <v>64</v>
      </c>
      <c r="K6" s="31" t="s">
        <v>1379</v>
      </c>
      <c r="L6" s="36">
        <v>0.22068965517241379</v>
      </c>
      <c r="N6" s="30" t="s">
        <v>1357</v>
      </c>
      <c r="O6" t="s">
        <v>1379</v>
      </c>
      <c r="P6" t="s">
        <v>1380</v>
      </c>
      <c r="Q6" t="s">
        <v>1381</v>
      </c>
      <c r="R6" t="s">
        <v>1358</v>
      </c>
    </row>
    <row r="7" spans="1:28" x14ac:dyDescent="0.3">
      <c r="A7" s="1" t="s">
        <v>779</v>
      </c>
      <c r="B7" s="8">
        <v>46032</v>
      </c>
      <c r="C7" s="1" t="s">
        <v>213</v>
      </c>
      <c r="D7" s="1">
        <v>9</v>
      </c>
      <c r="E7" s="1" t="s">
        <v>773</v>
      </c>
      <c r="F7" s="1" t="str" cm="1">
        <f t="array" ref="F7">_xlfn.IFS(NPSTable[[#This Row],[NPS_Score (0-10)]]&gt;=9,"Promoters",NPSTable[[#This Row],[NPS_Score (0-10)]]&lt;=6,"Detractors", OR(NPSTable[[#This Row],[NPS_Score (0-10)]]=7,NPSTable[[#This Row],[NPS_Score (0-10)]]=8),"Passive")</f>
        <v>Promoters</v>
      </c>
      <c r="H7" s="31" t="s">
        <v>1380</v>
      </c>
      <c r="I7">
        <v>94</v>
      </c>
      <c r="K7" s="31" t="s">
        <v>1380</v>
      </c>
      <c r="L7" s="36">
        <v>0.32413793103448274</v>
      </c>
      <c r="N7" s="31" t="s">
        <v>1369</v>
      </c>
      <c r="O7">
        <v>6</v>
      </c>
      <c r="P7">
        <v>16</v>
      </c>
      <c r="Q7">
        <v>23</v>
      </c>
      <c r="R7">
        <v>45</v>
      </c>
      <c r="S7" t="str">
        <f>N7</f>
        <v>Jan</v>
      </c>
      <c r="T7" s="36">
        <f>(Q7-O7)/R7</f>
        <v>0.37777777777777777</v>
      </c>
      <c r="V7" s="30" t="s">
        <v>1382</v>
      </c>
      <c r="W7" s="30" t="s">
        <v>1366</v>
      </c>
    </row>
    <row r="8" spans="1:28" x14ac:dyDescent="0.3">
      <c r="A8" s="1" t="s">
        <v>780</v>
      </c>
      <c r="B8" s="8">
        <v>46032</v>
      </c>
      <c r="C8" s="1" t="s">
        <v>302</v>
      </c>
      <c r="D8" s="1">
        <v>8</v>
      </c>
      <c r="E8" s="1" t="s">
        <v>773</v>
      </c>
      <c r="F8" s="1" t="str" cm="1">
        <f t="array" ref="F8">_xlfn.IFS(NPSTable[[#This Row],[NPS_Score (0-10)]]&gt;=9,"Promoters",NPSTable[[#This Row],[NPS_Score (0-10)]]&lt;=6,"Detractors", OR(NPSTable[[#This Row],[NPS_Score (0-10)]]=7,NPSTable[[#This Row],[NPS_Score (0-10)]]=8),"Passive")</f>
        <v>Passive</v>
      </c>
      <c r="H8" s="31" t="s">
        <v>1381</v>
      </c>
      <c r="I8">
        <v>132</v>
      </c>
      <c r="K8" s="31" t="s">
        <v>1381</v>
      </c>
      <c r="L8" s="36">
        <v>0.45517241379310347</v>
      </c>
      <c r="N8" s="31" t="s">
        <v>1370</v>
      </c>
      <c r="O8">
        <v>7</v>
      </c>
      <c r="P8">
        <v>14</v>
      </c>
      <c r="Q8">
        <v>24</v>
      </c>
      <c r="R8">
        <v>45</v>
      </c>
      <c r="S8" t="str">
        <f t="shared" ref="S8:S12" si="0">N8</f>
        <v>Feb</v>
      </c>
      <c r="T8" s="36">
        <f t="shared" ref="T8:T12" si="1">(Q8-O8)/R8</f>
        <v>0.37777777777777777</v>
      </c>
      <c r="V8" s="30" t="s">
        <v>1357</v>
      </c>
      <c r="W8" t="s">
        <v>1379</v>
      </c>
      <c r="X8" t="s">
        <v>1380</v>
      </c>
      <c r="Y8" t="s">
        <v>1381</v>
      </c>
      <c r="Z8" t="s">
        <v>1358</v>
      </c>
    </row>
    <row r="9" spans="1:28" x14ac:dyDescent="0.3">
      <c r="A9" s="1" t="s">
        <v>781</v>
      </c>
      <c r="B9" s="8">
        <v>46032</v>
      </c>
      <c r="C9" s="1" t="s">
        <v>312</v>
      </c>
      <c r="D9" s="1">
        <v>8</v>
      </c>
      <c r="E9" s="1" t="s">
        <v>773</v>
      </c>
      <c r="F9" s="1" t="str" cm="1">
        <f t="array" ref="F9">_xlfn.IFS(NPSTable[[#This Row],[NPS_Score (0-10)]]&gt;=9,"Promoters",NPSTable[[#This Row],[NPS_Score (0-10)]]&lt;=6,"Detractors", OR(NPSTable[[#This Row],[NPS_Score (0-10)]]=7,NPSTable[[#This Row],[NPS_Score (0-10)]]=8),"Passive")</f>
        <v>Passive</v>
      </c>
      <c r="H9" s="31" t="s">
        <v>1358</v>
      </c>
      <c r="I9">
        <v>290</v>
      </c>
      <c r="K9" s="31" t="s">
        <v>1358</v>
      </c>
      <c r="L9" s="33">
        <v>1</v>
      </c>
      <c r="N9" s="31" t="s">
        <v>1371</v>
      </c>
      <c r="O9">
        <v>14</v>
      </c>
      <c r="P9">
        <v>14</v>
      </c>
      <c r="Q9">
        <v>22</v>
      </c>
      <c r="R9">
        <v>50</v>
      </c>
      <c r="S9" t="str">
        <f t="shared" si="0"/>
        <v>Mar</v>
      </c>
      <c r="T9" s="36">
        <f t="shared" si="1"/>
        <v>0.16</v>
      </c>
      <c r="V9" s="31" t="s">
        <v>1112</v>
      </c>
      <c r="W9">
        <v>55</v>
      </c>
      <c r="X9">
        <v>84</v>
      </c>
      <c r="Y9">
        <v>112</v>
      </c>
      <c r="Z9">
        <v>251</v>
      </c>
      <c r="AA9" t="str">
        <f>V9</f>
        <v>Active</v>
      </c>
      <c r="AB9" s="39">
        <f>(Y9-W9)/Z9</f>
        <v>0.22709163346613545</v>
      </c>
    </row>
    <row r="10" spans="1:28" x14ac:dyDescent="0.3">
      <c r="A10" s="1" t="s">
        <v>782</v>
      </c>
      <c r="B10" s="8">
        <v>46034</v>
      </c>
      <c r="C10" s="1" t="s">
        <v>240</v>
      </c>
      <c r="D10" s="1">
        <v>10</v>
      </c>
      <c r="E10" s="1" t="s">
        <v>773</v>
      </c>
      <c r="F10" s="1" t="str" cm="1">
        <f t="array" ref="F10">_xlfn.IFS(NPSTable[[#This Row],[NPS_Score (0-10)]]&gt;=9,"Promoters",NPSTable[[#This Row],[NPS_Score (0-10)]]&lt;=6,"Detractors", OR(NPSTable[[#This Row],[NPS_Score (0-10)]]=7,NPSTable[[#This Row],[NPS_Score (0-10)]]=8),"Passive")</f>
        <v>Promoters</v>
      </c>
      <c r="N10" s="31" t="s">
        <v>1372</v>
      </c>
      <c r="O10">
        <v>8</v>
      </c>
      <c r="P10">
        <v>18</v>
      </c>
      <c r="Q10">
        <v>20</v>
      </c>
      <c r="R10">
        <v>46</v>
      </c>
      <c r="S10" t="str">
        <f t="shared" si="0"/>
        <v>Apr</v>
      </c>
      <c r="T10" s="36">
        <f t="shared" si="1"/>
        <v>0.2608695652173913</v>
      </c>
      <c r="V10" s="31" t="s">
        <v>1109</v>
      </c>
      <c r="W10">
        <v>9</v>
      </c>
      <c r="X10">
        <v>10</v>
      </c>
      <c r="Y10">
        <v>20</v>
      </c>
      <c r="Z10">
        <v>39</v>
      </c>
      <c r="AA10" t="str">
        <f>V10</f>
        <v>Churned</v>
      </c>
      <c r="AB10" s="39">
        <f>(Y10-W10)/Z10</f>
        <v>0.28205128205128205</v>
      </c>
    </row>
    <row r="11" spans="1:28" x14ac:dyDescent="0.3">
      <c r="A11" s="1" t="s">
        <v>783</v>
      </c>
      <c r="B11" s="8">
        <v>46034</v>
      </c>
      <c r="C11" s="1" t="s">
        <v>709</v>
      </c>
      <c r="D11" s="1">
        <v>8</v>
      </c>
      <c r="E11" s="1" t="s">
        <v>773</v>
      </c>
      <c r="F11" s="1" t="str" cm="1">
        <f t="array" ref="F11">_xlfn.IFS(NPSTable[[#This Row],[NPS_Score (0-10)]]&gt;=9,"Promoters",NPSTable[[#This Row],[NPS_Score (0-10)]]&lt;=6,"Detractors", OR(NPSTable[[#This Row],[NPS_Score (0-10)]]=7,NPSTable[[#This Row],[NPS_Score (0-10)]]=8),"Passive")</f>
        <v>Passive</v>
      </c>
      <c r="K11" s="31" t="s">
        <v>1378</v>
      </c>
      <c r="L11" s="33">
        <f>L8-L6</f>
        <v>0.23448275862068968</v>
      </c>
      <c r="N11" s="31" t="s">
        <v>1373</v>
      </c>
      <c r="O11">
        <v>16</v>
      </c>
      <c r="P11">
        <v>14</v>
      </c>
      <c r="Q11">
        <v>19</v>
      </c>
      <c r="R11">
        <v>49</v>
      </c>
      <c r="S11" t="str">
        <f t="shared" si="0"/>
        <v>May</v>
      </c>
      <c r="T11" s="36">
        <f t="shared" si="1"/>
        <v>6.1224489795918366E-2</v>
      </c>
      <c r="V11" s="31" t="s">
        <v>1358</v>
      </c>
      <c r="W11">
        <v>64</v>
      </c>
      <c r="X11">
        <v>94</v>
      </c>
      <c r="Y11">
        <v>132</v>
      </c>
      <c r="Z11">
        <v>290</v>
      </c>
    </row>
    <row r="12" spans="1:28" x14ac:dyDescent="0.3">
      <c r="A12" s="1" t="s">
        <v>784</v>
      </c>
      <c r="B12" s="8">
        <v>46035</v>
      </c>
      <c r="C12" s="1" t="s">
        <v>598</v>
      </c>
      <c r="D12" s="1">
        <v>7</v>
      </c>
      <c r="E12" s="1" t="s">
        <v>773</v>
      </c>
      <c r="F12" s="1" t="str" cm="1">
        <f t="array" ref="F12">_xlfn.IFS(NPSTable[[#This Row],[NPS_Score (0-10)]]&gt;=9,"Promoters",NPSTable[[#This Row],[NPS_Score (0-10)]]&lt;=6,"Detractors", OR(NPSTable[[#This Row],[NPS_Score (0-10)]]=7,NPSTable[[#This Row],[NPS_Score (0-10)]]=8),"Passive")</f>
        <v>Passive</v>
      </c>
      <c r="N12" s="31" t="s">
        <v>1374</v>
      </c>
      <c r="O12">
        <v>13</v>
      </c>
      <c r="P12">
        <v>18</v>
      </c>
      <c r="Q12">
        <v>24</v>
      </c>
      <c r="R12">
        <v>55</v>
      </c>
      <c r="S12" t="str">
        <f t="shared" si="0"/>
        <v>Jun</v>
      </c>
      <c r="T12" s="36">
        <f t="shared" si="1"/>
        <v>0.2</v>
      </c>
    </row>
    <row r="13" spans="1:28" x14ac:dyDescent="0.3">
      <c r="A13" s="1" t="s">
        <v>785</v>
      </c>
      <c r="B13" s="8">
        <v>46037</v>
      </c>
      <c r="C13" s="1" t="s">
        <v>211</v>
      </c>
      <c r="D13" s="1">
        <v>7</v>
      </c>
      <c r="E13" s="1" t="s">
        <v>773</v>
      </c>
      <c r="F13" s="1" t="str" cm="1">
        <f t="array" ref="F13">_xlfn.IFS(NPSTable[[#This Row],[NPS_Score (0-10)]]&gt;=9,"Promoters",NPSTable[[#This Row],[NPS_Score (0-10)]]&lt;=6,"Detractors", OR(NPSTable[[#This Row],[NPS_Score (0-10)]]=7,NPSTable[[#This Row],[NPS_Score (0-10)]]=8),"Passive")</f>
        <v>Passive</v>
      </c>
      <c r="N13" s="31" t="s">
        <v>1358</v>
      </c>
      <c r="O13">
        <v>64</v>
      </c>
      <c r="P13">
        <v>94</v>
      </c>
      <c r="Q13">
        <v>132</v>
      </c>
      <c r="R13">
        <v>290</v>
      </c>
    </row>
    <row r="14" spans="1:28" x14ac:dyDescent="0.3">
      <c r="A14" s="1" t="s">
        <v>786</v>
      </c>
      <c r="B14" s="8">
        <v>46038</v>
      </c>
      <c r="C14" s="1" t="s">
        <v>787</v>
      </c>
      <c r="D14" s="1">
        <v>9</v>
      </c>
      <c r="E14" s="1" t="s">
        <v>773</v>
      </c>
      <c r="F14" s="1" t="str" cm="1">
        <f t="array" ref="F14">_xlfn.IFS(NPSTable[[#This Row],[NPS_Score (0-10)]]&gt;=9,"Promoters",NPSTable[[#This Row],[NPS_Score (0-10)]]&lt;=6,"Detractors", OR(NPSTable[[#This Row],[NPS_Score (0-10)]]=7,NPSTable[[#This Row],[NPS_Score (0-10)]]=8),"Passive")</f>
        <v>Promoters</v>
      </c>
    </row>
    <row r="15" spans="1:28" x14ac:dyDescent="0.3">
      <c r="A15" s="1" t="s">
        <v>788</v>
      </c>
      <c r="B15" s="8">
        <v>46038</v>
      </c>
      <c r="C15" s="1" t="s">
        <v>506</v>
      </c>
      <c r="D15" s="1">
        <v>8</v>
      </c>
      <c r="E15" s="1" t="s">
        <v>773</v>
      </c>
      <c r="F15" s="1" t="str" cm="1">
        <f t="array" ref="F15">_xlfn.IFS(NPSTable[[#This Row],[NPS_Score (0-10)]]&gt;=9,"Promoters",NPSTable[[#This Row],[NPS_Score (0-10)]]&lt;=6,"Detractors", OR(NPSTable[[#This Row],[NPS_Score (0-10)]]=7,NPSTable[[#This Row],[NPS_Score (0-10)]]=8),"Passive")</f>
        <v>Passive</v>
      </c>
      <c r="N15" s="30" t="s">
        <v>1382</v>
      </c>
      <c r="O15" s="30" t="s">
        <v>1366</v>
      </c>
    </row>
    <row r="16" spans="1:28" x14ac:dyDescent="0.3">
      <c r="A16" s="1" t="s">
        <v>789</v>
      </c>
      <c r="B16" s="8">
        <v>46039</v>
      </c>
      <c r="C16" s="1" t="s">
        <v>515</v>
      </c>
      <c r="D16" s="1">
        <v>10</v>
      </c>
      <c r="E16" s="1" t="s">
        <v>773</v>
      </c>
      <c r="F16" s="1" t="str" cm="1">
        <f t="array" ref="F16">_xlfn.IFS(NPSTable[[#This Row],[NPS_Score (0-10)]]&gt;=9,"Promoters",NPSTable[[#This Row],[NPS_Score (0-10)]]&lt;=6,"Detractors", OR(NPSTable[[#This Row],[NPS_Score (0-10)]]=7,NPSTable[[#This Row],[NPS_Score (0-10)]]=8),"Passive")</f>
        <v>Promoters</v>
      </c>
      <c r="N16" s="30" t="s">
        <v>1357</v>
      </c>
      <c r="O16" t="s">
        <v>1379</v>
      </c>
      <c r="P16" t="s">
        <v>1380</v>
      </c>
      <c r="Q16" t="s">
        <v>1381</v>
      </c>
      <c r="R16" t="s">
        <v>1358</v>
      </c>
    </row>
    <row r="17" spans="1:20" x14ac:dyDescent="0.3">
      <c r="A17" s="1" t="s">
        <v>790</v>
      </c>
      <c r="B17" s="8">
        <v>46039</v>
      </c>
      <c r="C17" s="1" t="s">
        <v>318</v>
      </c>
      <c r="D17" s="1">
        <v>5</v>
      </c>
      <c r="E17" s="1" t="s">
        <v>773</v>
      </c>
      <c r="F17" s="1" t="str" cm="1">
        <f t="array" ref="F17">_xlfn.IFS(NPSTable[[#This Row],[NPS_Score (0-10)]]&gt;=9,"Promoters",NPSTable[[#This Row],[NPS_Score (0-10)]]&lt;=6,"Detractors", OR(NPSTable[[#This Row],[NPS_Score (0-10)]]=7,NPSTable[[#This Row],[NPS_Score (0-10)]]=8),"Passive")</f>
        <v>Detractors</v>
      </c>
      <c r="N17" s="31" t="s">
        <v>773</v>
      </c>
      <c r="O17">
        <v>27</v>
      </c>
      <c r="P17">
        <v>44</v>
      </c>
      <c r="Q17">
        <v>69</v>
      </c>
      <c r="R17">
        <v>140</v>
      </c>
      <c r="S17" t="str">
        <f>N17</f>
        <v>Q1 2026</v>
      </c>
      <c r="T17" s="36">
        <f>(Q17-O17)/R17</f>
        <v>0.3</v>
      </c>
    </row>
    <row r="18" spans="1:20" x14ac:dyDescent="0.3">
      <c r="A18" s="1" t="s">
        <v>791</v>
      </c>
      <c r="B18" s="8">
        <v>46040</v>
      </c>
      <c r="C18" s="1" t="s">
        <v>792</v>
      </c>
      <c r="D18" s="1">
        <v>9</v>
      </c>
      <c r="E18" s="1" t="s">
        <v>773</v>
      </c>
      <c r="F18" s="1" t="str" cm="1">
        <f t="array" ref="F18">_xlfn.IFS(NPSTable[[#This Row],[NPS_Score (0-10)]]&gt;=9,"Promoters",NPSTable[[#This Row],[NPS_Score (0-10)]]&lt;=6,"Detractors", OR(NPSTable[[#This Row],[NPS_Score (0-10)]]=7,NPSTable[[#This Row],[NPS_Score (0-10)]]=8),"Passive")</f>
        <v>Promoters</v>
      </c>
      <c r="N18" s="31" t="s">
        <v>933</v>
      </c>
      <c r="O18">
        <v>37</v>
      </c>
      <c r="P18">
        <v>50</v>
      </c>
      <c r="Q18">
        <v>63</v>
      </c>
      <c r="R18">
        <v>150</v>
      </c>
      <c r="S18" t="str">
        <f>N18</f>
        <v>Q2 2026</v>
      </c>
      <c r="T18" s="36">
        <f>(Q18-O18)/R18</f>
        <v>0.17333333333333334</v>
      </c>
    </row>
    <row r="19" spans="1:20" x14ac:dyDescent="0.3">
      <c r="A19" s="1" t="s">
        <v>793</v>
      </c>
      <c r="B19" s="8">
        <v>46040</v>
      </c>
      <c r="C19" s="1" t="s">
        <v>665</v>
      </c>
      <c r="D19" s="1">
        <v>10</v>
      </c>
      <c r="E19" s="1" t="s">
        <v>773</v>
      </c>
      <c r="F19" s="1" t="str" cm="1">
        <f t="array" ref="F19">_xlfn.IFS(NPSTable[[#This Row],[NPS_Score (0-10)]]&gt;=9,"Promoters",NPSTable[[#This Row],[NPS_Score (0-10)]]&lt;=6,"Detractors", OR(NPSTable[[#This Row],[NPS_Score (0-10)]]=7,NPSTable[[#This Row],[NPS_Score (0-10)]]=8),"Passive")</f>
        <v>Promoters</v>
      </c>
      <c r="N19" s="31" t="s">
        <v>1358</v>
      </c>
      <c r="O19">
        <v>64</v>
      </c>
      <c r="P19">
        <v>94</v>
      </c>
      <c r="Q19">
        <v>132</v>
      </c>
      <c r="R19">
        <v>290</v>
      </c>
    </row>
    <row r="20" spans="1:20" x14ac:dyDescent="0.3">
      <c r="A20" s="1" t="s">
        <v>794</v>
      </c>
      <c r="B20" s="8">
        <v>46041</v>
      </c>
      <c r="C20" s="1" t="s">
        <v>285</v>
      </c>
      <c r="D20" s="1">
        <v>9</v>
      </c>
      <c r="E20" s="1" t="s">
        <v>773</v>
      </c>
      <c r="F20" s="1" t="str" cm="1">
        <f t="array" ref="F20">_xlfn.IFS(NPSTable[[#This Row],[NPS_Score (0-10)]]&gt;=9,"Promoters",NPSTable[[#This Row],[NPS_Score (0-10)]]&lt;=6,"Detractors", OR(NPSTable[[#This Row],[NPS_Score (0-10)]]=7,NPSTable[[#This Row],[NPS_Score (0-10)]]=8),"Passive")</f>
        <v>Promoters</v>
      </c>
    </row>
    <row r="21" spans="1:20" x14ac:dyDescent="0.3">
      <c r="A21" s="1" t="s">
        <v>795</v>
      </c>
      <c r="B21" s="8">
        <v>46041</v>
      </c>
      <c r="C21" s="1" t="s">
        <v>474</v>
      </c>
      <c r="D21" s="1">
        <v>10</v>
      </c>
      <c r="E21" s="1" t="s">
        <v>773</v>
      </c>
      <c r="F21" s="1" t="str" cm="1">
        <f t="array" ref="F21">_xlfn.IFS(NPSTable[[#This Row],[NPS_Score (0-10)]]&gt;=9,"Promoters",NPSTable[[#This Row],[NPS_Score (0-10)]]&lt;=6,"Detractors", OR(NPSTable[[#This Row],[NPS_Score (0-10)]]=7,NPSTable[[#This Row],[NPS_Score (0-10)]]=8),"Passive")</f>
        <v>Promoters</v>
      </c>
    </row>
    <row r="22" spans="1:20" x14ac:dyDescent="0.3">
      <c r="A22" s="1" t="s">
        <v>796</v>
      </c>
      <c r="B22" s="8">
        <v>46042</v>
      </c>
      <c r="C22" s="1" t="s">
        <v>90</v>
      </c>
      <c r="D22" s="1">
        <v>8</v>
      </c>
      <c r="E22" s="1" t="s">
        <v>773</v>
      </c>
      <c r="F22" s="1" t="str" cm="1">
        <f t="array" ref="F22">_xlfn.IFS(NPSTable[[#This Row],[NPS_Score (0-10)]]&gt;=9,"Promoters",NPSTable[[#This Row],[NPS_Score (0-10)]]&lt;=6,"Detractors", OR(NPSTable[[#This Row],[NPS_Score (0-10)]]=7,NPSTable[[#This Row],[NPS_Score (0-10)]]=8),"Passive")</f>
        <v>Passive</v>
      </c>
      <c r="N22" s="30" t="s">
        <v>1382</v>
      </c>
      <c r="O22" s="30" t="s">
        <v>1366</v>
      </c>
    </row>
    <row r="23" spans="1:20" x14ac:dyDescent="0.3">
      <c r="A23" s="1" t="s">
        <v>797</v>
      </c>
      <c r="B23" s="8">
        <v>46042</v>
      </c>
      <c r="C23" s="1" t="s">
        <v>255</v>
      </c>
      <c r="D23" s="1">
        <v>8</v>
      </c>
      <c r="E23" s="1" t="s">
        <v>773</v>
      </c>
      <c r="F23" s="1" t="str" cm="1">
        <f t="array" ref="F23">_xlfn.IFS(NPSTable[[#This Row],[NPS_Score (0-10)]]&gt;=9,"Promoters",NPSTable[[#This Row],[NPS_Score (0-10)]]&lt;=6,"Detractors", OR(NPSTable[[#This Row],[NPS_Score (0-10)]]=7,NPSTable[[#This Row],[NPS_Score (0-10)]]=8),"Passive")</f>
        <v>Passive</v>
      </c>
      <c r="N23" s="30" t="s">
        <v>1357</v>
      </c>
      <c r="O23" t="s">
        <v>1379</v>
      </c>
      <c r="P23" t="s">
        <v>1380</v>
      </c>
      <c r="Q23" t="s">
        <v>1381</v>
      </c>
      <c r="R23" t="s">
        <v>1358</v>
      </c>
    </row>
    <row r="24" spans="1:20" x14ac:dyDescent="0.3">
      <c r="A24" s="1" t="s">
        <v>798</v>
      </c>
      <c r="B24" s="8">
        <v>46042</v>
      </c>
      <c r="C24" s="1" t="s">
        <v>114</v>
      </c>
      <c r="D24" s="1">
        <v>9</v>
      </c>
      <c r="E24" s="1" t="s">
        <v>773</v>
      </c>
      <c r="F24" s="1" t="str" cm="1">
        <f t="array" ref="F24">_xlfn.IFS(NPSTable[[#This Row],[NPS_Score (0-10)]]&gt;=9,"Promoters",NPSTable[[#This Row],[NPS_Score (0-10)]]&lt;=6,"Detractors", OR(NPSTable[[#This Row],[NPS_Score (0-10)]]=7,NPSTable[[#This Row],[NPS_Score (0-10)]]=8),"Passive")</f>
        <v>Promoters</v>
      </c>
      <c r="N24" s="31" t="s">
        <v>1116</v>
      </c>
      <c r="O24">
        <v>16</v>
      </c>
      <c r="P24">
        <v>23</v>
      </c>
      <c r="Q24">
        <v>31</v>
      </c>
      <c r="R24">
        <v>70</v>
      </c>
      <c r="S24" t="str">
        <f>N24</f>
        <v>Asia Pacific</v>
      </c>
      <c r="T24" s="36">
        <f>(Q24-O24)/R24</f>
        <v>0.21428571428571427</v>
      </c>
    </row>
    <row r="25" spans="1:20" x14ac:dyDescent="0.3">
      <c r="A25" s="1" t="s">
        <v>799</v>
      </c>
      <c r="B25" s="8">
        <v>46042</v>
      </c>
      <c r="C25" s="1" t="s">
        <v>195</v>
      </c>
      <c r="D25" s="1">
        <v>9</v>
      </c>
      <c r="E25" s="1" t="s">
        <v>773</v>
      </c>
      <c r="F25" s="1" t="str" cm="1">
        <f t="array" ref="F25">_xlfn.IFS(NPSTable[[#This Row],[NPS_Score (0-10)]]&gt;=9,"Promoters",NPSTable[[#This Row],[NPS_Score (0-10)]]&lt;=6,"Detractors", OR(NPSTable[[#This Row],[NPS_Score (0-10)]]=7,NPSTable[[#This Row],[NPS_Score (0-10)]]=8),"Passive")</f>
        <v>Promoters</v>
      </c>
      <c r="N25" s="31" t="s">
        <v>1108</v>
      </c>
      <c r="O25">
        <v>15</v>
      </c>
      <c r="P25">
        <v>19</v>
      </c>
      <c r="Q25">
        <v>37</v>
      </c>
      <c r="R25">
        <v>71</v>
      </c>
      <c r="S25" t="str">
        <f>N25</f>
        <v>Europe</v>
      </c>
      <c r="T25" s="36">
        <f>(Q25-O25)/R25</f>
        <v>0.30985915492957744</v>
      </c>
    </row>
    <row r="26" spans="1:20" x14ac:dyDescent="0.3">
      <c r="A26" s="1" t="s">
        <v>800</v>
      </c>
      <c r="B26" s="8">
        <v>46042</v>
      </c>
      <c r="C26" s="1" t="s">
        <v>277</v>
      </c>
      <c r="D26" s="1">
        <v>7</v>
      </c>
      <c r="E26" s="1" t="s">
        <v>773</v>
      </c>
      <c r="F26" s="1" t="str" cm="1">
        <f t="array" ref="F26">_xlfn.IFS(NPSTable[[#This Row],[NPS_Score (0-10)]]&gt;=9,"Promoters",NPSTable[[#This Row],[NPS_Score (0-10)]]&lt;=6,"Detractors", OR(NPSTable[[#This Row],[NPS_Score (0-10)]]=7,NPSTable[[#This Row],[NPS_Score (0-10)]]=8),"Passive")</f>
        <v>Passive</v>
      </c>
      <c r="N26" s="31" t="s">
        <v>1114</v>
      </c>
      <c r="O26">
        <v>15</v>
      </c>
      <c r="P26">
        <v>33</v>
      </c>
      <c r="Q26">
        <v>36</v>
      </c>
      <c r="R26">
        <v>84</v>
      </c>
      <c r="S26" t="str">
        <f>N26</f>
        <v>Latin America</v>
      </c>
      <c r="T26" s="36">
        <f>(Q26-O26)/R26</f>
        <v>0.25</v>
      </c>
    </row>
    <row r="27" spans="1:20" x14ac:dyDescent="0.3">
      <c r="A27" s="1" t="s">
        <v>801</v>
      </c>
      <c r="B27" s="8">
        <v>46043</v>
      </c>
      <c r="C27" s="1" t="s">
        <v>394</v>
      </c>
      <c r="D27" s="1">
        <v>5</v>
      </c>
      <c r="E27" s="1" t="s">
        <v>773</v>
      </c>
      <c r="F27" s="1" t="str" cm="1">
        <f t="array" ref="F27">_xlfn.IFS(NPSTable[[#This Row],[NPS_Score (0-10)]]&gt;=9,"Promoters",NPSTable[[#This Row],[NPS_Score (0-10)]]&lt;=6,"Detractors", OR(NPSTable[[#This Row],[NPS_Score (0-10)]]=7,NPSTable[[#This Row],[NPS_Score (0-10)]]=8),"Passive")</f>
        <v>Detractors</v>
      </c>
      <c r="N27" s="31" t="s">
        <v>1111</v>
      </c>
      <c r="O27">
        <v>18</v>
      </c>
      <c r="P27">
        <v>19</v>
      </c>
      <c r="Q27">
        <v>28</v>
      </c>
      <c r="R27">
        <v>65</v>
      </c>
      <c r="S27" t="str">
        <f>N27</f>
        <v>North America</v>
      </c>
      <c r="T27" s="36">
        <f>(Q27-O27)/R27</f>
        <v>0.15384615384615385</v>
      </c>
    </row>
    <row r="28" spans="1:20" x14ac:dyDescent="0.3">
      <c r="A28" s="1" t="s">
        <v>802</v>
      </c>
      <c r="B28" s="8">
        <v>46043</v>
      </c>
      <c r="C28" s="1" t="s">
        <v>109</v>
      </c>
      <c r="D28" s="1">
        <v>8</v>
      </c>
      <c r="E28" s="1" t="s">
        <v>773</v>
      </c>
      <c r="F28" s="1" t="str" cm="1">
        <f t="array" ref="F28">_xlfn.IFS(NPSTable[[#This Row],[NPS_Score (0-10)]]&gt;=9,"Promoters",NPSTable[[#This Row],[NPS_Score (0-10)]]&lt;=6,"Detractors", OR(NPSTable[[#This Row],[NPS_Score (0-10)]]=7,NPSTable[[#This Row],[NPS_Score (0-10)]]=8),"Passive")</f>
        <v>Passive</v>
      </c>
      <c r="N28" s="31" t="s">
        <v>1358</v>
      </c>
      <c r="O28">
        <v>64</v>
      </c>
      <c r="P28">
        <v>94</v>
      </c>
      <c r="Q28">
        <v>132</v>
      </c>
      <c r="R28">
        <v>290</v>
      </c>
    </row>
    <row r="29" spans="1:20" x14ac:dyDescent="0.3">
      <c r="A29" s="1" t="s">
        <v>803</v>
      </c>
      <c r="B29" s="8">
        <v>46043</v>
      </c>
      <c r="C29" s="1" t="s">
        <v>721</v>
      </c>
      <c r="D29" s="1">
        <v>8</v>
      </c>
      <c r="E29" s="1" t="s">
        <v>773</v>
      </c>
      <c r="F29" s="1" t="str" cm="1">
        <f t="array" ref="F29">_xlfn.IFS(NPSTable[[#This Row],[NPS_Score (0-10)]]&gt;=9,"Promoters",NPSTable[[#This Row],[NPS_Score (0-10)]]&lt;=6,"Detractors", OR(NPSTable[[#This Row],[NPS_Score (0-10)]]=7,NPSTable[[#This Row],[NPS_Score (0-10)]]=8),"Passive")</f>
        <v>Passive</v>
      </c>
    </row>
    <row r="30" spans="1:20" x14ac:dyDescent="0.3">
      <c r="A30" s="1" t="s">
        <v>804</v>
      </c>
      <c r="B30" s="8">
        <v>46043</v>
      </c>
      <c r="C30" s="1" t="s">
        <v>805</v>
      </c>
      <c r="D30" s="1">
        <v>10</v>
      </c>
      <c r="E30" s="1" t="s">
        <v>773</v>
      </c>
      <c r="F30" s="1" t="str" cm="1">
        <f t="array" ref="F30">_xlfn.IFS(NPSTable[[#This Row],[NPS_Score (0-10)]]&gt;=9,"Promoters",NPSTable[[#This Row],[NPS_Score (0-10)]]&lt;=6,"Detractors", OR(NPSTable[[#This Row],[NPS_Score (0-10)]]=7,NPSTable[[#This Row],[NPS_Score (0-10)]]=8),"Passive")</f>
        <v>Promoters</v>
      </c>
    </row>
    <row r="31" spans="1:20" x14ac:dyDescent="0.3">
      <c r="A31" s="1" t="s">
        <v>806</v>
      </c>
      <c r="B31" s="8">
        <v>46044</v>
      </c>
      <c r="C31" s="1" t="s">
        <v>99</v>
      </c>
      <c r="D31" s="1">
        <v>5</v>
      </c>
      <c r="E31" s="1" t="s">
        <v>773</v>
      </c>
      <c r="F31" s="1" t="str" cm="1">
        <f t="array" ref="F31">_xlfn.IFS(NPSTable[[#This Row],[NPS_Score (0-10)]]&gt;=9,"Promoters",NPSTable[[#This Row],[NPS_Score (0-10)]]&lt;=6,"Detractors", OR(NPSTable[[#This Row],[NPS_Score (0-10)]]=7,NPSTable[[#This Row],[NPS_Score (0-10)]]=8),"Passive")</f>
        <v>Detractors</v>
      </c>
      <c r="N31" s="30" t="s">
        <v>1382</v>
      </c>
      <c r="O31" s="30" t="s">
        <v>1366</v>
      </c>
    </row>
    <row r="32" spans="1:20" x14ac:dyDescent="0.3">
      <c r="A32" s="1" t="s">
        <v>807</v>
      </c>
      <c r="B32" s="8">
        <v>46045</v>
      </c>
      <c r="C32" s="1" t="s">
        <v>808</v>
      </c>
      <c r="D32" s="1">
        <v>9</v>
      </c>
      <c r="E32" s="1" t="s">
        <v>773</v>
      </c>
      <c r="F32" s="1" t="str" cm="1">
        <f t="array" ref="F32">_xlfn.IFS(NPSTable[[#This Row],[NPS_Score (0-10)]]&gt;=9,"Promoters",NPSTable[[#This Row],[NPS_Score (0-10)]]&lt;=6,"Detractors", OR(NPSTable[[#This Row],[NPS_Score (0-10)]]=7,NPSTable[[#This Row],[NPS_Score (0-10)]]=8),"Passive")</f>
        <v>Promoters</v>
      </c>
      <c r="N32" s="30" t="s">
        <v>1357</v>
      </c>
      <c r="O32" t="s">
        <v>1379</v>
      </c>
      <c r="P32" t="s">
        <v>1380</v>
      </c>
      <c r="Q32" t="s">
        <v>1381</v>
      </c>
      <c r="R32" t="s">
        <v>1358</v>
      </c>
    </row>
    <row r="33" spans="1:20" x14ac:dyDescent="0.3">
      <c r="A33" s="1" t="s">
        <v>809</v>
      </c>
      <c r="B33" s="8">
        <v>46045</v>
      </c>
      <c r="C33" s="1" t="s">
        <v>266</v>
      </c>
      <c r="D33" s="1">
        <v>9</v>
      </c>
      <c r="E33" s="1" t="s">
        <v>773</v>
      </c>
      <c r="F33" s="1" t="str" cm="1">
        <f t="array" ref="F33">_xlfn.IFS(NPSTable[[#This Row],[NPS_Score (0-10)]]&gt;=9,"Promoters",NPSTable[[#This Row],[NPS_Score (0-10)]]&lt;=6,"Detractors", OR(NPSTable[[#This Row],[NPS_Score (0-10)]]=7,NPSTable[[#This Row],[NPS_Score (0-10)]]=8),"Passive")</f>
        <v>Promoters</v>
      </c>
      <c r="N33" s="31" t="s">
        <v>1107</v>
      </c>
      <c r="O33">
        <v>52</v>
      </c>
      <c r="P33">
        <v>76</v>
      </c>
      <c r="Q33">
        <v>98</v>
      </c>
      <c r="R33">
        <v>226</v>
      </c>
      <c r="S33" t="str">
        <f>N33</f>
        <v>Consumer</v>
      </c>
      <c r="T33" s="39">
        <f>(Q33-O33)/R33</f>
        <v>0.20353982300884957</v>
      </c>
    </row>
    <row r="34" spans="1:20" x14ac:dyDescent="0.3">
      <c r="A34" s="1" t="s">
        <v>810</v>
      </c>
      <c r="B34" s="8">
        <v>46045</v>
      </c>
      <c r="C34" s="1" t="s">
        <v>811</v>
      </c>
      <c r="D34" s="1">
        <v>8</v>
      </c>
      <c r="E34" s="1" t="s">
        <v>773</v>
      </c>
      <c r="F34" s="1" t="str" cm="1">
        <f t="array" ref="F34">_xlfn.IFS(NPSTable[[#This Row],[NPS_Score (0-10)]]&gt;=9,"Promoters",NPSTable[[#This Row],[NPS_Score (0-10)]]&lt;=6,"Detractors", OR(NPSTable[[#This Row],[NPS_Score (0-10)]]=7,NPSTable[[#This Row],[NPS_Score (0-10)]]=8),"Passive")</f>
        <v>Passive</v>
      </c>
      <c r="N34" s="31" t="s">
        <v>1124</v>
      </c>
      <c r="O34">
        <v>12</v>
      </c>
      <c r="P34">
        <v>18</v>
      </c>
      <c r="Q34">
        <v>34</v>
      </c>
      <c r="R34">
        <v>64</v>
      </c>
      <c r="S34" t="str">
        <f>N34</f>
        <v>Small Business</v>
      </c>
      <c r="T34" s="39">
        <f>(Q34-O34)/R34</f>
        <v>0.34375</v>
      </c>
    </row>
    <row r="35" spans="1:20" x14ac:dyDescent="0.3">
      <c r="A35" s="1" t="s">
        <v>812</v>
      </c>
      <c r="B35" s="8">
        <v>46045</v>
      </c>
      <c r="C35" s="1" t="s">
        <v>543</v>
      </c>
      <c r="D35" s="1">
        <v>5</v>
      </c>
      <c r="E35" s="1" t="s">
        <v>773</v>
      </c>
      <c r="F35" s="1" t="str" cm="1">
        <f t="array" ref="F35">_xlfn.IFS(NPSTable[[#This Row],[NPS_Score (0-10)]]&gt;=9,"Promoters",NPSTable[[#This Row],[NPS_Score (0-10)]]&lt;=6,"Detractors", OR(NPSTable[[#This Row],[NPS_Score (0-10)]]=7,NPSTable[[#This Row],[NPS_Score (0-10)]]=8),"Passive")</f>
        <v>Detractors</v>
      </c>
      <c r="N35" s="31" t="s">
        <v>1358</v>
      </c>
      <c r="O35">
        <v>64</v>
      </c>
      <c r="P35">
        <v>94</v>
      </c>
      <c r="Q35">
        <v>132</v>
      </c>
      <c r="R35">
        <v>290</v>
      </c>
    </row>
    <row r="36" spans="1:20" x14ac:dyDescent="0.3">
      <c r="A36" s="1" t="s">
        <v>813</v>
      </c>
      <c r="B36" s="8">
        <v>46046</v>
      </c>
      <c r="C36" s="1" t="s">
        <v>454</v>
      </c>
      <c r="D36" s="1">
        <v>10</v>
      </c>
      <c r="E36" s="1" t="s">
        <v>773</v>
      </c>
      <c r="F36" s="1" t="str" cm="1">
        <f t="array" ref="F36">_xlfn.IFS(NPSTable[[#This Row],[NPS_Score (0-10)]]&gt;=9,"Promoters",NPSTable[[#This Row],[NPS_Score (0-10)]]&lt;=6,"Detractors", OR(NPSTable[[#This Row],[NPS_Score (0-10)]]=7,NPSTable[[#This Row],[NPS_Score (0-10)]]=8),"Passive")</f>
        <v>Promoters</v>
      </c>
    </row>
    <row r="37" spans="1:20" x14ac:dyDescent="0.3">
      <c r="A37" s="1" t="s">
        <v>814</v>
      </c>
      <c r="B37" s="8">
        <v>46047</v>
      </c>
      <c r="C37" s="1" t="s">
        <v>101</v>
      </c>
      <c r="D37" s="1">
        <v>9</v>
      </c>
      <c r="E37" s="1" t="s">
        <v>773</v>
      </c>
      <c r="F37" s="1" t="str" cm="1">
        <f t="array" ref="F37">_xlfn.IFS(NPSTable[[#This Row],[NPS_Score (0-10)]]&gt;=9,"Promoters",NPSTable[[#This Row],[NPS_Score (0-10)]]&lt;=6,"Detractors", OR(NPSTable[[#This Row],[NPS_Score (0-10)]]=7,NPSTable[[#This Row],[NPS_Score (0-10)]]=8),"Passive")</f>
        <v>Promoters</v>
      </c>
    </row>
    <row r="38" spans="1:20" x14ac:dyDescent="0.3">
      <c r="A38" s="1" t="s">
        <v>815</v>
      </c>
      <c r="B38" s="8">
        <v>46047</v>
      </c>
      <c r="C38" s="1" t="s">
        <v>242</v>
      </c>
      <c r="D38" s="1">
        <v>9</v>
      </c>
      <c r="E38" s="1" t="s">
        <v>773</v>
      </c>
      <c r="F38" s="1" t="str" cm="1">
        <f t="array" ref="F38">_xlfn.IFS(NPSTable[[#This Row],[NPS_Score (0-10)]]&gt;=9,"Promoters",NPSTable[[#This Row],[NPS_Score (0-10)]]&lt;=6,"Detractors", OR(NPSTable[[#This Row],[NPS_Score (0-10)]]=7,NPSTable[[#This Row],[NPS_Score (0-10)]]=8),"Passive")</f>
        <v>Promoters</v>
      </c>
    </row>
    <row r="39" spans="1:20" x14ac:dyDescent="0.3">
      <c r="A39" s="1" t="s">
        <v>816</v>
      </c>
      <c r="B39" s="8">
        <v>46047</v>
      </c>
      <c r="C39" s="1" t="s">
        <v>403</v>
      </c>
      <c r="D39" s="1">
        <v>5</v>
      </c>
      <c r="E39" s="1" t="s">
        <v>773</v>
      </c>
      <c r="F39" s="1" t="str" cm="1">
        <f t="array" ref="F39">_xlfn.IFS(NPSTable[[#This Row],[NPS_Score (0-10)]]&gt;=9,"Promoters",NPSTable[[#This Row],[NPS_Score (0-10)]]&lt;=6,"Detractors", OR(NPSTable[[#This Row],[NPS_Score (0-10)]]=7,NPSTable[[#This Row],[NPS_Score (0-10)]]=8),"Passive")</f>
        <v>Detractors</v>
      </c>
    </row>
    <row r="40" spans="1:20" x14ac:dyDescent="0.3">
      <c r="A40" s="1" t="s">
        <v>817</v>
      </c>
      <c r="B40" s="8">
        <v>46047</v>
      </c>
      <c r="C40" s="1" t="s">
        <v>444</v>
      </c>
      <c r="D40" s="1">
        <v>9</v>
      </c>
      <c r="E40" s="1" t="s">
        <v>773</v>
      </c>
      <c r="F40" s="1" t="str" cm="1">
        <f t="array" ref="F40">_xlfn.IFS(NPSTable[[#This Row],[NPS_Score (0-10)]]&gt;=9,"Promoters",NPSTable[[#This Row],[NPS_Score (0-10)]]&lt;=6,"Detractors", OR(NPSTable[[#This Row],[NPS_Score (0-10)]]=7,NPSTable[[#This Row],[NPS_Score (0-10)]]=8),"Passive")</f>
        <v>Promoters</v>
      </c>
    </row>
    <row r="41" spans="1:20" x14ac:dyDescent="0.3">
      <c r="A41" s="1" t="s">
        <v>818</v>
      </c>
      <c r="B41" s="8">
        <v>46047</v>
      </c>
      <c r="C41" s="1" t="s">
        <v>234</v>
      </c>
      <c r="D41" s="1">
        <v>10</v>
      </c>
      <c r="E41" s="1" t="s">
        <v>773</v>
      </c>
      <c r="F41" s="1" t="str" cm="1">
        <f t="array" ref="F41">_xlfn.IFS(NPSTable[[#This Row],[NPS_Score (0-10)]]&gt;=9,"Promoters",NPSTable[[#This Row],[NPS_Score (0-10)]]&lt;=6,"Detractors", OR(NPSTable[[#This Row],[NPS_Score (0-10)]]=7,NPSTable[[#This Row],[NPS_Score (0-10)]]=8),"Passive")</f>
        <v>Promoters</v>
      </c>
    </row>
    <row r="42" spans="1:20" x14ac:dyDescent="0.3">
      <c r="A42" s="1" t="s">
        <v>819</v>
      </c>
      <c r="B42" s="8">
        <v>46048</v>
      </c>
      <c r="C42" s="1" t="s">
        <v>155</v>
      </c>
      <c r="D42" s="1">
        <v>9</v>
      </c>
      <c r="E42" s="1" t="s">
        <v>773</v>
      </c>
      <c r="F42" s="1" t="str" cm="1">
        <f t="array" ref="F42">_xlfn.IFS(NPSTable[[#This Row],[NPS_Score (0-10)]]&gt;=9,"Promoters",NPSTable[[#This Row],[NPS_Score (0-10)]]&lt;=6,"Detractors", OR(NPSTable[[#This Row],[NPS_Score (0-10)]]=7,NPSTable[[#This Row],[NPS_Score (0-10)]]=8),"Passive")</f>
        <v>Promoters</v>
      </c>
    </row>
    <row r="43" spans="1:20" x14ac:dyDescent="0.3">
      <c r="A43" s="1" t="s">
        <v>820</v>
      </c>
      <c r="B43" s="8">
        <v>46048</v>
      </c>
      <c r="C43" s="1" t="s">
        <v>268</v>
      </c>
      <c r="D43" s="1">
        <v>8</v>
      </c>
      <c r="E43" s="1" t="s">
        <v>773</v>
      </c>
      <c r="F43" s="1" t="str" cm="1">
        <f t="array" ref="F43">_xlfn.IFS(NPSTable[[#This Row],[NPS_Score (0-10)]]&gt;=9,"Promoters",NPSTable[[#This Row],[NPS_Score (0-10)]]&lt;=6,"Detractors", OR(NPSTable[[#This Row],[NPS_Score (0-10)]]=7,NPSTable[[#This Row],[NPS_Score (0-10)]]=8),"Passive")</f>
        <v>Passive</v>
      </c>
    </row>
    <row r="44" spans="1:20" x14ac:dyDescent="0.3">
      <c r="A44" s="1" t="s">
        <v>821</v>
      </c>
      <c r="B44" s="8">
        <v>46052</v>
      </c>
      <c r="C44" s="1" t="s">
        <v>180</v>
      </c>
      <c r="D44" s="1">
        <v>8</v>
      </c>
      <c r="E44" s="1" t="s">
        <v>773</v>
      </c>
      <c r="F44" s="1" t="str" cm="1">
        <f t="array" ref="F44">_xlfn.IFS(NPSTable[[#This Row],[NPS_Score (0-10)]]&gt;=9,"Promoters",NPSTable[[#This Row],[NPS_Score (0-10)]]&lt;=6,"Detractors", OR(NPSTable[[#This Row],[NPS_Score (0-10)]]=7,NPSTable[[#This Row],[NPS_Score (0-10)]]=8),"Passive")</f>
        <v>Passive</v>
      </c>
    </row>
    <row r="45" spans="1:20" x14ac:dyDescent="0.3">
      <c r="A45" s="1" t="s">
        <v>822</v>
      </c>
      <c r="B45" s="8">
        <v>46053</v>
      </c>
      <c r="C45" s="1" t="s">
        <v>418</v>
      </c>
      <c r="D45" s="1">
        <v>8</v>
      </c>
      <c r="E45" s="1" t="s">
        <v>773</v>
      </c>
      <c r="F45" s="1" t="str" cm="1">
        <f t="array" ref="F45">_xlfn.IFS(NPSTable[[#This Row],[NPS_Score (0-10)]]&gt;=9,"Promoters",NPSTable[[#This Row],[NPS_Score (0-10)]]&lt;=6,"Detractors", OR(NPSTable[[#This Row],[NPS_Score (0-10)]]=7,NPSTable[[#This Row],[NPS_Score (0-10)]]=8),"Passive")</f>
        <v>Passive</v>
      </c>
    </row>
    <row r="46" spans="1:20" x14ac:dyDescent="0.3">
      <c r="A46" s="1" t="s">
        <v>823</v>
      </c>
      <c r="B46" s="8">
        <v>46053</v>
      </c>
      <c r="C46" s="1" t="s">
        <v>371</v>
      </c>
      <c r="D46" s="1">
        <v>10</v>
      </c>
      <c r="E46" s="1" t="s">
        <v>773</v>
      </c>
      <c r="F46" s="1" t="str" cm="1">
        <f t="array" ref="F46">_xlfn.IFS(NPSTable[[#This Row],[NPS_Score (0-10)]]&gt;=9,"Promoters",NPSTable[[#This Row],[NPS_Score (0-10)]]&lt;=6,"Detractors", OR(NPSTable[[#This Row],[NPS_Score (0-10)]]=7,NPSTable[[#This Row],[NPS_Score (0-10)]]=8),"Passive")</f>
        <v>Promoters</v>
      </c>
    </row>
    <row r="47" spans="1:20" x14ac:dyDescent="0.3">
      <c r="A47" s="1" t="s">
        <v>824</v>
      </c>
      <c r="B47" s="8">
        <v>46056</v>
      </c>
      <c r="C47" s="1" t="s">
        <v>199</v>
      </c>
      <c r="D47" s="1">
        <v>8</v>
      </c>
      <c r="E47" s="1" t="s">
        <v>773</v>
      </c>
      <c r="F47" s="1" t="str" cm="1">
        <f t="array" ref="F47">_xlfn.IFS(NPSTable[[#This Row],[NPS_Score (0-10)]]&gt;=9,"Promoters",NPSTable[[#This Row],[NPS_Score (0-10)]]&lt;=6,"Detractors", OR(NPSTable[[#This Row],[NPS_Score (0-10)]]=7,NPSTable[[#This Row],[NPS_Score (0-10)]]=8),"Passive")</f>
        <v>Passive</v>
      </c>
    </row>
    <row r="48" spans="1:20" x14ac:dyDescent="0.3">
      <c r="A48" s="1" t="s">
        <v>825</v>
      </c>
      <c r="B48" s="8">
        <v>46056</v>
      </c>
      <c r="C48" s="1" t="s">
        <v>826</v>
      </c>
      <c r="D48" s="1">
        <v>5</v>
      </c>
      <c r="E48" s="1" t="s">
        <v>773</v>
      </c>
      <c r="F48" s="1" t="str" cm="1">
        <f t="array" ref="F48">_xlfn.IFS(NPSTable[[#This Row],[NPS_Score (0-10)]]&gt;=9,"Promoters",NPSTable[[#This Row],[NPS_Score (0-10)]]&lt;=6,"Detractors", OR(NPSTable[[#This Row],[NPS_Score (0-10)]]=7,NPSTable[[#This Row],[NPS_Score (0-10)]]=8),"Passive")</f>
        <v>Detractors</v>
      </c>
    </row>
    <row r="49" spans="1:6" x14ac:dyDescent="0.3">
      <c r="A49" s="1" t="s">
        <v>827</v>
      </c>
      <c r="B49" s="8">
        <v>46057</v>
      </c>
      <c r="C49" s="1" t="s">
        <v>60</v>
      </c>
      <c r="D49" s="1">
        <v>10</v>
      </c>
      <c r="E49" s="1" t="s">
        <v>773</v>
      </c>
      <c r="F49" s="1" t="str" cm="1">
        <f t="array" ref="F49">_xlfn.IFS(NPSTable[[#This Row],[NPS_Score (0-10)]]&gt;=9,"Promoters",NPSTable[[#This Row],[NPS_Score (0-10)]]&lt;=6,"Detractors", OR(NPSTable[[#This Row],[NPS_Score (0-10)]]=7,NPSTable[[#This Row],[NPS_Score (0-10)]]=8),"Passive")</f>
        <v>Promoters</v>
      </c>
    </row>
    <row r="50" spans="1:6" x14ac:dyDescent="0.3">
      <c r="A50" s="1" t="s">
        <v>828</v>
      </c>
      <c r="B50" s="8">
        <v>46057</v>
      </c>
      <c r="C50" s="1" t="s">
        <v>829</v>
      </c>
      <c r="D50" s="1">
        <v>10</v>
      </c>
      <c r="E50" s="1" t="s">
        <v>773</v>
      </c>
      <c r="F50" s="1" t="str" cm="1">
        <f t="array" ref="F50">_xlfn.IFS(NPSTable[[#This Row],[NPS_Score (0-10)]]&gt;=9,"Promoters",NPSTable[[#This Row],[NPS_Score (0-10)]]&lt;=6,"Detractors", OR(NPSTable[[#This Row],[NPS_Score (0-10)]]=7,NPSTable[[#This Row],[NPS_Score (0-10)]]=8),"Passive")</f>
        <v>Promoters</v>
      </c>
    </row>
    <row r="51" spans="1:6" x14ac:dyDescent="0.3">
      <c r="A51" s="1" t="s">
        <v>830</v>
      </c>
      <c r="B51" s="8">
        <v>46058</v>
      </c>
      <c r="C51" s="1" t="s">
        <v>410</v>
      </c>
      <c r="D51" s="1">
        <v>5</v>
      </c>
      <c r="E51" s="1" t="s">
        <v>773</v>
      </c>
      <c r="F51" s="1" t="str" cm="1">
        <f t="array" ref="F51">_xlfn.IFS(NPSTable[[#This Row],[NPS_Score (0-10)]]&gt;=9,"Promoters",NPSTable[[#This Row],[NPS_Score (0-10)]]&lt;=6,"Detractors", OR(NPSTable[[#This Row],[NPS_Score (0-10)]]=7,NPSTable[[#This Row],[NPS_Score (0-10)]]=8),"Passive")</f>
        <v>Detractors</v>
      </c>
    </row>
    <row r="52" spans="1:6" x14ac:dyDescent="0.3">
      <c r="A52" s="1" t="s">
        <v>831</v>
      </c>
      <c r="B52" s="8">
        <v>46058</v>
      </c>
      <c r="C52" s="1" t="s">
        <v>144</v>
      </c>
      <c r="D52" s="1">
        <v>4</v>
      </c>
      <c r="E52" s="1" t="s">
        <v>773</v>
      </c>
      <c r="F52" s="1" t="str" cm="1">
        <f t="array" ref="F52">_xlfn.IFS(NPSTable[[#This Row],[NPS_Score (0-10)]]&gt;=9,"Promoters",NPSTable[[#This Row],[NPS_Score (0-10)]]&lt;=6,"Detractors", OR(NPSTable[[#This Row],[NPS_Score (0-10)]]=7,NPSTable[[#This Row],[NPS_Score (0-10)]]=8),"Passive")</f>
        <v>Detractors</v>
      </c>
    </row>
    <row r="53" spans="1:6" x14ac:dyDescent="0.3">
      <c r="A53" s="1" t="s">
        <v>832</v>
      </c>
      <c r="B53" s="8">
        <v>46060</v>
      </c>
      <c r="C53" s="1" t="s">
        <v>171</v>
      </c>
      <c r="D53" s="1">
        <v>7</v>
      </c>
      <c r="E53" s="1" t="s">
        <v>773</v>
      </c>
      <c r="F53" s="1" t="str" cm="1">
        <f t="array" ref="F53">_xlfn.IFS(NPSTable[[#This Row],[NPS_Score (0-10)]]&gt;=9,"Promoters",NPSTable[[#This Row],[NPS_Score (0-10)]]&lt;=6,"Detractors", OR(NPSTable[[#This Row],[NPS_Score (0-10)]]=7,NPSTable[[#This Row],[NPS_Score (0-10)]]=8),"Passive")</f>
        <v>Passive</v>
      </c>
    </row>
    <row r="54" spans="1:6" x14ac:dyDescent="0.3">
      <c r="A54" s="1" t="s">
        <v>833</v>
      </c>
      <c r="B54" s="8">
        <v>46060</v>
      </c>
      <c r="C54" s="1" t="s">
        <v>554</v>
      </c>
      <c r="D54" s="1">
        <v>9</v>
      </c>
      <c r="E54" s="1" t="s">
        <v>773</v>
      </c>
      <c r="F54" s="1" t="str" cm="1">
        <f t="array" ref="F54">_xlfn.IFS(NPSTable[[#This Row],[NPS_Score (0-10)]]&gt;=9,"Promoters",NPSTable[[#This Row],[NPS_Score (0-10)]]&lt;=6,"Detractors", OR(NPSTable[[#This Row],[NPS_Score (0-10)]]=7,NPSTable[[#This Row],[NPS_Score (0-10)]]=8),"Passive")</f>
        <v>Promoters</v>
      </c>
    </row>
    <row r="55" spans="1:6" x14ac:dyDescent="0.3">
      <c r="A55" s="1" t="s">
        <v>834</v>
      </c>
      <c r="B55" s="8">
        <v>46061</v>
      </c>
      <c r="C55" s="1" t="s">
        <v>309</v>
      </c>
      <c r="D55" s="1">
        <v>7</v>
      </c>
      <c r="E55" s="1" t="s">
        <v>773</v>
      </c>
      <c r="F55" s="1" t="str" cm="1">
        <f t="array" ref="F55">_xlfn.IFS(NPSTable[[#This Row],[NPS_Score (0-10)]]&gt;=9,"Promoters",NPSTable[[#This Row],[NPS_Score (0-10)]]&lt;=6,"Detractors", OR(NPSTable[[#This Row],[NPS_Score (0-10)]]=7,NPSTable[[#This Row],[NPS_Score (0-10)]]=8),"Passive")</f>
        <v>Passive</v>
      </c>
    </row>
    <row r="56" spans="1:6" x14ac:dyDescent="0.3">
      <c r="A56" s="1" t="s">
        <v>835</v>
      </c>
      <c r="B56" s="8">
        <v>46063</v>
      </c>
      <c r="C56" s="1" t="s">
        <v>178</v>
      </c>
      <c r="D56" s="1">
        <v>9</v>
      </c>
      <c r="E56" s="1" t="s">
        <v>773</v>
      </c>
      <c r="F56" s="1" t="str" cm="1">
        <f t="array" ref="F56">_xlfn.IFS(NPSTable[[#This Row],[NPS_Score (0-10)]]&gt;=9,"Promoters",NPSTable[[#This Row],[NPS_Score (0-10)]]&lt;=6,"Detractors", OR(NPSTable[[#This Row],[NPS_Score (0-10)]]=7,NPSTable[[#This Row],[NPS_Score (0-10)]]=8),"Passive")</f>
        <v>Promoters</v>
      </c>
    </row>
    <row r="57" spans="1:6" x14ac:dyDescent="0.3">
      <c r="A57" s="1" t="s">
        <v>836</v>
      </c>
      <c r="B57" s="8">
        <v>46063</v>
      </c>
      <c r="C57" s="1" t="s">
        <v>571</v>
      </c>
      <c r="D57" s="1">
        <v>9</v>
      </c>
      <c r="E57" s="1" t="s">
        <v>773</v>
      </c>
      <c r="F57" s="1" t="str" cm="1">
        <f t="array" ref="F57">_xlfn.IFS(NPSTable[[#This Row],[NPS_Score (0-10)]]&gt;=9,"Promoters",NPSTable[[#This Row],[NPS_Score (0-10)]]&lt;=6,"Detractors", OR(NPSTable[[#This Row],[NPS_Score (0-10)]]=7,NPSTable[[#This Row],[NPS_Score (0-10)]]=8),"Passive")</f>
        <v>Promoters</v>
      </c>
    </row>
    <row r="58" spans="1:6" x14ac:dyDescent="0.3">
      <c r="A58" s="1" t="s">
        <v>837</v>
      </c>
      <c r="B58" s="8">
        <v>46064</v>
      </c>
      <c r="C58" s="1" t="s">
        <v>231</v>
      </c>
      <c r="D58" s="1">
        <v>9</v>
      </c>
      <c r="E58" s="1" t="s">
        <v>773</v>
      </c>
      <c r="F58" s="1" t="str" cm="1">
        <f t="array" ref="F58">_xlfn.IFS(NPSTable[[#This Row],[NPS_Score (0-10)]]&gt;=9,"Promoters",NPSTable[[#This Row],[NPS_Score (0-10)]]&lt;=6,"Detractors", OR(NPSTable[[#This Row],[NPS_Score (0-10)]]=7,NPSTable[[#This Row],[NPS_Score (0-10)]]=8),"Passive")</f>
        <v>Promoters</v>
      </c>
    </row>
    <row r="59" spans="1:6" x14ac:dyDescent="0.3">
      <c r="A59" s="1" t="s">
        <v>838</v>
      </c>
      <c r="B59" s="8">
        <v>46065</v>
      </c>
      <c r="C59" s="1" t="s">
        <v>270</v>
      </c>
      <c r="D59" s="1">
        <v>4</v>
      </c>
      <c r="E59" s="1" t="s">
        <v>773</v>
      </c>
      <c r="F59" s="1" t="str" cm="1">
        <f t="array" ref="F59">_xlfn.IFS(NPSTable[[#This Row],[NPS_Score (0-10)]]&gt;=9,"Promoters",NPSTable[[#This Row],[NPS_Score (0-10)]]&lt;=6,"Detractors", OR(NPSTable[[#This Row],[NPS_Score (0-10)]]=7,NPSTable[[#This Row],[NPS_Score (0-10)]]=8),"Passive")</f>
        <v>Detractors</v>
      </c>
    </row>
    <row r="60" spans="1:6" x14ac:dyDescent="0.3">
      <c r="A60" s="1" t="s">
        <v>839</v>
      </c>
      <c r="B60" s="8">
        <v>46065</v>
      </c>
      <c r="C60" s="1" t="s">
        <v>840</v>
      </c>
      <c r="D60" s="1">
        <v>9</v>
      </c>
      <c r="E60" s="1" t="s">
        <v>773</v>
      </c>
      <c r="F60" s="1" t="str" cm="1">
        <f t="array" ref="F60">_xlfn.IFS(NPSTable[[#This Row],[NPS_Score (0-10)]]&gt;=9,"Promoters",NPSTable[[#This Row],[NPS_Score (0-10)]]&lt;=6,"Detractors", OR(NPSTable[[#This Row],[NPS_Score (0-10)]]=7,NPSTable[[#This Row],[NPS_Score (0-10)]]=8),"Passive")</f>
        <v>Promoters</v>
      </c>
    </row>
    <row r="61" spans="1:6" x14ac:dyDescent="0.3">
      <c r="A61" s="1" t="s">
        <v>841</v>
      </c>
      <c r="B61" s="8">
        <v>46065</v>
      </c>
      <c r="C61" s="1" t="s">
        <v>141</v>
      </c>
      <c r="D61" s="1">
        <v>7</v>
      </c>
      <c r="E61" s="1" t="s">
        <v>773</v>
      </c>
      <c r="F61" s="1" t="str" cm="1">
        <f t="array" ref="F61">_xlfn.IFS(NPSTable[[#This Row],[NPS_Score (0-10)]]&gt;=9,"Promoters",NPSTable[[#This Row],[NPS_Score (0-10)]]&lt;=6,"Detractors", OR(NPSTable[[#This Row],[NPS_Score (0-10)]]=7,NPSTable[[#This Row],[NPS_Score (0-10)]]=8),"Passive")</f>
        <v>Passive</v>
      </c>
    </row>
    <row r="62" spans="1:6" x14ac:dyDescent="0.3">
      <c r="A62" s="1" t="s">
        <v>842</v>
      </c>
      <c r="B62" s="8">
        <v>46066</v>
      </c>
      <c r="C62" s="1" t="s">
        <v>67</v>
      </c>
      <c r="D62" s="1">
        <v>8</v>
      </c>
      <c r="E62" s="1" t="s">
        <v>773</v>
      </c>
      <c r="F62" s="1" t="str" cm="1">
        <f t="array" ref="F62">_xlfn.IFS(NPSTable[[#This Row],[NPS_Score (0-10)]]&gt;=9,"Promoters",NPSTable[[#This Row],[NPS_Score (0-10)]]&lt;=6,"Detractors", OR(NPSTable[[#This Row],[NPS_Score (0-10)]]=7,NPSTable[[#This Row],[NPS_Score (0-10)]]=8),"Passive")</f>
        <v>Passive</v>
      </c>
    </row>
    <row r="63" spans="1:6" x14ac:dyDescent="0.3">
      <c r="A63" s="1" t="s">
        <v>843</v>
      </c>
      <c r="B63" s="8">
        <v>46066</v>
      </c>
      <c r="C63" s="1" t="s">
        <v>188</v>
      </c>
      <c r="D63" s="1">
        <v>10</v>
      </c>
      <c r="E63" s="1" t="s">
        <v>773</v>
      </c>
      <c r="F63" s="1" t="str" cm="1">
        <f t="array" ref="F63">_xlfn.IFS(NPSTable[[#This Row],[NPS_Score (0-10)]]&gt;=9,"Promoters",NPSTable[[#This Row],[NPS_Score (0-10)]]&lt;=6,"Detractors", OR(NPSTable[[#This Row],[NPS_Score (0-10)]]=7,NPSTable[[#This Row],[NPS_Score (0-10)]]=8),"Passive")</f>
        <v>Promoters</v>
      </c>
    </row>
    <row r="64" spans="1:6" x14ac:dyDescent="0.3">
      <c r="A64" s="1" t="s">
        <v>844</v>
      </c>
      <c r="B64" s="8">
        <v>46067</v>
      </c>
      <c r="C64" s="1" t="s">
        <v>92</v>
      </c>
      <c r="D64" s="1">
        <v>10</v>
      </c>
      <c r="E64" s="1" t="s">
        <v>773</v>
      </c>
      <c r="F64" s="1" t="str" cm="1">
        <f t="array" ref="F64">_xlfn.IFS(NPSTable[[#This Row],[NPS_Score (0-10)]]&gt;=9,"Promoters",NPSTable[[#This Row],[NPS_Score (0-10)]]&lt;=6,"Detractors", OR(NPSTable[[#This Row],[NPS_Score (0-10)]]=7,NPSTable[[#This Row],[NPS_Score (0-10)]]=8),"Passive")</f>
        <v>Promoters</v>
      </c>
    </row>
    <row r="65" spans="1:6" x14ac:dyDescent="0.3">
      <c r="A65" s="1" t="s">
        <v>845</v>
      </c>
      <c r="B65" s="8">
        <v>46070</v>
      </c>
      <c r="C65" s="1" t="s">
        <v>434</v>
      </c>
      <c r="D65" s="1">
        <v>10</v>
      </c>
      <c r="E65" s="1" t="s">
        <v>773</v>
      </c>
      <c r="F65" s="1" t="str" cm="1">
        <f t="array" ref="F65">_xlfn.IFS(NPSTable[[#This Row],[NPS_Score (0-10)]]&gt;=9,"Promoters",NPSTable[[#This Row],[NPS_Score (0-10)]]&lt;=6,"Detractors", OR(NPSTable[[#This Row],[NPS_Score (0-10)]]=7,NPSTable[[#This Row],[NPS_Score (0-10)]]=8),"Passive")</f>
        <v>Promoters</v>
      </c>
    </row>
    <row r="66" spans="1:6" x14ac:dyDescent="0.3">
      <c r="A66" s="1" t="s">
        <v>846</v>
      </c>
      <c r="B66" s="8">
        <v>46070</v>
      </c>
      <c r="C66" s="1" t="s">
        <v>375</v>
      </c>
      <c r="D66" s="1">
        <v>9</v>
      </c>
      <c r="E66" s="1" t="s">
        <v>773</v>
      </c>
      <c r="F66" s="1" t="str" cm="1">
        <f t="array" ref="F66">_xlfn.IFS(NPSTable[[#This Row],[NPS_Score (0-10)]]&gt;=9,"Promoters",NPSTable[[#This Row],[NPS_Score (0-10)]]&lt;=6,"Detractors", OR(NPSTable[[#This Row],[NPS_Score (0-10)]]=7,NPSTable[[#This Row],[NPS_Score (0-10)]]=8),"Passive")</f>
        <v>Promoters</v>
      </c>
    </row>
    <row r="67" spans="1:6" x14ac:dyDescent="0.3">
      <c r="A67" s="1" t="s">
        <v>847</v>
      </c>
      <c r="B67" s="8">
        <v>46071</v>
      </c>
      <c r="C67" s="1" t="s">
        <v>161</v>
      </c>
      <c r="D67" s="1">
        <v>8</v>
      </c>
      <c r="E67" s="1" t="s">
        <v>773</v>
      </c>
      <c r="F67" s="1" t="str" cm="1">
        <f t="array" ref="F67">_xlfn.IFS(NPSTable[[#This Row],[NPS_Score (0-10)]]&gt;=9,"Promoters",NPSTable[[#This Row],[NPS_Score (0-10)]]&lt;=6,"Detractors", OR(NPSTable[[#This Row],[NPS_Score (0-10)]]=7,NPSTable[[#This Row],[NPS_Score (0-10)]]=8),"Passive")</f>
        <v>Passive</v>
      </c>
    </row>
    <row r="68" spans="1:6" x14ac:dyDescent="0.3">
      <c r="A68" s="1" t="s">
        <v>848</v>
      </c>
      <c r="B68" s="8">
        <v>46071</v>
      </c>
      <c r="C68" s="1" t="s">
        <v>137</v>
      </c>
      <c r="D68" s="1">
        <v>10</v>
      </c>
      <c r="E68" s="1" t="s">
        <v>773</v>
      </c>
      <c r="F68" s="1" t="str" cm="1">
        <f t="array" ref="F68">_xlfn.IFS(NPSTable[[#This Row],[NPS_Score (0-10)]]&gt;=9,"Promoters",NPSTable[[#This Row],[NPS_Score (0-10)]]&lt;=6,"Detractors", OR(NPSTable[[#This Row],[NPS_Score (0-10)]]=7,NPSTable[[#This Row],[NPS_Score (0-10)]]=8),"Passive")</f>
        <v>Promoters</v>
      </c>
    </row>
    <row r="69" spans="1:6" x14ac:dyDescent="0.3">
      <c r="A69" s="1" t="s">
        <v>849</v>
      </c>
      <c r="B69" s="8">
        <v>46072</v>
      </c>
      <c r="C69" s="1" t="s">
        <v>209</v>
      </c>
      <c r="D69" s="1">
        <v>5</v>
      </c>
      <c r="E69" s="1" t="s">
        <v>773</v>
      </c>
      <c r="F69" s="1" t="str" cm="1">
        <f t="array" ref="F69">_xlfn.IFS(NPSTable[[#This Row],[NPS_Score (0-10)]]&gt;=9,"Promoters",NPSTable[[#This Row],[NPS_Score (0-10)]]&lt;=6,"Detractors", OR(NPSTable[[#This Row],[NPS_Score (0-10)]]=7,NPSTable[[#This Row],[NPS_Score (0-10)]]=8),"Passive")</f>
        <v>Detractors</v>
      </c>
    </row>
    <row r="70" spans="1:6" x14ac:dyDescent="0.3">
      <c r="A70" s="1" t="s">
        <v>850</v>
      </c>
      <c r="B70" s="8">
        <v>46073</v>
      </c>
      <c r="C70" s="1" t="s">
        <v>238</v>
      </c>
      <c r="D70" s="1">
        <v>10</v>
      </c>
      <c r="E70" s="1" t="s">
        <v>773</v>
      </c>
      <c r="F70" s="1" t="str" cm="1">
        <f t="array" ref="F70">_xlfn.IFS(NPSTable[[#This Row],[NPS_Score (0-10)]]&gt;=9,"Promoters",NPSTable[[#This Row],[NPS_Score (0-10)]]&lt;=6,"Detractors", OR(NPSTable[[#This Row],[NPS_Score (0-10)]]=7,NPSTable[[#This Row],[NPS_Score (0-10)]]=8),"Passive")</f>
        <v>Promoters</v>
      </c>
    </row>
    <row r="71" spans="1:6" x14ac:dyDescent="0.3">
      <c r="A71" s="1" t="s">
        <v>851</v>
      </c>
      <c r="B71" s="8">
        <v>46073</v>
      </c>
      <c r="C71" s="1" t="s">
        <v>218</v>
      </c>
      <c r="D71" s="1">
        <v>7</v>
      </c>
      <c r="E71" s="1" t="s">
        <v>773</v>
      </c>
      <c r="F71" s="1" t="str" cm="1">
        <f t="array" ref="F71">_xlfn.IFS(NPSTable[[#This Row],[NPS_Score (0-10)]]&gt;=9,"Promoters",NPSTable[[#This Row],[NPS_Score (0-10)]]&lt;=6,"Detractors", OR(NPSTable[[#This Row],[NPS_Score (0-10)]]=7,NPSTable[[#This Row],[NPS_Score (0-10)]]=8),"Passive")</f>
        <v>Passive</v>
      </c>
    </row>
    <row r="72" spans="1:6" x14ac:dyDescent="0.3">
      <c r="A72" s="1" t="s">
        <v>852</v>
      </c>
      <c r="B72" s="8">
        <v>46073</v>
      </c>
      <c r="C72" s="1" t="s">
        <v>227</v>
      </c>
      <c r="D72" s="1">
        <v>10</v>
      </c>
      <c r="E72" s="1" t="s">
        <v>773</v>
      </c>
      <c r="F72" s="1" t="str" cm="1">
        <f t="array" ref="F72">_xlfn.IFS(NPSTable[[#This Row],[NPS_Score (0-10)]]&gt;=9,"Promoters",NPSTable[[#This Row],[NPS_Score (0-10)]]&lt;=6,"Detractors", OR(NPSTable[[#This Row],[NPS_Score (0-10)]]=7,NPSTable[[#This Row],[NPS_Score (0-10)]]=8),"Passive")</f>
        <v>Promoters</v>
      </c>
    </row>
    <row r="73" spans="1:6" x14ac:dyDescent="0.3">
      <c r="A73" s="1" t="s">
        <v>853</v>
      </c>
      <c r="B73" s="8">
        <v>46073</v>
      </c>
      <c r="C73" s="1" t="s">
        <v>167</v>
      </c>
      <c r="D73" s="1">
        <v>8</v>
      </c>
      <c r="E73" s="1" t="s">
        <v>773</v>
      </c>
      <c r="F73" s="1" t="str" cm="1">
        <f t="array" ref="F73">_xlfn.IFS(NPSTable[[#This Row],[NPS_Score (0-10)]]&gt;=9,"Promoters",NPSTable[[#This Row],[NPS_Score (0-10)]]&lt;=6,"Detractors", OR(NPSTable[[#This Row],[NPS_Score (0-10)]]=7,NPSTable[[#This Row],[NPS_Score (0-10)]]=8),"Passive")</f>
        <v>Passive</v>
      </c>
    </row>
    <row r="74" spans="1:6" x14ac:dyDescent="0.3">
      <c r="A74" s="1" t="s">
        <v>854</v>
      </c>
      <c r="B74" s="8">
        <v>46074</v>
      </c>
      <c r="C74" s="1" t="s">
        <v>855</v>
      </c>
      <c r="D74" s="1">
        <v>10</v>
      </c>
      <c r="E74" s="1" t="s">
        <v>773</v>
      </c>
      <c r="F74" s="1" t="str" cm="1">
        <f t="array" ref="F74">_xlfn.IFS(NPSTable[[#This Row],[NPS_Score (0-10)]]&gt;=9,"Promoters",NPSTable[[#This Row],[NPS_Score (0-10)]]&lt;=6,"Detractors", OR(NPSTable[[#This Row],[NPS_Score (0-10)]]=7,NPSTable[[#This Row],[NPS_Score (0-10)]]=8),"Passive")</f>
        <v>Promoters</v>
      </c>
    </row>
    <row r="75" spans="1:6" x14ac:dyDescent="0.3">
      <c r="A75" s="1" t="s">
        <v>856</v>
      </c>
      <c r="B75" s="8">
        <v>46074</v>
      </c>
      <c r="C75" s="1" t="s">
        <v>86</v>
      </c>
      <c r="D75" s="1">
        <v>8</v>
      </c>
      <c r="E75" s="1" t="s">
        <v>773</v>
      </c>
      <c r="F75" s="1" t="str" cm="1">
        <f t="array" ref="F75">_xlfn.IFS(NPSTable[[#This Row],[NPS_Score (0-10)]]&gt;=9,"Promoters",NPSTable[[#This Row],[NPS_Score (0-10)]]&lt;=6,"Detractors", OR(NPSTable[[#This Row],[NPS_Score (0-10)]]=7,NPSTable[[#This Row],[NPS_Score (0-10)]]=8),"Passive")</f>
        <v>Passive</v>
      </c>
    </row>
    <row r="76" spans="1:6" x14ac:dyDescent="0.3">
      <c r="A76" s="1" t="s">
        <v>857</v>
      </c>
      <c r="B76" s="8">
        <v>46074</v>
      </c>
      <c r="C76" s="1" t="s">
        <v>351</v>
      </c>
      <c r="D76" s="1">
        <v>7</v>
      </c>
      <c r="E76" s="1" t="s">
        <v>773</v>
      </c>
      <c r="F76" s="1" t="str" cm="1">
        <f t="array" ref="F76">_xlfn.IFS(NPSTable[[#This Row],[NPS_Score (0-10)]]&gt;=9,"Promoters",NPSTable[[#This Row],[NPS_Score (0-10)]]&lt;=6,"Detractors", OR(NPSTable[[#This Row],[NPS_Score (0-10)]]=7,NPSTable[[#This Row],[NPS_Score (0-10)]]=8),"Passive")</f>
        <v>Passive</v>
      </c>
    </row>
    <row r="77" spans="1:6" x14ac:dyDescent="0.3">
      <c r="A77" s="1" t="s">
        <v>858</v>
      </c>
      <c r="B77" s="8">
        <v>46075</v>
      </c>
      <c r="C77" s="1" t="s">
        <v>859</v>
      </c>
      <c r="D77" s="1">
        <v>8</v>
      </c>
      <c r="E77" s="1" t="s">
        <v>773</v>
      </c>
      <c r="F77" s="1" t="str" cm="1">
        <f t="array" ref="F77">_xlfn.IFS(NPSTable[[#This Row],[NPS_Score (0-10)]]&gt;=9,"Promoters",NPSTable[[#This Row],[NPS_Score (0-10)]]&lt;=6,"Detractors", OR(NPSTable[[#This Row],[NPS_Score (0-10)]]=7,NPSTable[[#This Row],[NPS_Score (0-10)]]=8),"Passive")</f>
        <v>Passive</v>
      </c>
    </row>
    <row r="78" spans="1:6" x14ac:dyDescent="0.3">
      <c r="A78" s="1" t="s">
        <v>860</v>
      </c>
      <c r="B78" s="8">
        <v>46076</v>
      </c>
      <c r="C78" s="1" t="s">
        <v>547</v>
      </c>
      <c r="D78" s="1">
        <v>10</v>
      </c>
      <c r="E78" s="1" t="s">
        <v>773</v>
      </c>
      <c r="F78" s="1" t="str" cm="1">
        <f t="array" ref="F78">_xlfn.IFS(NPSTable[[#This Row],[NPS_Score (0-10)]]&gt;=9,"Promoters",NPSTable[[#This Row],[NPS_Score (0-10)]]&lt;=6,"Detractors", OR(NPSTable[[#This Row],[NPS_Score (0-10)]]=7,NPSTable[[#This Row],[NPS_Score (0-10)]]=8),"Passive")</f>
        <v>Promoters</v>
      </c>
    </row>
    <row r="79" spans="1:6" x14ac:dyDescent="0.3">
      <c r="A79" s="1" t="s">
        <v>861</v>
      </c>
      <c r="B79" s="8">
        <v>46077</v>
      </c>
      <c r="C79" s="1" t="s">
        <v>702</v>
      </c>
      <c r="D79" s="1">
        <v>9</v>
      </c>
      <c r="E79" s="1" t="s">
        <v>773</v>
      </c>
      <c r="F79" s="1" t="str" cm="1">
        <f t="array" ref="F79">_xlfn.IFS(NPSTable[[#This Row],[NPS_Score (0-10)]]&gt;=9,"Promoters",NPSTable[[#This Row],[NPS_Score (0-10)]]&lt;=6,"Detractors", OR(NPSTable[[#This Row],[NPS_Score (0-10)]]=7,NPSTable[[#This Row],[NPS_Score (0-10)]]=8),"Passive")</f>
        <v>Promoters</v>
      </c>
    </row>
    <row r="80" spans="1:6" x14ac:dyDescent="0.3">
      <c r="A80" s="1" t="s">
        <v>862</v>
      </c>
      <c r="B80" s="8">
        <v>46077</v>
      </c>
      <c r="C80" s="1" t="s">
        <v>253</v>
      </c>
      <c r="D80" s="1">
        <v>10</v>
      </c>
      <c r="E80" s="1" t="s">
        <v>773</v>
      </c>
      <c r="F80" s="1" t="str" cm="1">
        <f t="array" ref="F80">_xlfn.IFS(NPSTable[[#This Row],[NPS_Score (0-10)]]&gt;=9,"Promoters",NPSTable[[#This Row],[NPS_Score (0-10)]]&lt;=6,"Detractors", OR(NPSTable[[#This Row],[NPS_Score (0-10)]]=7,NPSTable[[#This Row],[NPS_Score (0-10)]]=8),"Passive")</f>
        <v>Promoters</v>
      </c>
    </row>
    <row r="81" spans="1:6" x14ac:dyDescent="0.3">
      <c r="A81" s="1" t="s">
        <v>863</v>
      </c>
      <c r="B81" s="8">
        <v>46078</v>
      </c>
      <c r="C81" s="1" t="s">
        <v>864</v>
      </c>
      <c r="D81" s="1">
        <v>10</v>
      </c>
      <c r="E81" s="1" t="s">
        <v>773</v>
      </c>
      <c r="F81" s="1" t="str" cm="1">
        <f t="array" ref="F81">_xlfn.IFS(NPSTable[[#This Row],[NPS_Score (0-10)]]&gt;=9,"Promoters",NPSTable[[#This Row],[NPS_Score (0-10)]]&lt;=6,"Detractors", OR(NPSTable[[#This Row],[NPS_Score (0-10)]]=7,NPSTable[[#This Row],[NPS_Score (0-10)]]=8),"Passive")</f>
        <v>Promoters</v>
      </c>
    </row>
    <row r="82" spans="1:6" x14ac:dyDescent="0.3">
      <c r="A82" s="1" t="s">
        <v>865</v>
      </c>
      <c r="B82" s="8">
        <v>46078</v>
      </c>
      <c r="C82" s="1" t="s">
        <v>480</v>
      </c>
      <c r="D82" s="1">
        <v>9</v>
      </c>
      <c r="E82" s="1" t="s">
        <v>773</v>
      </c>
      <c r="F82" s="1" t="str" cm="1">
        <f t="array" ref="F82">_xlfn.IFS(NPSTable[[#This Row],[NPS_Score (0-10)]]&gt;=9,"Promoters",NPSTable[[#This Row],[NPS_Score (0-10)]]&lt;=6,"Detractors", OR(NPSTable[[#This Row],[NPS_Score (0-10)]]=7,NPSTable[[#This Row],[NPS_Score (0-10)]]=8),"Passive")</f>
        <v>Promoters</v>
      </c>
    </row>
    <row r="83" spans="1:6" x14ac:dyDescent="0.3">
      <c r="A83" s="1" t="s">
        <v>866</v>
      </c>
      <c r="B83" s="8">
        <v>46079</v>
      </c>
      <c r="C83" s="1" t="s">
        <v>462</v>
      </c>
      <c r="D83" s="1">
        <v>10</v>
      </c>
      <c r="E83" s="1" t="s">
        <v>773</v>
      </c>
      <c r="F83" s="1" t="str" cm="1">
        <f t="array" ref="F83">_xlfn.IFS(NPSTable[[#This Row],[NPS_Score (0-10)]]&gt;=9,"Promoters",NPSTable[[#This Row],[NPS_Score (0-10)]]&lt;=6,"Detractors", OR(NPSTable[[#This Row],[NPS_Score (0-10)]]=7,NPSTable[[#This Row],[NPS_Score (0-10)]]=8),"Passive")</f>
        <v>Promoters</v>
      </c>
    </row>
    <row r="84" spans="1:6" x14ac:dyDescent="0.3">
      <c r="A84" s="1" t="s">
        <v>867</v>
      </c>
      <c r="B84" s="8">
        <v>46079</v>
      </c>
      <c r="C84" s="1" t="s">
        <v>95</v>
      </c>
      <c r="D84" s="1">
        <v>4</v>
      </c>
      <c r="E84" s="1" t="s">
        <v>773</v>
      </c>
      <c r="F84" s="1" t="str" cm="1">
        <f t="array" ref="F84">_xlfn.IFS(NPSTable[[#This Row],[NPS_Score (0-10)]]&gt;=9,"Promoters",NPSTable[[#This Row],[NPS_Score (0-10)]]&lt;=6,"Detractors", OR(NPSTable[[#This Row],[NPS_Score (0-10)]]=7,NPSTable[[#This Row],[NPS_Score (0-10)]]=8),"Passive")</f>
        <v>Detractors</v>
      </c>
    </row>
    <row r="85" spans="1:6" x14ac:dyDescent="0.3">
      <c r="A85" s="1" t="s">
        <v>868</v>
      </c>
      <c r="B85" s="8">
        <v>46079</v>
      </c>
      <c r="C85" s="1" t="s">
        <v>581</v>
      </c>
      <c r="D85" s="1">
        <v>4</v>
      </c>
      <c r="E85" s="1" t="s">
        <v>773</v>
      </c>
      <c r="F85" s="1" t="str" cm="1">
        <f t="array" ref="F85">_xlfn.IFS(NPSTable[[#This Row],[NPS_Score (0-10)]]&gt;=9,"Promoters",NPSTable[[#This Row],[NPS_Score (0-10)]]&lt;=6,"Detractors", OR(NPSTable[[#This Row],[NPS_Score (0-10)]]=7,NPSTable[[#This Row],[NPS_Score (0-10)]]=8),"Passive")</f>
        <v>Detractors</v>
      </c>
    </row>
    <row r="86" spans="1:6" x14ac:dyDescent="0.3">
      <c r="A86" s="1" t="s">
        <v>869</v>
      </c>
      <c r="B86" s="8">
        <v>46080</v>
      </c>
      <c r="C86" s="1" t="s">
        <v>470</v>
      </c>
      <c r="D86" s="1">
        <v>9</v>
      </c>
      <c r="E86" s="1" t="s">
        <v>773</v>
      </c>
      <c r="F86" s="1" t="str" cm="1">
        <f t="array" ref="F86">_xlfn.IFS(NPSTable[[#This Row],[NPS_Score (0-10)]]&gt;=9,"Promoters",NPSTable[[#This Row],[NPS_Score (0-10)]]&lt;=6,"Detractors", OR(NPSTable[[#This Row],[NPS_Score (0-10)]]=7,NPSTable[[#This Row],[NPS_Score (0-10)]]=8),"Passive")</f>
        <v>Promoters</v>
      </c>
    </row>
    <row r="87" spans="1:6" x14ac:dyDescent="0.3">
      <c r="A87" s="1" t="s">
        <v>870</v>
      </c>
      <c r="B87" s="8">
        <v>46080</v>
      </c>
      <c r="C87" s="1" t="s">
        <v>337</v>
      </c>
      <c r="D87" s="1">
        <v>7</v>
      </c>
      <c r="E87" s="1" t="s">
        <v>773</v>
      </c>
      <c r="F87" s="1" t="str" cm="1">
        <f t="array" ref="F87">_xlfn.IFS(NPSTable[[#This Row],[NPS_Score (0-10)]]&gt;=9,"Promoters",NPSTable[[#This Row],[NPS_Score (0-10)]]&lt;=6,"Detractors", OR(NPSTable[[#This Row],[NPS_Score (0-10)]]=7,NPSTable[[#This Row],[NPS_Score (0-10)]]=8),"Passive")</f>
        <v>Passive</v>
      </c>
    </row>
    <row r="88" spans="1:6" x14ac:dyDescent="0.3">
      <c r="A88" s="1" t="s">
        <v>871</v>
      </c>
      <c r="B88" s="8">
        <v>46080</v>
      </c>
      <c r="C88" s="1" t="s">
        <v>263</v>
      </c>
      <c r="D88" s="1">
        <v>7</v>
      </c>
      <c r="E88" s="1" t="s">
        <v>773</v>
      </c>
      <c r="F88" s="1" t="str" cm="1">
        <f t="array" ref="F88">_xlfn.IFS(NPSTable[[#This Row],[NPS_Score (0-10)]]&gt;=9,"Promoters",NPSTable[[#This Row],[NPS_Score (0-10)]]&lt;=6,"Detractors", OR(NPSTable[[#This Row],[NPS_Score (0-10)]]=7,NPSTable[[#This Row],[NPS_Score (0-10)]]=8),"Passive")</f>
        <v>Passive</v>
      </c>
    </row>
    <row r="89" spans="1:6" x14ac:dyDescent="0.3">
      <c r="A89" s="1" t="s">
        <v>872</v>
      </c>
      <c r="B89" s="8">
        <v>46080</v>
      </c>
      <c r="C89" s="1" t="s">
        <v>873</v>
      </c>
      <c r="D89" s="1">
        <v>10</v>
      </c>
      <c r="E89" s="1" t="s">
        <v>773</v>
      </c>
      <c r="F89" s="1" t="str" cm="1">
        <f t="array" ref="F89">_xlfn.IFS(NPSTable[[#This Row],[NPS_Score (0-10)]]&gt;=9,"Promoters",NPSTable[[#This Row],[NPS_Score (0-10)]]&lt;=6,"Detractors", OR(NPSTable[[#This Row],[NPS_Score (0-10)]]=7,NPSTable[[#This Row],[NPS_Score (0-10)]]=8),"Passive")</f>
        <v>Promoters</v>
      </c>
    </row>
    <row r="90" spans="1:6" x14ac:dyDescent="0.3">
      <c r="A90" s="1" t="s">
        <v>874</v>
      </c>
      <c r="B90" s="8">
        <v>46081</v>
      </c>
      <c r="C90" s="1" t="s">
        <v>349</v>
      </c>
      <c r="D90" s="1">
        <v>8</v>
      </c>
      <c r="E90" s="1" t="s">
        <v>773</v>
      </c>
      <c r="F90" s="1" t="str" cm="1">
        <f t="array" ref="F90">_xlfn.IFS(NPSTable[[#This Row],[NPS_Score (0-10)]]&gt;=9,"Promoters",NPSTable[[#This Row],[NPS_Score (0-10)]]&lt;=6,"Detractors", OR(NPSTable[[#This Row],[NPS_Score (0-10)]]=7,NPSTable[[#This Row],[NPS_Score (0-10)]]=8),"Passive")</f>
        <v>Passive</v>
      </c>
    </row>
    <row r="91" spans="1:6" x14ac:dyDescent="0.3">
      <c r="A91" s="1" t="s">
        <v>875</v>
      </c>
      <c r="B91" s="8">
        <v>46081</v>
      </c>
      <c r="C91" s="1" t="s">
        <v>48</v>
      </c>
      <c r="D91" s="1">
        <v>10</v>
      </c>
      <c r="E91" s="1" t="s">
        <v>773</v>
      </c>
      <c r="F91" s="1" t="str" cm="1">
        <f t="array" ref="F91">_xlfn.IFS(NPSTable[[#This Row],[NPS_Score (0-10)]]&gt;=9,"Promoters",NPSTable[[#This Row],[NPS_Score (0-10)]]&lt;=6,"Detractors", OR(NPSTable[[#This Row],[NPS_Score (0-10)]]=7,NPSTable[[#This Row],[NPS_Score (0-10)]]=8),"Passive")</f>
        <v>Promoters</v>
      </c>
    </row>
    <row r="92" spans="1:6" x14ac:dyDescent="0.3">
      <c r="A92" s="1" t="s">
        <v>876</v>
      </c>
      <c r="B92" s="8">
        <v>46082</v>
      </c>
      <c r="C92" s="1" t="s">
        <v>103</v>
      </c>
      <c r="D92" s="1">
        <v>1</v>
      </c>
      <c r="E92" s="1" t="s">
        <v>773</v>
      </c>
      <c r="F92" s="1" t="str" cm="1">
        <f t="array" ref="F92">_xlfn.IFS(NPSTable[[#This Row],[NPS_Score (0-10)]]&gt;=9,"Promoters",NPSTable[[#This Row],[NPS_Score (0-10)]]&lt;=6,"Detractors", OR(NPSTable[[#This Row],[NPS_Score (0-10)]]=7,NPSTable[[#This Row],[NPS_Score (0-10)]]=8),"Passive")</f>
        <v>Detractors</v>
      </c>
    </row>
    <row r="93" spans="1:6" x14ac:dyDescent="0.3">
      <c r="A93" s="1" t="s">
        <v>877</v>
      </c>
      <c r="B93" s="8">
        <v>46083</v>
      </c>
      <c r="C93" s="1" t="s">
        <v>878</v>
      </c>
      <c r="D93" s="1">
        <v>10</v>
      </c>
      <c r="E93" s="1" t="s">
        <v>773</v>
      </c>
      <c r="F93" s="1" t="str" cm="1">
        <f t="array" ref="F93">_xlfn.IFS(NPSTable[[#This Row],[NPS_Score (0-10)]]&gt;=9,"Promoters",NPSTable[[#This Row],[NPS_Score (0-10)]]&lt;=6,"Detractors", OR(NPSTable[[#This Row],[NPS_Score (0-10)]]=7,NPSTable[[#This Row],[NPS_Score (0-10)]]=8),"Passive")</f>
        <v>Promoters</v>
      </c>
    </row>
    <row r="94" spans="1:6" x14ac:dyDescent="0.3">
      <c r="A94" s="1" t="s">
        <v>879</v>
      </c>
      <c r="B94" s="8">
        <v>46083</v>
      </c>
      <c r="C94" s="1" t="s">
        <v>192</v>
      </c>
      <c r="D94" s="1">
        <v>9</v>
      </c>
      <c r="E94" s="1" t="s">
        <v>773</v>
      </c>
      <c r="F94" s="1" t="str" cm="1">
        <f t="array" ref="F94">_xlfn.IFS(NPSTable[[#This Row],[NPS_Score (0-10)]]&gt;=9,"Promoters",NPSTable[[#This Row],[NPS_Score (0-10)]]&lt;=6,"Detractors", OR(NPSTable[[#This Row],[NPS_Score (0-10)]]=7,NPSTable[[#This Row],[NPS_Score (0-10)]]=8),"Passive")</f>
        <v>Promoters</v>
      </c>
    </row>
    <row r="95" spans="1:6" x14ac:dyDescent="0.3">
      <c r="A95" s="1" t="s">
        <v>880</v>
      </c>
      <c r="B95" s="8">
        <v>46083</v>
      </c>
      <c r="C95" s="1" t="s">
        <v>330</v>
      </c>
      <c r="D95" s="1">
        <v>5</v>
      </c>
      <c r="E95" s="1" t="s">
        <v>773</v>
      </c>
      <c r="F95" s="1" t="str" cm="1">
        <f t="array" ref="F95">_xlfn.IFS(NPSTable[[#This Row],[NPS_Score (0-10)]]&gt;=9,"Promoters",NPSTable[[#This Row],[NPS_Score (0-10)]]&lt;=6,"Detractors", OR(NPSTable[[#This Row],[NPS_Score (0-10)]]=7,NPSTable[[#This Row],[NPS_Score (0-10)]]=8),"Passive")</f>
        <v>Detractors</v>
      </c>
    </row>
    <row r="96" spans="1:6" x14ac:dyDescent="0.3">
      <c r="A96" s="1" t="s">
        <v>881</v>
      </c>
      <c r="B96" s="8">
        <v>46084</v>
      </c>
      <c r="C96" s="1" t="s">
        <v>522</v>
      </c>
      <c r="D96" s="1">
        <v>9</v>
      </c>
      <c r="E96" s="1" t="s">
        <v>773</v>
      </c>
      <c r="F96" s="1" t="str" cm="1">
        <f t="array" ref="F96">_xlfn.IFS(NPSTable[[#This Row],[NPS_Score (0-10)]]&gt;=9,"Promoters",NPSTable[[#This Row],[NPS_Score (0-10)]]&lt;=6,"Detractors", OR(NPSTable[[#This Row],[NPS_Score (0-10)]]=7,NPSTable[[#This Row],[NPS_Score (0-10)]]=8),"Passive")</f>
        <v>Promoters</v>
      </c>
    </row>
    <row r="97" spans="1:6" x14ac:dyDescent="0.3">
      <c r="A97" s="1" t="s">
        <v>882</v>
      </c>
      <c r="B97" s="8">
        <v>46084</v>
      </c>
      <c r="C97" s="1" t="s">
        <v>472</v>
      </c>
      <c r="D97" s="1">
        <v>3</v>
      </c>
      <c r="E97" s="1" t="s">
        <v>773</v>
      </c>
      <c r="F97" s="1" t="str" cm="1">
        <f t="array" ref="F97">_xlfn.IFS(NPSTable[[#This Row],[NPS_Score (0-10)]]&gt;=9,"Promoters",NPSTable[[#This Row],[NPS_Score (0-10)]]&lt;=6,"Detractors", OR(NPSTable[[#This Row],[NPS_Score (0-10)]]=7,NPSTable[[#This Row],[NPS_Score (0-10)]]=8),"Passive")</f>
        <v>Detractors</v>
      </c>
    </row>
    <row r="98" spans="1:6" x14ac:dyDescent="0.3">
      <c r="A98" s="1" t="s">
        <v>883</v>
      </c>
      <c r="B98" s="8">
        <v>46085</v>
      </c>
      <c r="C98" s="1" t="s">
        <v>764</v>
      </c>
      <c r="D98" s="1">
        <v>7</v>
      </c>
      <c r="E98" s="1" t="s">
        <v>773</v>
      </c>
      <c r="F98" s="1" t="str" cm="1">
        <f t="array" ref="F98">_xlfn.IFS(NPSTable[[#This Row],[NPS_Score (0-10)]]&gt;=9,"Promoters",NPSTable[[#This Row],[NPS_Score (0-10)]]&lt;=6,"Detractors", OR(NPSTable[[#This Row],[NPS_Score (0-10)]]=7,NPSTable[[#This Row],[NPS_Score (0-10)]]=8),"Passive")</f>
        <v>Passive</v>
      </c>
    </row>
    <row r="99" spans="1:6" x14ac:dyDescent="0.3">
      <c r="A99" s="1" t="s">
        <v>884</v>
      </c>
      <c r="B99" s="8">
        <v>46085</v>
      </c>
      <c r="C99" s="1" t="s">
        <v>139</v>
      </c>
      <c r="D99" s="1">
        <v>8</v>
      </c>
      <c r="E99" s="1" t="s">
        <v>773</v>
      </c>
      <c r="F99" s="1" t="str" cm="1">
        <f t="array" ref="F99">_xlfn.IFS(NPSTable[[#This Row],[NPS_Score (0-10)]]&gt;=9,"Promoters",NPSTable[[#This Row],[NPS_Score (0-10)]]&lt;=6,"Detractors", OR(NPSTable[[#This Row],[NPS_Score (0-10)]]=7,NPSTable[[#This Row],[NPS_Score (0-10)]]=8),"Passive")</f>
        <v>Passive</v>
      </c>
    </row>
    <row r="100" spans="1:6" x14ac:dyDescent="0.3">
      <c r="A100" s="1" t="s">
        <v>885</v>
      </c>
      <c r="B100" s="8">
        <v>46086</v>
      </c>
      <c r="C100" s="1" t="s">
        <v>314</v>
      </c>
      <c r="D100" s="1">
        <v>5</v>
      </c>
      <c r="E100" s="1" t="s">
        <v>773</v>
      </c>
      <c r="F100" s="1" t="str" cm="1">
        <f t="array" ref="F100">_xlfn.IFS(NPSTable[[#This Row],[NPS_Score (0-10)]]&gt;=9,"Promoters",NPSTable[[#This Row],[NPS_Score (0-10)]]&lt;=6,"Detractors", OR(NPSTable[[#This Row],[NPS_Score (0-10)]]=7,NPSTable[[#This Row],[NPS_Score (0-10)]]=8),"Passive")</f>
        <v>Detractors</v>
      </c>
    </row>
    <row r="101" spans="1:6" x14ac:dyDescent="0.3">
      <c r="A101" s="1" t="s">
        <v>886</v>
      </c>
      <c r="B101" s="8">
        <v>46087</v>
      </c>
      <c r="C101" s="1" t="s">
        <v>377</v>
      </c>
      <c r="D101" s="1">
        <v>7</v>
      </c>
      <c r="E101" s="1" t="s">
        <v>773</v>
      </c>
      <c r="F101" s="1" t="str" cm="1">
        <f t="array" ref="F101">_xlfn.IFS(NPSTable[[#This Row],[NPS_Score (0-10)]]&gt;=9,"Promoters",NPSTable[[#This Row],[NPS_Score (0-10)]]&lt;=6,"Detractors", OR(NPSTable[[#This Row],[NPS_Score (0-10)]]=7,NPSTable[[#This Row],[NPS_Score (0-10)]]=8),"Passive")</f>
        <v>Passive</v>
      </c>
    </row>
    <row r="102" spans="1:6" x14ac:dyDescent="0.3">
      <c r="A102" s="1" t="s">
        <v>887</v>
      </c>
      <c r="B102" s="8">
        <v>46087</v>
      </c>
      <c r="C102" s="1" t="s">
        <v>519</v>
      </c>
      <c r="D102" s="1">
        <v>7</v>
      </c>
      <c r="E102" s="1" t="s">
        <v>773</v>
      </c>
      <c r="F102" s="1" t="str" cm="1">
        <f t="array" ref="F102">_xlfn.IFS(NPSTable[[#This Row],[NPS_Score (0-10)]]&gt;=9,"Promoters",NPSTable[[#This Row],[NPS_Score (0-10)]]&lt;=6,"Detractors", OR(NPSTable[[#This Row],[NPS_Score (0-10)]]=7,NPSTable[[#This Row],[NPS_Score (0-10)]]=8),"Passive")</f>
        <v>Passive</v>
      </c>
    </row>
    <row r="103" spans="1:6" x14ac:dyDescent="0.3">
      <c r="A103" s="1" t="s">
        <v>888</v>
      </c>
      <c r="B103" s="8">
        <v>46089</v>
      </c>
      <c r="C103" s="1" t="s">
        <v>357</v>
      </c>
      <c r="D103" s="1">
        <v>6</v>
      </c>
      <c r="E103" s="1" t="s">
        <v>773</v>
      </c>
      <c r="F103" s="1" t="str" cm="1">
        <f t="array" ref="F103">_xlfn.IFS(NPSTable[[#This Row],[NPS_Score (0-10)]]&gt;=9,"Promoters",NPSTable[[#This Row],[NPS_Score (0-10)]]&lt;=6,"Detractors", OR(NPSTable[[#This Row],[NPS_Score (0-10)]]=7,NPSTable[[#This Row],[NPS_Score (0-10)]]=8),"Passive")</f>
        <v>Detractors</v>
      </c>
    </row>
    <row r="104" spans="1:6" x14ac:dyDescent="0.3">
      <c r="A104" s="1" t="s">
        <v>889</v>
      </c>
      <c r="B104" s="8">
        <v>46089</v>
      </c>
      <c r="C104" s="1" t="s">
        <v>477</v>
      </c>
      <c r="D104" s="1">
        <v>9</v>
      </c>
      <c r="E104" s="1" t="s">
        <v>773</v>
      </c>
      <c r="F104" s="1" t="str" cm="1">
        <f t="array" ref="F104">_xlfn.IFS(NPSTable[[#This Row],[NPS_Score (0-10)]]&gt;=9,"Promoters",NPSTable[[#This Row],[NPS_Score (0-10)]]&lt;=6,"Detractors", OR(NPSTable[[#This Row],[NPS_Score (0-10)]]=7,NPSTable[[#This Row],[NPS_Score (0-10)]]=8),"Passive")</f>
        <v>Promoters</v>
      </c>
    </row>
    <row r="105" spans="1:6" x14ac:dyDescent="0.3">
      <c r="A105" s="1" t="s">
        <v>890</v>
      </c>
      <c r="B105" s="8">
        <v>46089</v>
      </c>
      <c r="C105" s="1" t="s">
        <v>362</v>
      </c>
      <c r="D105" s="1">
        <v>9</v>
      </c>
      <c r="E105" s="1" t="s">
        <v>773</v>
      </c>
      <c r="F105" s="1" t="str" cm="1">
        <f t="array" ref="F105">_xlfn.IFS(NPSTable[[#This Row],[NPS_Score (0-10)]]&gt;=9,"Promoters",NPSTable[[#This Row],[NPS_Score (0-10)]]&lt;=6,"Detractors", OR(NPSTable[[#This Row],[NPS_Score (0-10)]]=7,NPSTable[[#This Row],[NPS_Score (0-10)]]=8),"Passive")</f>
        <v>Promoters</v>
      </c>
    </row>
    <row r="106" spans="1:6" x14ac:dyDescent="0.3">
      <c r="A106" s="1" t="s">
        <v>891</v>
      </c>
      <c r="B106" s="8">
        <v>46089</v>
      </c>
      <c r="C106" s="1" t="s">
        <v>151</v>
      </c>
      <c r="D106" s="1">
        <v>1</v>
      </c>
      <c r="E106" s="1" t="s">
        <v>773</v>
      </c>
      <c r="F106" s="1" t="str" cm="1">
        <f t="array" ref="F106">_xlfn.IFS(NPSTable[[#This Row],[NPS_Score (0-10)]]&gt;=9,"Promoters",NPSTable[[#This Row],[NPS_Score (0-10)]]&lt;=6,"Detractors", OR(NPSTable[[#This Row],[NPS_Score (0-10)]]=7,NPSTable[[#This Row],[NPS_Score (0-10)]]=8),"Passive")</f>
        <v>Detractors</v>
      </c>
    </row>
    <row r="107" spans="1:6" x14ac:dyDescent="0.3">
      <c r="A107" s="1" t="s">
        <v>892</v>
      </c>
      <c r="B107" s="8">
        <v>46090</v>
      </c>
      <c r="C107" s="1" t="s">
        <v>289</v>
      </c>
      <c r="D107" s="1">
        <v>7</v>
      </c>
      <c r="E107" s="1" t="s">
        <v>773</v>
      </c>
      <c r="F107" s="1" t="str" cm="1">
        <f t="array" ref="F107">_xlfn.IFS(NPSTable[[#This Row],[NPS_Score (0-10)]]&gt;=9,"Promoters",NPSTable[[#This Row],[NPS_Score (0-10)]]&lt;=6,"Detractors", OR(NPSTable[[#This Row],[NPS_Score (0-10)]]=7,NPSTable[[#This Row],[NPS_Score (0-10)]]=8),"Passive")</f>
        <v>Passive</v>
      </c>
    </row>
    <row r="108" spans="1:6" x14ac:dyDescent="0.3">
      <c r="A108" s="1" t="s">
        <v>893</v>
      </c>
      <c r="B108" s="8">
        <v>46090</v>
      </c>
      <c r="C108" s="1" t="s">
        <v>153</v>
      </c>
      <c r="D108" s="1">
        <v>9</v>
      </c>
      <c r="E108" s="1" t="s">
        <v>773</v>
      </c>
      <c r="F108" s="1" t="str" cm="1">
        <f t="array" ref="F108">_xlfn.IFS(NPSTable[[#This Row],[NPS_Score (0-10)]]&gt;=9,"Promoters",NPSTable[[#This Row],[NPS_Score (0-10)]]&lt;=6,"Detractors", OR(NPSTable[[#This Row],[NPS_Score (0-10)]]=7,NPSTable[[#This Row],[NPS_Score (0-10)]]=8),"Passive")</f>
        <v>Promoters</v>
      </c>
    </row>
    <row r="109" spans="1:6" x14ac:dyDescent="0.3">
      <c r="A109" s="1" t="s">
        <v>894</v>
      </c>
      <c r="B109" s="8">
        <v>46091</v>
      </c>
      <c r="C109" s="1" t="s">
        <v>71</v>
      </c>
      <c r="D109" s="1">
        <v>2</v>
      </c>
      <c r="E109" s="1" t="s">
        <v>773</v>
      </c>
      <c r="F109" s="1" t="str" cm="1">
        <f t="array" ref="F109">_xlfn.IFS(NPSTable[[#This Row],[NPS_Score (0-10)]]&gt;=9,"Promoters",NPSTable[[#This Row],[NPS_Score (0-10)]]&lt;=6,"Detractors", OR(NPSTable[[#This Row],[NPS_Score (0-10)]]=7,NPSTable[[#This Row],[NPS_Score (0-10)]]=8),"Passive")</f>
        <v>Detractors</v>
      </c>
    </row>
    <row r="110" spans="1:6" x14ac:dyDescent="0.3">
      <c r="A110" s="1" t="s">
        <v>895</v>
      </c>
      <c r="B110" s="8">
        <v>46091</v>
      </c>
      <c r="C110" s="1" t="s">
        <v>624</v>
      </c>
      <c r="D110" s="1">
        <v>5</v>
      </c>
      <c r="E110" s="1" t="s">
        <v>773</v>
      </c>
      <c r="F110" s="1" t="str" cm="1">
        <f t="array" ref="F110">_xlfn.IFS(NPSTable[[#This Row],[NPS_Score (0-10)]]&gt;=9,"Promoters",NPSTable[[#This Row],[NPS_Score (0-10)]]&lt;=6,"Detractors", OR(NPSTable[[#This Row],[NPS_Score (0-10)]]=7,NPSTable[[#This Row],[NPS_Score (0-10)]]=8),"Passive")</f>
        <v>Detractors</v>
      </c>
    </row>
    <row r="111" spans="1:6" x14ac:dyDescent="0.3">
      <c r="A111" s="1" t="s">
        <v>896</v>
      </c>
      <c r="B111" s="8">
        <v>46091</v>
      </c>
      <c r="C111" s="1" t="s">
        <v>563</v>
      </c>
      <c r="D111" s="1">
        <v>4</v>
      </c>
      <c r="E111" s="1" t="s">
        <v>773</v>
      </c>
      <c r="F111" s="1" t="str" cm="1">
        <f t="array" ref="F111">_xlfn.IFS(NPSTable[[#This Row],[NPS_Score (0-10)]]&gt;=9,"Promoters",NPSTable[[#This Row],[NPS_Score (0-10)]]&lt;=6,"Detractors", OR(NPSTable[[#This Row],[NPS_Score (0-10)]]=7,NPSTable[[#This Row],[NPS_Score (0-10)]]=8),"Passive")</f>
        <v>Detractors</v>
      </c>
    </row>
    <row r="112" spans="1:6" x14ac:dyDescent="0.3">
      <c r="A112" s="1" t="s">
        <v>897</v>
      </c>
      <c r="B112" s="8">
        <v>46092</v>
      </c>
      <c r="C112" s="1" t="s">
        <v>123</v>
      </c>
      <c r="D112" s="1">
        <v>9</v>
      </c>
      <c r="E112" s="1" t="s">
        <v>773</v>
      </c>
      <c r="F112" s="1" t="str" cm="1">
        <f t="array" ref="F112">_xlfn.IFS(NPSTable[[#This Row],[NPS_Score (0-10)]]&gt;=9,"Promoters",NPSTable[[#This Row],[NPS_Score (0-10)]]&lt;=6,"Detractors", OR(NPSTable[[#This Row],[NPS_Score (0-10)]]=7,NPSTable[[#This Row],[NPS_Score (0-10)]]=8),"Passive")</f>
        <v>Promoters</v>
      </c>
    </row>
    <row r="113" spans="1:6" x14ac:dyDescent="0.3">
      <c r="A113" s="1" t="s">
        <v>898</v>
      </c>
      <c r="B113" s="8">
        <v>46092</v>
      </c>
      <c r="C113" s="1" t="s">
        <v>486</v>
      </c>
      <c r="D113" s="1">
        <v>10</v>
      </c>
      <c r="E113" s="1" t="s">
        <v>773</v>
      </c>
      <c r="F113" s="1" t="str" cm="1">
        <f t="array" ref="F113">_xlfn.IFS(NPSTable[[#This Row],[NPS_Score (0-10)]]&gt;=9,"Promoters",NPSTable[[#This Row],[NPS_Score (0-10)]]&lt;=6,"Detractors", OR(NPSTable[[#This Row],[NPS_Score (0-10)]]=7,NPSTable[[#This Row],[NPS_Score (0-10)]]=8),"Passive")</f>
        <v>Promoters</v>
      </c>
    </row>
    <row r="114" spans="1:6" x14ac:dyDescent="0.3">
      <c r="A114" s="1" t="s">
        <v>899</v>
      </c>
      <c r="B114" s="8">
        <v>46093</v>
      </c>
      <c r="C114" s="1" t="s">
        <v>619</v>
      </c>
      <c r="D114" s="1">
        <v>10</v>
      </c>
      <c r="E114" s="1" t="s">
        <v>773</v>
      </c>
      <c r="F114" s="1" t="str" cm="1">
        <f t="array" ref="F114">_xlfn.IFS(NPSTable[[#This Row],[NPS_Score (0-10)]]&gt;=9,"Promoters",NPSTable[[#This Row],[NPS_Score (0-10)]]&lt;=6,"Detractors", OR(NPSTable[[#This Row],[NPS_Score (0-10)]]=7,NPSTable[[#This Row],[NPS_Score (0-10)]]=8),"Passive")</f>
        <v>Promoters</v>
      </c>
    </row>
    <row r="115" spans="1:6" x14ac:dyDescent="0.3">
      <c r="A115" s="1" t="s">
        <v>900</v>
      </c>
      <c r="B115" s="8">
        <v>46093</v>
      </c>
      <c r="C115" s="1" t="s">
        <v>442</v>
      </c>
      <c r="D115" s="1">
        <v>10</v>
      </c>
      <c r="E115" s="1" t="s">
        <v>773</v>
      </c>
      <c r="F115" s="1" t="str" cm="1">
        <f t="array" ref="F115">_xlfn.IFS(NPSTable[[#This Row],[NPS_Score (0-10)]]&gt;=9,"Promoters",NPSTable[[#This Row],[NPS_Score (0-10)]]&lt;=6,"Detractors", OR(NPSTable[[#This Row],[NPS_Score (0-10)]]=7,NPSTable[[#This Row],[NPS_Score (0-10)]]=8),"Passive")</f>
        <v>Promoters</v>
      </c>
    </row>
    <row r="116" spans="1:6" x14ac:dyDescent="0.3">
      <c r="A116" s="1" t="s">
        <v>901</v>
      </c>
      <c r="B116" s="8">
        <v>46093</v>
      </c>
      <c r="C116" s="1" t="s">
        <v>133</v>
      </c>
      <c r="D116" s="1">
        <v>10</v>
      </c>
      <c r="E116" s="1" t="s">
        <v>773</v>
      </c>
      <c r="F116" s="1" t="str" cm="1">
        <f t="array" ref="F116">_xlfn.IFS(NPSTable[[#This Row],[NPS_Score (0-10)]]&gt;=9,"Promoters",NPSTable[[#This Row],[NPS_Score (0-10)]]&lt;=6,"Detractors", OR(NPSTable[[#This Row],[NPS_Score (0-10)]]=7,NPSTable[[#This Row],[NPS_Score (0-10)]]=8),"Passive")</f>
        <v>Promoters</v>
      </c>
    </row>
    <row r="117" spans="1:6" x14ac:dyDescent="0.3">
      <c r="A117" s="1" t="s">
        <v>902</v>
      </c>
      <c r="B117" s="8">
        <v>46093</v>
      </c>
      <c r="C117" s="1" t="s">
        <v>190</v>
      </c>
      <c r="D117" s="1">
        <v>8</v>
      </c>
      <c r="E117" s="1" t="s">
        <v>773</v>
      </c>
      <c r="F117" s="1" t="str" cm="1">
        <f t="array" ref="F117">_xlfn.IFS(NPSTable[[#This Row],[NPS_Score (0-10)]]&gt;=9,"Promoters",NPSTable[[#This Row],[NPS_Score (0-10)]]&lt;=6,"Detractors", OR(NPSTable[[#This Row],[NPS_Score (0-10)]]=7,NPSTable[[#This Row],[NPS_Score (0-10)]]=8),"Passive")</f>
        <v>Passive</v>
      </c>
    </row>
    <row r="118" spans="1:6" x14ac:dyDescent="0.3">
      <c r="A118" s="1" t="s">
        <v>903</v>
      </c>
      <c r="B118" s="8">
        <v>46094</v>
      </c>
      <c r="C118" s="1" t="s">
        <v>163</v>
      </c>
      <c r="D118" s="1">
        <v>8</v>
      </c>
      <c r="E118" s="1" t="s">
        <v>773</v>
      </c>
      <c r="F118" s="1" t="str" cm="1">
        <f t="array" ref="F118">_xlfn.IFS(NPSTable[[#This Row],[NPS_Score (0-10)]]&gt;=9,"Promoters",NPSTable[[#This Row],[NPS_Score (0-10)]]&lt;=6,"Detractors", OR(NPSTable[[#This Row],[NPS_Score (0-10)]]=7,NPSTable[[#This Row],[NPS_Score (0-10)]]=8),"Passive")</f>
        <v>Passive</v>
      </c>
    </row>
    <row r="119" spans="1:6" x14ac:dyDescent="0.3">
      <c r="A119" s="1" t="s">
        <v>904</v>
      </c>
      <c r="B119" s="8">
        <v>46094</v>
      </c>
      <c r="C119" s="1" t="s">
        <v>247</v>
      </c>
      <c r="D119" s="1">
        <v>9</v>
      </c>
      <c r="E119" s="1" t="s">
        <v>773</v>
      </c>
      <c r="F119" s="1" t="str" cm="1">
        <f t="array" ref="F119">_xlfn.IFS(NPSTable[[#This Row],[NPS_Score (0-10)]]&gt;=9,"Promoters",NPSTable[[#This Row],[NPS_Score (0-10)]]&lt;=6,"Detractors", OR(NPSTable[[#This Row],[NPS_Score (0-10)]]=7,NPSTable[[#This Row],[NPS_Score (0-10)]]=8),"Passive")</f>
        <v>Promoters</v>
      </c>
    </row>
    <row r="120" spans="1:6" x14ac:dyDescent="0.3">
      <c r="A120" s="1" t="s">
        <v>905</v>
      </c>
      <c r="B120" s="8">
        <v>46094</v>
      </c>
      <c r="C120" s="1" t="s">
        <v>323</v>
      </c>
      <c r="D120" s="1">
        <v>7</v>
      </c>
      <c r="E120" s="1" t="s">
        <v>773</v>
      </c>
      <c r="F120" s="1" t="str" cm="1">
        <f t="array" ref="F120">_xlfn.IFS(NPSTable[[#This Row],[NPS_Score (0-10)]]&gt;=9,"Promoters",NPSTable[[#This Row],[NPS_Score (0-10)]]&lt;=6,"Detractors", OR(NPSTable[[#This Row],[NPS_Score (0-10)]]=7,NPSTable[[#This Row],[NPS_Score (0-10)]]=8),"Passive")</f>
        <v>Passive</v>
      </c>
    </row>
    <row r="121" spans="1:6" x14ac:dyDescent="0.3">
      <c r="A121" s="1" t="s">
        <v>906</v>
      </c>
      <c r="B121" s="8">
        <v>46095</v>
      </c>
      <c r="C121" s="1" t="s">
        <v>907</v>
      </c>
      <c r="D121" s="1">
        <v>7</v>
      </c>
      <c r="E121" s="1" t="s">
        <v>773</v>
      </c>
      <c r="F121" s="1" t="str" cm="1">
        <f t="array" ref="F121">_xlfn.IFS(NPSTable[[#This Row],[NPS_Score (0-10)]]&gt;=9,"Promoters",NPSTable[[#This Row],[NPS_Score (0-10)]]&lt;=6,"Detractors", OR(NPSTable[[#This Row],[NPS_Score (0-10)]]=7,NPSTable[[#This Row],[NPS_Score (0-10)]]=8),"Passive")</f>
        <v>Passive</v>
      </c>
    </row>
    <row r="122" spans="1:6" x14ac:dyDescent="0.3">
      <c r="A122" s="1" t="s">
        <v>908</v>
      </c>
      <c r="B122" s="8">
        <v>46096</v>
      </c>
      <c r="C122" s="1" t="s">
        <v>451</v>
      </c>
      <c r="D122" s="1">
        <v>9</v>
      </c>
      <c r="E122" s="1" t="s">
        <v>773</v>
      </c>
      <c r="F122" s="1" t="str" cm="1">
        <f t="array" ref="F122">_xlfn.IFS(NPSTable[[#This Row],[NPS_Score (0-10)]]&gt;=9,"Promoters",NPSTable[[#This Row],[NPS_Score (0-10)]]&lt;=6,"Detractors", OR(NPSTable[[#This Row],[NPS_Score (0-10)]]=7,NPSTable[[#This Row],[NPS_Score (0-10)]]=8),"Passive")</f>
        <v>Promoters</v>
      </c>
    </row>
    <row r="123" spans="1:6" x14ac:dyDescent="0.3">
      <c r="A123" s="1" t="s">
        <v>909</v>
      </c>
      <c r="B123" s="8">
        <v>46096</v>
      </c>
      <c r="C123" s="1" t="s">
        <v>726</v>
      </c>
      <c r="D123" s="1">
        <v>7</v>
      </c>
      <c r="E123" s="1" t="s">
        <v>773</v>
      </c>
      <c r="F123" s="1" t="str" cm="1">
        <f t="array" ref="F123">_xlfn.IFS(NPSTable[[#This Row],[NPS_Score (0-10)]]&gt;=9,"Promoters",NPSTable[[#This Row],[NPS_Score (0-10)]]&lt;=6,"Detractors", OR(NPSTable[[#This Row],[NPS_Score (0-10)]]=7,NPSTable[[#This Row],[NPS_Score (0-10)]]=8),"Passive")</f>
        <v>Passive</v>
      </c>
    </row>
    <row r="124" spans="1:6" x14ac:dyDescent="0.3">
      <c r="A124" s="1" t="s">
        <v>910</v>
      </c>
      <c r="B124" s="8">
        <v>46096</v>
      </c>
      <c r="C124" s="1" t="s">
        <v>680</v>
      </c>
      <c r="D124" s="1">
        <v>9</v>
      </c>
      <c r="E124" s="1" t="s">
        <v>773</v>
      </c>
      <c r="F124" s="1" t="str" cm="1">
        <f t="array" ref="F124">_xlfn.IFS(NPSTable[[#This Row],[NPS_Score (0-10)]]&gt;=9,"Promoters",NPSTable[[#This Row],[NPS_Score (0-10)]]&lt;=6,"Detractors", OR(NPSTable[[#This Row],[NPS_Score (0-10)]]=7,NPSTable[[#This Row],[NPS_Score (0-10)]]=8),"Passive")</f>
        <v>Promoters</v>
      </c>
    </row>
    <row r="125" spans="1:6" x14ac:dyDescent="0.3">
      <c r="A125" s="1" t="s">
        <v>911</v>
      </c>
      <c r="B125" s="8">
        <v>46097</v>
      </c>
      <c r="C125" s="1" t="s">
        <v>484</v>
      </c>
      <c r="D125" s="1">
        <v>10</v>
      </c>
      <c r="E125" s="1" t="s">
        <v>773</v>
      </c>
      <c r="F125" s="1" t="str" cm="1">
        <f t="array" ref="F125">_xlfn.IFS(NPSTable[[#This Row],[NPS_Score (0-10)]]&gt;=9,"Promoters",NPSTable[[#This Row],[NPS_Score (0-10)]]&lt;=6,"Detractors", OR(NPSTable[[#This Row],[NPS_Score (0-10)]]=7,NPSTable[[#This Row],[NPS_Score (0-10)]]=8),"Passive")</f>
        <v>Promoters</v>
      </c>
    </row>
    <row r="126" spans="1:6" x14ac:dyDescent="0.3">
      <c r="A126" s="1" t="s">
        <v>912</v>
      </c>
      <c r="B126" s="8">
        <v>46098</v>
      </c>
      <c r="C126" s="1" t="s">
        <v>913</v>
      </c>
      <c r="D126" s="1">
        <v>6</v>
      </c>
      <c r="E126" s="1" t="s">
        <v>773</v>
      </c>
      <c r="F126" s="1" t="str" cm="1">
        <f t="array" ref="F126">_xlfn.IFS(NPSTable[[#This Row],[NPS_Score (0-10)]]&gt;=9,"Promoters",NPSTable[[#This Row],[NPS_Score (0-10)]]&lt;=6,"Detractors", OR(NPSTable[[#This Row],[NPS_Score (0-10)]]=7,NPSTable[[#This Row],[NPS_Score (0-10)]]=8),"Passive")</f>
        <v>Detractors</v>
      </c>
    </row>
    <row r="127" spans="1:6" x14ac:dyDescent="0.3">
      <c r="A127" s="1" t="s">
        <v>914</v>
      </c>
      <c r="B127" s="8">
        <v>46098</v>
      </c>
      <c r="C127" s="1" t="s">
        <v>283</v>
      </c>
      <c r="D127" s="1">
        <v>8</v>
      </c>
      <c r="E127" s="1" t="s">
        <v>773</v>
      </c>
      <c r="F127" s="1" t="str" cm="1">
        <f t="array" ref="F127">_xlfn.IFS(NPSTable[[#This Row],[NPS_Score (0-10)]]&gt;=9,"Promoters",NPSTable[[#This Row],[NPS_Score (0-10)]]&lt;=6,"Detractors", OR(NPSTable[[#This Row],[NPS_Score (0-10)]]=7,NPSTable[[#This Row],[NPS_Score (0-10)]]=8),"Passive")</f>
        <v>Passive</v>
      </c>
    </row>
    <row r="128" spans="1:6" x14ac:dyDescent="0.3">
      <c r="A128" s="1" t="s">
        <v>915</v>
      </c>
      <c r="B128" s="8">
        <v>46100</v>
      </c>
      <c r="C128" s="1" t="s">
        <v>299</v>
      </c>
      <c r="D128" s="1">
        <v>3</v>
      </c>
      <c r="E128" s="1" t="s">
        <v>773</v>
      </c>
      <c r="F128" s="1" t="str" cm="1">
        <f t="array" ref="F128">_xlfn.IFS(NPSTable[[#This Row],[NPS_Score (0-10)]]&gt;=9,"Promoters",NPSTable[[#This Row],[NPS_Score (0-10)]]&lt;=6,"Detractors", OR(NPSTable[[#This Row],[NPS_Score (0-10)]]=7,NPSTable[[#This Row],[NPS_Score (0-10)]]=8),"Passive")</f>
        <v>Detractors</v>
      </c>
    </row>
    <row r="129" spans="1:6" x14ac:dyDescent="0.3">
      <c r="A129" s="1" t="s">
        <v>916</v>
      </c>
      <c r="B129" s="8">
        <v>46100</v>
      </c>
      <c r="C129" s="1" t="s">
        <v>743</v>
      </c>
      <c r="D129" s="1">
        <v>9</v>
      </c>
      <c r="E129" s="1" t="s">
        <v>773</v>
      </c>
      <c r="F129" s="1" t="str" cm="1">
        <f t="array" ref="F129">_xlfn.IFS(NPSTable[[#This Row],[NPS_Score (0-10)]]&gt;=9,"Promoters",NPSTable[[#This Row],[NPS_Score (0-10)]]&lt;=6,"Detractors", OR(NPSTable[[#This Row],[NPS_Score (0-10)]]=7,NPSTable[[#This Row],[NPS_Score (0-10)]]=8),"Passive")</f>
        <v>Promoters</v>
      </c>
    </row>
    <row r="130" spans="1:6" x14ac:dyDescent="0.3">
      <c r="A130" s="1" t="s">
        <v>917</v>
      </c>
      <c r="B130" s="8">
        <v>46100</v>
      </c>
      <c r="C130" s="1" t="s">
        <v>423</v>
      </c>
      <c r="D130" s="1">
        <v>9</v>
      </c>
      <c r="E130" s="1" t="s">
        <v>773</v>
      </c>
      <c r="F130" s="1" t="str" cm="1">
        <f t="array" ref="F130">_xlfn.IFS(NPSTable[[#This Row],[NPS_Score (0-10)]]&gt;=9,"Promoters",NPSTable[[#This Row],[NPS_Score (0-10)]]&lt;=6,"Detractors", OR(NPSTable[[#This Row],[NPS_Score (0-10)]]=7,NPSTable[[#This Row],[NPS_Score (0-10)]]=8),"Passive")</f>
        <v>Promoters</v>
      </c>
    </row>
    <row r="131" spans="1:6" x14ac:dyDescent="0.3">
      <c r="A131" s="1" t="s">
        <v>918</v>
      </c>
      <c r="B131" s="8">
        <v>46101</v>
      </c>
      <c r="C131" s="1" t="s">
        <v>614</v>
      </c>
      <c r="D131" s="1">
        <v>8</v>
      </c>
      <c r="E131" s="1" t="s">
        <v>773</v>
      </c>
      <c r="F131" s="1" t="str" cm="1">
        <f t="array" ref="F131">_xlfn.IFS(NPSTable[[#This Row],[NPS_Score (0-10)]]&gt;=9,"Promoters",NPSTable[[#This Row],[NPS_Score (0-10)]]&lt;=6,"Detractors", OR(NPSTable[[#This Row],[NPS_Score (0-10)]]=7,NPSTable[[#This Row],[NPS_Score (0-10)]]=8),"Passive")</f>
        <v>Passive</v>
      </c>
    </row>
    <row r="132" spans="1:6" x14ac:dyDescent="0.3">
      <c r="A132" s="1" t="s">
        <v>919</v>
      </c>
      <c r="B132" s="8">
        <v>46101</v>
      </c>
      <c r="C132" s="1" t="s">
        <v>425</v>
      </c>
      <c r="D132" s="1">
        <v>8</v>
      </c>
      <c r="E132" s="1" t="s">
        <v>773</v>
      </c>
      <c r="F132" s="1" t="str" cm="1">
        <f t="array" ref="F132">_xlfn.IFS(NPSTable[[#This Row],[NPS_Score (0-10)]]&gt;=9,"Promoters",NPSTable[[#This Row],[NPS_Score (0-10)]]&lt;=6,"Detractors", OR(NPSTable[[#This Row],[NPS_Score (0-10)]]=7,NPSTable[[#This Row],[NPS_Score (0-10)]]=8),"Passive")</f>
        <v>Passive</v>
      </c>
    </row>
    <row r="133" spans="1:6" x14ac:dyDescent="0.3">
      <c r="A133" s="1" t="s">
        <v>920</v>
      </c>
      <c r="B133" s="8">
        <v>46102</v>
      </c>
      <c r="C133" s="1" t="s">
        <v>125</v>
      </c>
      <c r="D133" s="1">
        <v>10</v>
      </c>
      <c r="E133" s="1" t="s">
        <v>773</v>
      </c>
      <c r="F133" s="1" t="str" cm="1">
        <f t="array" ref="F133">_xlfn.IFS(NPSTable[[#This Row],[NPS_Score (0-10)]]&gt;=9,"Promoters",NPSTable[[#This Row],[NPS_Score (0-10)]]&lt;=6,"Detractors", OR(NPSTable[[#This Row],[NPS_Score (0-10)]]=7,NPSTable[[#This Row],[NPS_Score (0-10)]]=8),"Passive")</f>
        <v>Promoters</v>
      </c>
    </row>
    <row r="134" spans="1:6" x14ac:dyDescent="0.3">
      <c r="A134" s="1" t="s">
        <v>921</v>
      </c>
      <c r="B134" s="8">
        <v>46102</v>
      </c>
      <c r="C134" s="1" t="s">
        <v>415</v>
      </c>
      <c r="D134" s="1">
        <v>8</v>
      </c>
      <c r="E134" s="1" t="s">
        <v>773</v>
      </c>
      <c r="F134" s="1" t="str" cm="1">
        <f t="array" ref="F134">_xlfn.IFS(NPSTable[[#This Row],[NPS_Score (0-10)]]&gt;=9,"Promoters",NPSTable[[#This Row],[NPS_Score (0-10)]]&lt;=6,"Detractors", OR(NPSTable[[#This Row],[NPS_Score (0-10)]]=7,NPSTable[[#This Row],[NPS_Score (0-10)]]=8),"Passive")</f>
        <v>Passive</v>
      </c>
    </row>
    <row r="135" spans="1:6" x14ac:dyDescent="0.3">
      <c r="A135" s="1" t="s">
        <v>922</v>
      </c>
      <c r="B135" s="8">
        <v>46103</v>
      </c>
      <c r="C135" s="1" t="s">
        <v>923</v>
      </c>
      <c r="D135" s="1">
        <v>6</v>
      </c>
      <c r="E135" s="1" t="s">
        <v>773</v>
      </c>
      <c r="F135" s="1" t="str" cm="1">
        <f t="array" ref="F135">_xlfn.IFS(NPSTable[[#This Row],[NPS_Score (0-10)]]&gt;=9,"Promoters",NPSTable[[#This Row],[NPS_Score (0-10)]]&lt;=6,"Detractors", OR(NPSTable[[#This Row],[NPS_Score (0-10)]]=7,NPSTable[[#This Row],[NPS_Score (0-10)]]=8),"Passive")</f>
        <v>Detractors</v>
      </c>
    </row>
    <row r="136" spans="1:6" x14ac:dyDescent="0.3">
      <c r="A136" s="1" t="s">
        <v>924</v>
      </c>
      <c r="B136" s="8">
        <v>46105</v>
      </c>
      <c r="C136" s="1" t="s">
        <v>236</v>
      </c>
      <c r="D136" s="1">
        <v>9</v>
      </c>
      <c r="E136" s="1" t="s">
        <v>773</v>
      </c>
      <c r="F136" s="1" t="str" cm="1">
        <f t="array" ref="F136">_xlfn.IFS(NPSTable[[#This Row],[NPS_Score (0-10)]]&gt;=9,"Promoters",NPSTable[[#This Row],[NPS_Score (0-10)]]&lt;=6,"Detractors", OR(NPSTable[[#This Row],[NPS_Score (0-10)]]=7,NPSTable[[#This Row],[NPS_Score (0-10)]]=8),"Passive")</f>
        <v>Promoters</v>
      </c>
    </row>
    <row r="137" spans="1:6" x14ac:dyDescent="0.3">
      <c r="A137" s="1" t="s">
        <v>925</v>
      </c>
      <c r="B137" s="8">
        <v>46106</v>
      </c>
      <c r="C137" s="1" t="s">
        <v>926</v>
      </c>
      <c r="D137" s="1">
        <v>9</v>
      </c>
      <c r="E137" s="1" t="s">
        <v>773</v>
      </c>
      <c r="F137" s="1" t="str" cm="1">
        <f t="array" ref="F137">_xlfn.IFS(NPSTable[[#This Row],[NPS_Score (0-10)]]&gt;=9,"Promoters",NPSTable[[#This Row],[NPS_Score (0-10)]]&lt;=6,"Detractors", OR(NPSTable[[#This Row],[NPS_Score (0-10)]]=7,NPSTable[[#This Row],[NPS_Score (0-10)]]=8),"Passive")</f>
        <v>Promoters</v>
      </c>
    </row>
    <row r="138" spans="1:6" x14ac:dyDescent="0.3">
      <c r="A138" s="1" t="s">
        <v>927</v>
      </c>
      <c r="B138" s="8">
        <v>46107</v>
      </c>
      <c r="C138" s="1" t="s">
        <v>549</v>
      </c>
      <c r="D138" s="1">
        <v>10</v>
      </c>
      <c r="E138" s="1" t="s">
        <v>773</v>
      </c>
      <c r="F138" s="1" t="str" cm="1">
        <f t="array" ref="F138">_xlfn.IFS(NPSTable[[#This Row],[NPS_Score (0-10)]]&gt;=9,"Promoters",NPSTable[[#This Row],[NPS_Score (0-10)]]&lt;=6,"Detractors", OR(NPSTable[[#This Row],[NPS_Score (0-10)]]=7,NPSTable[[#This Row],[NPS_Score (0-10)]]=8),"Passive")</f>
        <v>Promoters</v>
      </c>
    </row>
    <row r="139" spans="1:6" x14ac:dyDescent="0.3">
      <c r="A139" s="1" t="s">
        <v>928</v>
      </c>
      <c r="B139" s="8">
        <v>46107</v>
      </c>
      <c r="C139" s="1" t="s">
        <v>293</v>
      </c>
      <c r="D139" s="1">
        <v>9</v>
      </c>
      <c r="E139" s="1" t="s">
        <v>773</v>
      </c>
      <c r="F139" s="1" t="str" cm="1">
        <f t="array" ref="F139">_xlfn.IFS(NPSTable[[#This Row],[NPS_Score (0-10)]]&gt;=9,"Promoters",NPSTable[[#This Row],[NPS_Score (0-10)]]&lt;=6,"Detractors", OR(NPSTable[[#This Row],[NPS_Score (0-10)]]=7,NPSTable[[#This Row],[NPS_Score (0-10)]]=8),"Passive")</f>
        <v>Promoters</v>
      </c>
    </row>
    <row r="140" spans="1:6" x14ac:dyDescent="0.3">
      <c r="A140" s="1" t="s">
        <v>929</v>
      </c>
      <c r="B140" s="8">
        <v>46108</v>
      </c>
      <c r="C140" s="1" t="s">
        <v>930</v>
      </c>
      <c r="D140" s="1">
        <v>5</v>
      </c>
      <c r="E140" s="1" t="s">
        <v>773</v>
      </c>
      <c r="F140" s="1" t="str" cm="1">
        <f t="array" ref="F140">_xlfn.IFS(NPSTable[[#This Row],[NPS_Score (0-10)]]&gt;=9,"Promoters",NPSTable[[#This Row],[NPS_Score (0-10)]]&lt;=6,"Detractors", OR(NPSTable[[#This Row],[NPS_Score (0-10)]]=7,NPSTable[[#This Row],[NPS_Score (0-10)]]=8),"Passive")</f>
        <v>Detractors</v>
      </c>
    </row>
    <row r="141" spans="1:6" x14ac:dyDescent="0.3">
      <c r="A141" s="1" t="s">
        <v>931</v>
      </c>
      <c r="B141" s="8">
        <v>46109</v>
      </c>
      <c r="C141" s="1" t="s">
        <v>436</v>
      </c>
      <c r="D141" s="1">
        <v>5</v>
      </c>
      <c r="E141" s="1" t="s">
        <v>773</v>
      </c>
      <c r="F141" s="1" t="str" cm="1">
        <f t="array" ref="F141">_xlfn.IFS(NPSTable[[#This Row],[NPS_Score (0-10)]]&gt;=9,"Promoters",NPSTable[[#This Row],[NPS_Score (0-10)]]&lt;=6,"Detractors", OR(NPSTable[[#This Row],[NPS_Score (0-10)]]=7,NPSTable[[#This Row],[NPS_Score (0-10)]]=8),"Passive")</f>
        <v>Detractors</v>
      </c>
    </row>
    <row r="142" spans="1:6" x14ac:dyDescent="0.3">
      <c r="A142" s="1" t="s">
        <v>932</v>
      </c>
      <c r="B142" s="8">
        <v>46115</v>
      </c>
      <c r="C142" s="1" t="s">
        <v>644</v>
      </c>
      <c r="D142" s="1">
        <v>10</v>
      </c>
      <c r="E142" s="1" t="s">
        <v>933</v>
      </c>
      <c r="F142" s="1" t="str" cm="1">
        <f t="array" ref="F142">_xlfn.IFS(NPSTable[[#This Row],[NPS_Score (0-10)]]&gt;=9,"Promoters",NPSTable[[#This Row],[NPS_Score (0-10)]]&lt;=6,"Detractors", OR(NPSTable[[#This Row],[NPS_Score (0-10)]]=7,NPSTable[[#This Row],[NPS_Score (0-10)]]=8),"Passive")</f>
        <v>Promoters</v>
      </c>
    </row>
    <row r="143" spans="1:6" x14ac:dyDescent="0.3">
      <c r="A143" s="1" t="s">
        <v>934</v>
      </c>
      <c r="B143" s="8">
        <v>46115</v>
      </c>
      <c r="C143" s="1" t="s">
        <v>333</v>
      </c>
      <c r="D143" s="1">
        <v>9</v>
      </c>
      <c r="E143" s="1" t="s">
        <v>933</v>
      </c>
      <c r="F143" s="1" t="str" cm="1">
        <f t="array" ref="F143">_xlfn.IFS(NPSTable[[#This Row],[NPS_Score (0-10)]]&gt;=9,"Promoters",NPSTable[[#This Row],[NPS_Score (0-10)]]&lt;=6,"Detractors", OR(NPSTable[[#This Row],[NPS_Score (0-10)]]=7,NPSTable[[#This Row],[NPS_Score (0-10)]]=8),"Passive")</f>
        <v>Promoters</v>
      </c>
    </row>
    <row r="144" spans="1:6" x14ac:dyDescent="0.3">
      <c r="A144" s="1" t="s">
        <v>935</v>
      </c>
      <c r="B144" s="8">
        <v>46115</v>
      </c>
      <c r="C144" s="1" t="s">
        <v>312</v>
      </c>
      <c r="D144" s="1">
        <v>10</v>
      </c>
      <c r="E144" s="1" t="s">
        <v>933</v>
      </c>
      <c r="F144" s="1" t="str" cm="1">
        <f t="array" ref="F144">_xlfn.IFS(NPSTable[[#This Row],[NPS_Score (0-10)]]&gt;=9,"Promoters",NPSTable[[#This Row],[NPS_Score (0-10)]]&lt;=6,"Detractors", OR(NPSTable[[#This Row],[NPS_Score (0-10)]]=7,NPSTable[[#This Row],[NPS_Score (0-10)]]=8),"Passive")</f>
        <v>Promoters</v>
      </c>
    </row>
    <row r="145" spans="1:6" x14ac:dyDescent="0.3">
      <c r="A145" s="1" t="s">
        <v>936</v>
      </c>
      <c r="B145" s="8">
        <v>46115</v>
      </c>
      <c r="C145" s="1" t="s">
        <v>133</v>
      </c>
      <c r="D145" s="1">
        <v>10</v>
      </c>
      <c r="E145" s="1" t="s">
        <v>933</v>
      </c>
      <c r="F145" s="1" t="str" cm="1">
        <f t="array" ref="F145">_xlfn.IFS(NPSTable[[#This Row],[NPS_Score (0-10)]]&gt;=9,"Promoters",NPSTable[[#This Row],[NPS_Score (0-10)]]&lt;=6,"Detractors", OR(NPSTable[[#This Row],[NPS_Score (0-10)]]=7,NPSTable[[#This Row],[NPS_Score (0-10)]]=8),"Passive")</f>
        <v>Promoters</v>
      </c>
    </row>
    <row r="146" spans="1:6" x14ac:dyDescent="0.3">
      <c r="A146" s="1" t="s">
        <v>937</v>
      </c>
      <c r="B146" s="8">
        <v>46116</v>
      </c>
      <c r="C146" s="1" t="s">
        <v>829</v>
      </c>
      <c r="D146" s="1">
        <v>5</v>
      </c>
      <c r="E146" s="1" t="s">
        <v>933</v>
      </c>
      <c r="F146" s="1" t="str" cm="1">
        <f t="array" ref="F146">_xlfn.IFS(NPSTable[[#This Row],[NPS_Score (0-10)]]&gt;=9,"Promoters",NPSTable[[#This Row],[NPS_Score (0-10)]]&lt;=6,"Detractors", OR(NPSTable[[#This Row],[NPS_Score (0-10)]]=7,NPSTable[[#This Row],[NPS_Score (0-10)]]=8),"Passive")</f>
        <v>Detractors</v>
      </c>
    </row>
    <row r="147" spans="1:6" x14ac:dyDescent="0.3">
      <c r="A147" s="1" t="s">
        <v>938</v>
      </c>
      <c r="B147" s="8">
        <v>46117</v>
      </c>
      <c r="C147" s="1" t="s">
        <v>873</v>
      </c>
      <c r="D147" s="1">
        <v>5</v>
      </c>
      <c r="E147" s="1" t="s">
        <v>933</v>
      </c>
      <c r="F147" s="1" t="str" cm="1">
        <f t="array" ref="F147">_xlfn.IFS(NPSTable[[#This Row],[NPS_Score (0-10)]]&gt;=9,"Promoters",NPSTable[[#This Row],[NPS_Score (0-10)]]&lt;=6,"Detractors", OR(NPSTable[[#This Row],[NPS_Score (0-10)]]=7,NPSTable[[#This Row],[NPS_Score (0-10)]]=8),"Passive")</f>
        <v>Detractors</v>
      </c>
    </row>
    <row r="148" spans="1:6" x14ac:dyDescent="0.3">
      <c r="A148" s="1" t="s">
        <v>939</v>
      </c>
      <c r="B148" s="8">
        <v>46117</v>
      </c>
      <c r="C148" s="1" t="s">
        <v>486</v>
      </c>
      <c r="D148" s="1">
        <v>7</v>
      </c>
      <c r="E148" s="1" t="s">
        <v>933</v>
      </c>
      <c r="F148" s="1" t="str" cm="1">
        <f t="array" ref="F148">_xlfn.IFS(NPSTable[[#This Row],[NPS_Score (0-10)]]&gt;=9,"Promoters",NPSTable[[#This Row],[NPS_Score (0-10)]]&lt;=6,"Detractors", OR(NPSTable[[#This Row],[NPS_Score (0-10)]]=7,NPSTable[[#This Row],[NPS_Score (0-10)]]=8),"Passive")</f>
        <v>Passive</v>
      </c>
    </row>
    <row r="149" spans="1:6" x14ac:dyDescent="0.3">
      <c r="A149" s="1" t="s">
        <v>940</v>
      </c>
      <c r="B149" s="8">
        <v>46117</v>
      </c>
      <c r="C149" s="1" t="s">
        <v>192</v>
      </c>
      <c r="D149" s="1">
        <v>7</v>
      </c>
      <c r="E149" s="1" t="s">
        <v>933</v>
      </c>
      <c r="F149" s="1" t="str" cm="1">
        <f t="array" ref="F149">_xlfn.IFS(NPSTable[[#This Row],[NPS_Score (0-10)]]&gt;=9,"Promoters",NPSTable[[#This Row],[NPS_Score (0-10)]]&lt;=6,"Detractors", OR(NPSTable[[#This Row],[NPS_Score (0-10)]]=7,NPSTable[[#This Row],[NPS_Score (0-10)]]=8),"Passive")</f>
        <v>Passive</v>
      </c>
    </row>
    <row r="150" spans="1:6" x14ac:dyDescent="0.3">
      <c r="A150" s="1" t="s">
        <v>941</v>
      </c>
      <c r="B150" s="8">
        <v>46117</v>
      </c>
      <c r="C150" s="1" t="s">
        <v>401</v>
      </c>
      <c r="D150" s="1">
        <v>7</v>
      </c>
      <c r="E150" s="1" t="s">
        <v>933</v>
      </c>
      <c r="F150" s="1" t="str" cm="1">
        <f t="array" ref="F150">_xlfn.IFS(NPSTable[[#This Row],[NPS_Score (0-10)]]&gt;=9,"Promoters",NPSTable[[#This Row],[NPS_Score (0-10)]]&lt;=6,"Detractors", OR(NPSTable[[#This Row],[NPS_Score (0-10)]]=7,NPSTable[[#This Row],[NPS_Score (0-10)]]=8),"Passive")</f>
        <v>Passive</v>
      </c>
    </row>
    <row r="151" spans="1:6" x14ac:dyDescent="0.3">
      <c r="A151" s="1" t="s">
        <v>942</v>
      </c>
      <c r="B151" s="8">
        <v>46117</v>
      </c>
      <c r="C151" s="1" t="s">
        <v>141</v>
      </c>
      <c r="D151" s="1">
        <v>9</v>
      </c>
      <c r="E151" s="1" t="s">
        <v>933</v>
      </c>
      <c r="F151" s="1" t="str" cm="1">
        <f t="array" ref="F151">_xlfn.IFS(NPSTable[[#This Row],[NPS_Score (0-10)]]&gt;=9,"Promoters",NPSTable[[#This Row],[NPS_Score (0-10)]]&lt;=6,"Detractors", OR(NPSTable[[#This Row],[NPS_Score (0-10)]]=7,NPSTable[[#This Row],[NPS_Score (0-10)]]=8),"Passive")</f>
        <v>Promoters</v>
      </c>
    </row>
    <row r="152" spans="1:6" x14ac:dyDescent="0.3">
      <c r="A152" s="1" t="s">
        <v>943</v>
      </c>
      <c r="B152" s="8">
        <v>46117</v>
      </c>
      <c r="C152" s="1" t="s">
        <v>811</v>
      </c>
      <c r="D152" s="1">
        <v>10</v>
      </c>
      <c r="E152" s="1" t="s">
        <v>933</v>
      </c>
      <c r="F152" s="1" t="str" cm="1">
        <f t="array" ref="F152">_xlfn.IFS(NPSTable[[#This Row],[NPS_Score (0-10)]]&gt;=9,"Promoters",NPSTable[[#This Row],[NPS_Score (0-10)]]&lt;=6,"Detractors", OR(NPSTable[[#This Row],[NPS_Score (0-10)]]=7,NPSTable[[#This Row],[NPS_Score (0-10)]]=8),"Passive")</f>
        <v>Promoters</v>
      </c>
    </row>
    <row r="153" spans="1:6" x14ac:dyDescent="0.3">
      <c r="A153" s="1" t="s">
        <v>944</v>
      </c>
      <c r="B153" s="8">
        <v>46118</v>
      </c>
      <c r="C153" s="1" t="s">
        <v>211</v>
      </c>
      <c r="D153" s="1">
        <v>8</v>
      </c>
      <c r="E153" s="1" t="s">
        <v>933</v>
      </c>
      <c r="F153" s="1" t="str" cm="1">
        <f t="array" ref="F153">_xlfn.IFS(NPSTable[[#This Row],[NPS_Score (0-10)]]&gt;=9,"Promoters",NPSTable[[#This Row],[NPS_Score (0-10)]]&lt;=6,"Detractors", OR(NPSTable[[#This Row],[NPS_Score (0-10)]]=7,NPSTable[[#This Row],[NPS_Score (0-10)]]=8),"Passive")</f>
        <v>Passive</v>
      </c>
    </row>
    <row r="154" spans="1:6" x14ac:dyDescent="0.3">
      <c r="A154" s="1" t="s">
        <v>945</v>
      </c>
      <c r="B154" s="8">
        <v>46118</v>
      </c>
      <c r="C154" s="1" t="s">
        <v>242</v>
      </c>
      <c r="D154" s="1">
        <v>9</v>
      </c>
      <c r="E154" s="1" t="s">
        <v>933</v>
      </c>
      <c r="F154" s="1" t="str" cm="1">
        <f t="array" ref="F154">_xlfn.IFS(NPSTable[[#This Row],[NPS_Score (0-10)]]&gt;=9,"Promoters",NPSTable[[#This Row],[NPS_Score (0-10)]]&lt;=6,"Detractors", OR(NPSTable[[#This Row],[NPS_Score (0-10)]]=7,NPSTable[[#This Row],[NPS_Score (0-10)]]=8),"Passive")</f>
        <v>Promoters</v>
      </c>
    </row>
    <row r="155" spans="1:6" x14ac:dyDescent="0.3">
      <c r="A155" s="1" t="s">
        <v>946</v>
      </c>
      <c r="B155" s="8">
        <v>46119</v>
      </c>
      <c r="C155" s="1" t="s">
        <v>215</v>
      </c>
      <c r="D155" s="1">
        <v>7</v>
      </c>
      <c r="E155" s="1" t="s">
        <v>933</v>
      </c>
      <c r="F155" s="1" t="str" cm="1">
        <f t="array" ref="F155">_xlfn.IFS(NPSTable[[#This Row],[NPS_Score (0-10)]]&gt;=9,"Promoters",NPSTable[[#This Row],[NPS_Score (0-10)]]&lt;=6,"Detractors", OR(NPSTable[[#This Row],[NPS_Score (0-10)]]=7,NPSTable[[#This Row],[NPS_Score (0-10)]]=8),"Passive")</f>
        <v>Passive</v>
      </c>
    </row>
    <row r="156" spans="1:6" x14ac:dyDescent="0.3">
      <c r="A156" s="1" t="s">
        <v>947</v>
      </c>
      <c r="B156" s="8">
        <v>46120</v>
      </c>
      <c r="C156" s="1" t="s">
        <v>176</v>
      </c>
      <c r="D156" s="1">
        <v>8</v>
      </c>
      <c r="E156" s="1" t="s">
        <v>933</v>
      </c>
      <c r="F156" s="1" t="str" cm="1">
        <f t="array" ref="F156">_xlfn.IFS(NPSTable[[#This Row],[NPS_Score (0-10)]]&gt;=9,"Promoters",NPSTable[[#This Row],[NPS_Score (0-10)]]&lt;=6,"Detractors", OR(NPSTable[[#This Row],[NPS_Score (0-10)]]=7,NPSTable[[#This Row],[NPS_Score (0-10)]]=8),"Passive")</f>
        <v>Passive</v>
      </c>
    </row>
    <row r="157" spans="1:6" x14ac:dyDescent="0.3">
      <c r="A157" s="1" t="s">
        <v>948</v>
      </c>
      <c r="B157" s="8">
        <v>46120</v>
      </c>
      <c r="C157" s="1" t="s">
        <v>616</v>
      </c>
      <c r="D157" s="1">
        <v>10</v>
      </c>
      <c r="E157" s="1" t="s">
        <v>933</v>
      </c>
      <c r="F157" s="1" t="str" cm="1">
        <f t="array" ref="F157">_xlfn.IFS(NPSTable[[#This Row],[NPS_Score (0-10)]]&gt;=9,"Promoters",NPSTable[[#This Row],[NPS_Score (0-10)]]&lt;=6,"Detractors", OR(NPSTable[[#This Row],[NPS_Score (0-10)]]=7,NPSTable[[#This Row],[NPS_Score (0-10)]]=8),"Passive")</f>
        <v>Promoters</v>
      </c>
    </row>
    <row r="158" spans="1:6" x14ac:dyDescent="0.3">
      <c r="A158" s="1" t="s">
        <v>949</v>
      </c>
      <c r="B158" s="8">
        <v>46120</v>
      </c>
      <c r="C158" s="1" t="s">
        <v>123</v>
      </c>
      <c r="D158" s="1">
        <v>10</v>
      </c>
      <c r="E158" s="1" t="s">
        <v>933</v>
      </c>
      <c r="F158" s="1" t="str" cm="1">
        <f t="array" ref="F158">_xlfn.IFS(NPSTable[[#This Row],[NPS_Score (0-10)]]&gt;=9,"Promoters",NPSTable[[#This Row],[NPS_Score (0-10)]]&lt;=6,"Detractors", OR(NPSTable[[#This Row],[NPS_Score (0-10)]]=7,NPSTable[[#This Row],[NPS_Score (0-10)]]=8),"Passive")</f>
        <v>Promoters</v>
      </c>
    </row>
    <row r="159" spans="1:6" x14ac:dyDescent="0.3">
      <c r="A159" s="1" t="s">
        <v>950</v>
      </c>
      <c r="B159" s="8">
        <v>46121</v>
      </c>
      <c r="C159" s="1" t="s">
        <v>366</v>
      </c>
      <c r="D159" s="1">
        <v>10</v>
      </c>
      <c r="E159" s="1" t="s">
        <v>933</v>
      </c>
      <c r="F159" s="1" t="str" cm="1">
        <f t="array" ref="F159">_xlfn.IFS(NPSTable[[#This Row],[NPS_Score (0-10)]]&gt;=9,"Promoters",NPSTable[[#This Row],[NPS_Score (0-10)]]&lt;=6,"Detractors", OR(NPSTable[[#This Row],[NPS_Score (0-10)]]=7,NPSTable[[#This Row],[NPS_Score (0-10)]]=8),"Passive")</f>
        <v>Promoters</v>
      </c>
    </row>
    <row r="160" spans="1:6" x14ac:dyDescent="0.3">
      <c r="A160" s="1" t="s">
        <v>951</v>
      </c>
      <c r="B160" s="8">
        <v>46122</v>
      </c>
      <c r="C160" s="1" t="s">
        <v>190</v>
      </c>
      <c r="D160" s="1">
        <v>9</v>
      </c>
      <c r="E160" s="1" t="s">
        <v>933</v>
      </c>
      <c r="F160" s="1" t="str" cm="1">
        <f t="array" ref="F160">_xlfn.IFS(NPSTable[[#This Row],[NPS_Score (0-10)]]&gt;=9,"Promoters",NPSTable[[#This Row],[NPS_Score (0-10)]]&lt;=6,"Detractors", OR(NPSTable[[#This Row],[NPS_Score (0-10)]]=7,NPSTable[[#This Row],[NPS_Score (0-10)]]=8),"Passive")</f>
        <v>Promoters</v>
      </c>
    </row>
    <row r="161" spans="1:6" x14ac:dyDescent="0.3">
      <c r="A161" s="1" t="s">
        <v>952</v>
      </c>
      <c r="B161" s="8">
        <v>46122</v>
      </c>
      <c r="C161" s="1" t="s">
        <v>787</v>
      </c>
      <c r="D161" s="1">
        <v>7</v>
      </c>
      <c r="E161" s="1" t="s">
        <v>933</v>
      </c>
      <c r="F161" s="1" t="str" cm="1">
        <f t="array" ref="F161">_xlfn.IFS(NPSTable[[#This Row],[NPS_Score (0-10)]]&gt;=9,"Promoters",NPSTable[[#This Row],[NPS_Score (0-10)]]&lt;=6,"Detractors", OR(NPSTable[[#This Row],[NPS_Score (0-10)]]=7,NPSTable[[#This Row],[NPS_Score (0-10)]]=8),"Passive")</f>
        <v>Passive</v>
      </c>
    </row>
    <row r="162" spans="1:6" x14ac:dyDescent="0.3">
      <c r="A162" s="1" t="s">
        <v>953</v>
      </c>
      <c r="B162" s="8">
        <v>46123</v>
      </c>
      <c r="C162" s="1" t="s">
        <v>135</v>
      </c>
      <c r="D162" s="1">
        <v>8</v>
      </c>
      <c r="E162" s="1" t="s">
        <v>933</v>
      </c>
      <c r="F162" s="1" t="str" cm="1">
        <f t="array" ref="F162">_xlfn.IFS(NPSTable[[#This Row],[NPS_Score (0-10)]]&gt;=9,"Promoters",NPSTable[[#This Row],[NPS_Score (0-10)]]&lt;=6,"Detractors", OR(NPSTable[[#This Row],[NPS_Score (0-10)]]=7,NPSTable[[#This Row],[NPS_Score (0-10)]]=8),"Passive")</f>
        <v>Passive</v>
      </c>
    </row>
    <row r="163" spans="1:6" x14ac:dyDescent="0.3">
      <c r="A163" s="1" t="s">
        <v>954</v>
      </c>
      <c r="B163" s="8">
        <v>46123</v>
      </c>
      <c r="C163" s="1" t="s">
        <v>118</v>
      </c>
      <c r="D163" s="1">
        <v>9</v>
      </c>
      <c r="E163" s="1" t="s">
        <v>933</v>
      </c>
      <c r="F163" s="1" t="str" cm="1">
        <f t="array" ref="F163">_xlfn.IFS(NPSTable[[#This Row],[NPS_Score (0-10)]]&gt;=9,"Promoters",NPSTable[[#This Row],[NPS_Score (0-10)]]&lt;=6,"Detractors", OR(NPSTable[[#This Row],[NPS_Score (0-10)]]=7,NPSTable[[#This Row],[NPS_Score (0-10)]]=8),"Passive")</f>
        <v>Promoters</v>
      </c>
    </row>
    <row r="164" spans="1:6" x14ac:dyDescent="0.3">
      <c r="A164" s="1" t="s">
        <v>955</v>
      </c>
      <c r="B164" s="8">
        <v>46123</v>
      </c>
      <c r="C164" s="1" t="s">
        <v>741</v>
      </c>
      <c r="D164" s="1">
        <v>5</v>
      </c>
      <c r="E164" s="1" t="s">
        <v>933</v>
      </c>
      <c r="F164" s="1" t="str" cm="1">
        <f t="array" ref="F164">_xlfn.IFS(NPSTable[[#This Row],[NPS_Score (0-10)]]&gt;=9,"Promoters",NPSTable[[#This Row],[NPS_Score (0-10)]]&lt;=6,"Detractors", OR(NPSTable[[#This Row],[NPS_Score (0-10)]]=7,NPSTable[[#This Row],[NPS_Score (0-10)]]=8),"Passive")</f>
        <v>Detractors</v>
      </c>
    </row>
    <row r="165" spans="1:6" x14ac:dyDescent="0.3">
      <c r="A165" s="1" t="s">
        <v>956</v>
      </c>
      <c r="B165" s="8">
        <v>46125</v>
      </c>
      <c r="C165" s="1" t="s">
        <v>657</v>
      </c>
      <c r="D165" s="1">
        <v>6</v>
      </c>
      <c r="E165" s="1" t="s">
        <v>933</v>
      </c>
      <c r="F165" s="1" t="str" cm="1">
        <f t="array" ref="F165">_xlfn.IFS(NPSTable[[#This Row],[NPS_Score (0-10)]]&gt;=9,"Promoters",NPSTable[[#This Row],[NPS_Score (0-10)]]&lt;=6,"Detractors", OR(NPSTable[[#This Row],[NPS_Score (0-10)]]=7,NPSTable[[#This Row],[NPS_Score (0-10)]]=8),"Passive")</f>
        <v>Detractors</v>
      </c>
    </row>
    <row r="166" spans="1:6" x14ac:dyDescent="0.3">
      <c r="A166" s="1" t="s">
        <v>957</v>
      </c>
      <c r="B166" s="8">
        <v>46126</v>
      </c>
      <c r="C166" s="1" t="s">
        <v>316</v>
      </c>
      <c r="D166" s="1">
        <v>8</v>
      </c>
      <c r="E166" s="1" t="s">
        <v>933</v>
      </c>
      <c r="F166" s="1" t="str" cm="1">
        <f t="array" ref="F166">_xlfn.IFS(NPSTable[[#This Row],[NPS_Score (0-10)]]&gt;=9,"Promoters",NPSTable[[#This Row],[NPS_Score (0-10)]]&lt;=6,"Detractors", OR(NPSTable[[#This Row],[NPS_Score (0-10)]]=7,NPSTable[[#This Row],[NPS_Score (0-10)]]=8),"Passive")</f>
        <v>Passive</v>
      </c>
    </row>
    <row r="167" spans="1:6" x14ac:dyDescent="0.3">
      <c r="A167" s="1" t="s">
        <v>958</v>
      </c>
      <c r="B167" s="8">
        <v>46127</v>
      </c>
      <c r="C167" s="1" t="s">
        <v>624</v>
      </c>
      <c r="D167" s="1">
        <v>8</v>
      </c>
      <c r="E167" s="1" t="s">
        <v>933</v>
      </c>
      <c r="F167" s="1" t="str" cm="1">
        <f t="array" ref="F167">_xlfn.IFS(NPSTable[[#This Row],[NPS_Score (0-10)]]&gt;=9,"Promoters",NPSTable[[#This Row],[NPS_Score (0-10)]]&lt;=6,"Detractors", OR(NPSTable[[#This Row],[NPS_Score (0-10)]]=7,NPSTable[[#This Row],[NPS_Score (0-10)]]=8),"Passive")</f>
        <v>Passive</v>
      </c>
    </row>
    <row r="168" spans="1:6" x14ac:dyDescent="0.3">
      <c r="A168" s="1" t="s">
        <v>959</v>
      </c>
      <c r="B168" s="8">
        <v>46127</v>
      </c>
      <c r="C168" s="1" t="s">
        <v>90</v>
      </c>
      <c r="D168" s="1">
        <v>7</v>
      </c>
      <c r="E168" s="1" t="s">
        <v>933</v>
      </c>
      <c r="F168" s="1" t="str" cm="1">
        <f t="array" ref="F168">_xlfn.IFS(NPSTable[[#This Row],[NPS_Score (0-10)]]&gt;=9,"Promoters",NPSTable[[#This Row],[NPS_Score (0-10)]]&lt;=6,"Detractors", OR(NPSTable[[#This Row],[NPS_Score (0-10)]]=7,NPSTable[[#This Row],[NPS_Score (0-10)]]=8),"Passive")</f>
        <v>Passive</v>
      </c>
    </row>
    <row r="169" spans="1:6" x14ac:dyDescent="0.3">
      <c r="A169" s="1" t="s">
        <v>960</v>
      </c>
      <c r="B169" s="8">
        <v>46130</v>
      </c>
      <c r="C169" s="1" t="s">
        <v>484</v>
      </c>
      <c r="D169" s="1">
        <v>9</v>
      </c>
      <c r="E169" s="1" t="s">
        <v>933</v>
      </c>
      <c r="F169" s="1" t="str" cm="1">
        <f t="array" ref="F169">_xlfn.IFS(NPSTable[[#This Row],[NPS_Score (0-10)]]&gt;=9,"Promoters",NPSTable[[#This Row],[NPS_Score (0-10)]]&lt;=6,"Detractors", OR(NPSTable[[#This Row],[NPS_Score (0-10)]]=7,NPSTable[[#This Row],[NPS_Score (0-10)]]=8),"Passive")</f>
        <v>Promoters</v>
      </c>
    </row>
    <row r="170" spans="1:6" x14ac:dyDescent="0.3">
      <c r="A170" s="1" t="s">
        <v>961</v>
      </c>
      <c r="B170" s="8">
        <v>46130</v>
      </c>
      <c r="C170" s="1" t="s">
        <v>157</v>
      </c>
      <c r="D170" s="1">
        <v>3</v>
      </c>
      <c r="E170" s="1" t="s">
        <v>933</v>
      </c>
      <c r="F170" s="1" t="str" cm="1">
        <f t="array" ref="F170">_xlfn.IFS(NPSTable[[#This Row],[NPS_Score (0-10)]]&gt;=9,"Promoters",NPSTable[[#This Row],[NPS_Score (0-10)]]&lt;=6,"Detractors", OR(NPSTable[[#This Row],[NPS_Score (0-10)]]=7,NPSTable[[#This Row],[NPS_Score (0-10)]]=8),"Passive")</f>
        <v>Detractors</v>
      </c>
    </row>
    <row r="171" spans="1:6" x14ac:dyDescent="0.3">
      <c r="A171" s="1" t="s">
        <v>962</v>
      </c>
      <c r="B171" s="8">
        <v>46130</v>
      </c>
      <c r="C171" s="1" t="s">
        <v>247</v>
      </c>
      <c r="D171" s="1">
        <v>10</v>
      </c>
      <c r="E171" s="1" t="s">
        <v>933</v>
      </c>
      <c r="F171" s="1" t="str" cm="1">
        <f t="array" ref="F171">_xlfn.IFS(NPSTable[[#This Row],[NPS_Score (0-10)]]&gt;=9,"Promoters",NPSTable[[#This Row],[NPS_Score (0-10)]]&lt;=6,"Detractors", OR(NPSTable[[#This Row],[NPS_Score (0-10)]]=7,NPSTable[[#This Row],[NPS_Score (0-10)]]=8),"Passive")</f>
        <v>Promoters</v>
      </c>
    </row>
    <row r="172" spans="1:6" x14ac:dyDescent="0.3">
      <c r="A172" s="1" t="s">
        <v>963</v>
      </c>
      <c r="B172" s="8">
        <v>46130</v>
      </c>
      <c r="C172" s="1" t="s">
        <v>673</v>
      </c>
      <c r="D172" s="1">
        <v>7</v>
      </c>
      <c r="E172" s="1" t="s">
        <v>933</v>
      </c>
      <c r="F172" s="1" t="str" cm="1">
        <f t="array" ref="F172">_xlfn.IFS(NPSTable[[#This Row],[NPS_Score (0-10)]]&gt;=9,"Promoters",NPSTable[[#This Row],[NPS_Score (0-10)]]&lt;=6,"Detractors", OR(NPSTable[[#This Row],[NPS_Score (0-10)]]=7,NPSTable[[#This Row],[NPS_Score (0-10)]]=8),"Passive")</f>
        <v>Passive</v>
      </c>
    </row>
    <row r="173" spans="1:6" x14ac:dyDescent="0.3">
      <c r="A173" s="1" t="s">
        <v>964</v>
      </c>
      <c r="B173" s="8">
        <v>46132</v>
      </c>
      <c r="C173" s="1" t="s">
        <v>965</v>
      </c>
      <c r="D173" s="1">
        <v>8</v>
      </c>
      <c r="E173" s="1" t="s">
        <v>933</v>
      </c>
      <c r="F173" s="1" t="str" cm="1">
        <f t="array" ref="F173">_xlfn.IFS(NPSTable[[#This Row],[NPS_Score (0-10)]]&gt;=9,"Promoters",NPSTable[[#This Row],[NPS_Score (0-10)]]&lt;=6,"Detractors", OR(NPSTable[[#This Row],[NPS_Score (0-10)]]=7,NPSTable[[#This Row],[NPS_Score (0-10)]]=8),"Passive")</f>
        <v>Passive</v>
      </c>
    </row>
    <row r="174" spans="1:6" x14ac:dyDescent="0.3">
      <c r="A174" s="1" t="s">
        <v>966</v>
      </c>
      <c r="B174" s="8">
        <v>46132</v>
      </c>
      <c r="C174" s="1" t="s">
        <v>398</v>
      </c>
      <c r="D174" s="1">
        <v>9</v>
      </c>
      <c r="E174" s="1" t="s">
        <v>933</v>
      </c>
      <c r="F174" s="1" t="str" cm="1">
        <f t="array" ref="F174">_xlfn.IFS(NPSTable[[#This Row],[NPS_Score (0-10)]]&gt;=9,"Promoters",NPSTable[[#This Row],[NPS_Score (0-10)]]&lt;=6,"Detractors", OR(NPSTable[[#This Row],[NPS_Score (0-10)]]=7,NPSTable[[#This Row],[NPS_Score (0-10)]]=8),"Passive")</f>
        <v>Promoters</v>
      </c>
    </row>
    <row r="175" spans="1:6" x14ac:dyDescent="0.3">
      <c r="A175" s="1" t="s">
        <v>967</v>
      </c>
      <c r="B175" s="8">
        <v>46133</v>
      </c>
      <c r="C175" s="1" t="s">
        <v>371</v>
      </c>
      <c r="D175" s="1">
        <v>7</v>
      </c>
      <c r="E175" s="1" t="s">
        <v>933</v>
      </c>
      <c r="F175" s="1" t="str" cm="1">
        <f t="array" ref="F175">_xlfn.IFS(NPSTable[[#This Row],[NPS_Score (0-10)]]&gt;=9,"Promoters",NPSTable[[#This Row],[NPS_Score (0-10)]]&lt;=6,"Detractors", OR(NPSTable[[#This Row],[NPS_Score (0-10)]]=7,NPSTable[[#This Row],[NPS_Score (0-10)]]=8),"Passive")</f>
        <v>Passive</v>
      </c>
    </row>
    <row r="176" spans="1:6" x14ac:dyDescent="0.3">
      <c r="A176" s="1" t="s">
        <v>968</v>
      </c>
      <c r="B176" s="8">
        <v>46134</v>
      </c>
      <c r="C176" s="1" t="s">
        <v>472</v>
      </c>
      <c r="D176" s="1">
        <v>7</v>
      </c>
      <c r="E176" s="1" t="s">
        <v>933</v>
      </c>
      <c r="F176" s="1" t="str" cm="1">
        <f t="array" ref="F176">_xlfn.IFS(NPSTable[[#This Row],[NPS_Score (0-10)]]&gt;=9,"Promoters",NPSTable[[#This Row],[NPS_Score (0-10)]]&lt;=6,"Detractors", OR(NPSTable[[#This Row],[NPS_Score (0-10)]]=7,NPSTable[[#This Row],[NPS_Score (0-10)]]=8),"Passive")</f>
        <v>Passive</v>
      </c>
    </row>
    <row r="177" spans="1:6" x14ac:dyDescent="0.3">
      <c r="A177" s="1" t="s">
        <v>969</v>
      </c>
      <c r="B177" s="8">
        <v>46135</v>
      </c>
      <c r="C177" s="1" t="s">
        <v>188</v>
      </c>
      <c r="D177" s="1">
        <v>9</v>
      </c>
      <c r="E177" s="1" t="s">
        <v>933</v>
      </c>
      <c r="F177" s="1" t="str" cm="1">
        <f t="array" ref="F177">_xlfn.IFS(NPSTable[[#This Row],[NPS_Score (0-10)]]&gt;=9,"Promoters",NPSTable[[#This Row],[NPS_Score (0-10)]]&lt;=6,"Detractors", OR(NPSTable[[#This Row],[NPS_Score (0-10)]]=7,NPSTable[[#This Row],[NPS_Score (0-10)]]=8),"Passive")</f>
        <v>Promoters</v>
      </c>
    </row>
    <row r="178" spans="1:6" x14ac:dyDescent="0.3">
      <c r="A178" s="1" t="s">
        <v>970</v>
      </c>
      <c r="B178" s="8">
        <v>46136</v>
      </c>
      <c r="C178" s="1" t="s">
        <v>776</v>
      </c>
      <c r="D178" s="1">
        <v>9</v>
      </c>
      <c r="E178" s="1" t="s">
        <v>933</v>
      </c>
      <c r="F178" s="1" t="str" cm="1">
        <f t="array" ref="F178">_xlfn.IFS(NPSTable[[#This Row],[NPS_Score (0-10)]]&gt;=9,"Promoters",NPSTable[[#This Row],[NPS_Score (0-10)]]&lt;=6,"Detractors", OR(NPSTable[[#This Row],[NPS_Score (0-10)]]=7,NPSTable[[#This Row],[NPS_Score (0-10)]]=8),"Passive")</f>
        <v>Promoters</v>
      </c>
    </row>
    <row r="179" spans="1:6" x14ac:dyDescent="0.3">
      <c r="A179" s="1" t="s">
        <v>971</v>
      </c>
      <c r="B179" s="8">
        <v>46136</v>
      </c>
      <c r="C179" s="1" t="s">
        <v>864</v>
      </c>
      <c r="D179" s="1">
        <v>9</v>
      </c>
      <c r="E179" s="1" t="s">
        <v>933</v>
      </c>
      <c r="F179" s="1" t="str" cm="1">
        <f t="array" ref="F179">_xlfn.IFS(NPSTable[[#This Row],[NPS_Score (0-10)]]&gt;=9,"Promoters",NPSTable[[#This Row],[NPS_Score (0-10)]]&lt;=6,"Detractors", OR(NPSTable[[#This Row],[NPS_Score (0-10)]]=7,NPSTable[[#This Row],[NPS_Score (0-10)]]=8),"Passive")</f>
        <v>Promoters</v>
      </c>
    </row>
    <row r="180" spans="1:6" x14ac:dyDescent="0.3">
      <c r="A180" s="1" t="s">
        <v>972</v>
      </c>
      <c r="B180" s="8">
        <v>46136</v>
      </c>
      <c r="C180" s="1" t="s">
        <v>149</v>
      </c>
      <c r="D180" s="1">
        <v>0</v>
      </c>
      <c r="E180" s="1" t="s">
        <v>933</v>
      </c>
      <c r="F180" s="1" t="str" cm="1">
        <f t="array" ref="F180">_xlfn.IFS(NPSTable[[#This Row],[NPS_Score (0-10)]]&gt;=9,"Promoters",NPSTable[[#This Row],[NPS_Score (0-10)]]&lt;=6,"Detractors", OR(NPSTable[[#This Row],[NPS_Score (0-10)]]=7,NPSTable[[#This Row],[NPS_Score (0-10)]]=8),"Passive")</f>
        <v>Detractors</v>
      </c>
    </row>
    <row r="181" spans="1:6" x14ac:dyDescent="0.3">
      <c r="A181" s="1" t="s">
        <v>973</v>
      </c>
      <c r="B181" s="8">
        <v>46137</v>
      </c>
      <c r="C181" s="1" t="s">
        <v>92</v>
      </c>
      <c r="D181" s="1">
        <v>8</v>
      </c>
      <c r="E181" s="1" t="s">
        <v>933</v>
      </c>
      <c r="F181" s="1" t="str" cm="1">
        <f t="array" ref="F181">_xlfn.IFS(NPSTable[[#This Row],[NPS_Score (0-10)]]&gt;=9,"Promoters",NPSTable[[#This Row],[NPS_Score (0-10)]]&lt;=6,"Detractors", OR(NPSTable[[#This Row],[NPS_Score (0-10)]]=7,NPSTable[[#This Row],[NPS_Score (0-10)]]=8),"Passive")</f>
        <v>Passive</v>
      </c>
    </row>
    <row r="182" spans="1:6" x14ac:dyDescent="0.3">
      <c r="A182" s="1" t="s">
        <v>974</v>
      </c>
      <c r="B182" s="8">
        <v>46138</v>
      </c>
      <c r="C182" s="1" t="s">
        <v>477</v>
      </c>
      <c r="D182" s="1">
        <v>8</v>
      </c>
      <c r="E182" s="1" t="s">
        <v>933</v>
      </c>
      <c r="F182" s="1" t="str" cm="1">
        <f t="array" ref="F182">_xlfn.IFS(NPSTable[[#This Row],[NPS_Score (0-10)]]&gt;=9,"Promoters",NPSTable[[#This Row],[NPS_Score (0-10)]]&lt;=6,"Detractors", OR(NPSTable[[#This Row],[NPS_Score (0-10)]]=7,NPSTable[[#This Row],[NPS_Score (0-10)]]=8),"Passive")</f>
        <v>Passive</v>
      </c>
    </row>
    <row r="183" spans="1:6" x14ac:dyDescent="0.3">
      <c r="A183" s="1" t="s">
        <v>975</v>
      </c>
      <c r="B183" s="8">
        <v>46139</v>
      </c>
      <c r="C183" s="1" t="s">
        <v>165</v>
      </c>
      <c r="D183" s="1">
        <v>9</v>
      </c>
      <c r="E183" s="1" t="s">
        <v>933</v>
      </c>
      <c r="F183" s="1" t="str" cm="1">
        <f t="array" ref="F183">_xlfn.IFS(NPSTable[[#This Row],[NPS_Score (0-10)]]&gt;=9,"Promoters",NPSTable[[#This Row],[NPS_Score (0-10)]]&lt;=6,"Detractors", OR(NPSTable[[#This Row],[NPS_Score (0-10)]]=7,NPSTable[[#This Row],[NPS_Score (0-10)]]=8),"Passive")</f>
        <v>Promoters</v>
      </c>
    </row>
    <row r="184" spans="1:6" x14ac:dyDescent="0.3">
      <c r="A184" s="1" t="s">
        <v>976</v>
      </c>
      <c r="B184" s="8">
        <v>46139</v>
      </c>
      <c r="C184" s="1" t="s">
        <v>556</v>
      </c>
      <c r="D184" s="1">
        <v>7</v>
      </c>
      <c r="E184" s="1" t="s">
        <v>933</v>
      </c>
      <c r="F184" s="1" t="str" cm="1">
        <f t="array" ref="F184">_xlfn.IFS(NPSTable[[#This Row],[NPS_Score (0-10)]]&gt;=9,"Promoters",NPSTable[[#This Row],[NPS_Score (0-10)]]&lt;=6,"Detractors", OR(NPSTable[[#This Row],[NPS_Score (0-10)]]=7,NPSTable[[#This Row],[NPS_Score (0-10)]]=8),"Passive")</f>
        <v>Passive</v>
      </c>
    </row>
    <row r="185" spans="1:6" x14ac:dyDescent="0.3">
      <c r="A185" s="1" t="s">
        <v>977</v>
      </c>
      <c r="B185" s="8">
        <v>46140</v>
      </c>
      <c r="C185" s="1" t="s">
        <v>652</v>
      </c>
      <c r="D185" s="1">
        <v>10</v>
      </c>
      <c r="E185" s="1" t="s">
        <v>933</v>
      </c>
      <c r="F185" s="1" t="str" cm="1">
        <f t="array" ref="F185">_xlfn.IFS(NPSTable[[#This Row],[NPS_Score (0-10)]]&gt;=9,"Promoters",NPSTable[[#This Row],[NPS_Score (0-10)]]&lt;=6,"Detractors", OR(NPSTable[[#This Row],[NPS_Score (0-10)]]=7,NPSTable[[#This Row],[NPS_Score (0-10)]]=8),"Passive")</f>
        <v>Promoters</v>
      </c>
    </row>
    <row r="186" spans="1:6" x14ac:dyDescent="0.3">
      <c r="A186" s="1" t="s">
        <v>978</v>
      </c>
      <c r="B186" s="8">
        <v>46141</v>
      </c>
      <c r="C186" s="1" t="s">
        <v>764</v>
      </c>
      <c r="D186" s="1">
        <v>6</v>
      </c>
      <c r="E186" s="1" t="s">
        <v>933</v>
      </c>
      <c r="F186" s="1" t="str" cm="1">
        <f t="array" ref="F186">_xlfn.IFS(NPSTable[[#This Row],[NPS_Score (0-10)]]&gt;=9,"Promoters",NPSTable[[#This Row],[NPS_Score (0-10)]]&lt;=6,"Detractors", OR(NPSTable[[#This Row],[NPS_Score (0-10)]]=7,NPSTable[[#This Row],[NPS_Score (0-10)]]=8),"Passive")</f>
        <v>Detractors</v>
      </c>
    </row>
    <row r="187" spans="1:6" x14ac:dyDescent="0.3">
      <c r="A187" s="1" t="s">
        <v>979</v>
      </c>
      <c r="B187" s="8">
        <v>46142</v>
      </c>
      <c r="C187" s="1" t="s">
        <v>446</v>
      </c>
      <c r="D187" s="1">
        <v>6</v>
      </c>
      <c r="E187" s="1" t="s">
        <v>933</v>
      </c>
      <c r="F187" s="1" t="str" cm="1">
        <f t="array" ref="F187">_xlfn.IFS(NPSTable[[#This Row],[NPS_Score (0-10)]]&gt;=9,"Promoters",NPSTable[[#This Row],[NPS_Score (0-10)]]&lt;=6,"Detractors", OR(NPSTable[[#This Row],[NPS_Score (0-10)]]=7,NPSTable[[#This Row],[NPS_Score (0-10)]]=8),"Passive")</f>
        <v>Detractors</v>
      </c>
    </row>
    <row r="188" spans="1:6" x14ac:dyDescent="0.3">
      <c r="A188" s="1" t="s">
        <v>980</v>
      </c>
      <c r="B188" s="8">
        <v>46143</v>
      </c>
      <c r="C188" s="1" t="s">
        <v>131</v>
      </c>
      <c r="D188" s="1">
        <v>6</v>
      </c>
      <c r="E188" s="1" t="s">
        <v>933</v>
      </c>
      <c r="F188" s="1" t="str" cm="1">
        <f t="array" ref="F188">_xlfn.IFS(NPSTable[[#This Row],[NPS_Score (0-10)]]&gt;=9,"Promoters",NPSTable[[#This Row],[NPS_Score (0-10)]]&lt;=6,"Detractors", OR(NPSTable[[#This Row],[NPS_Score (0-10)]]=7,NPSTable[[#This Row],[NPS_Score (0-10)]]=8),"Passive")</f>
        <v>Detractors</v>
      </c>
    </row>
    <row r="189" spans="1:6" x14ac:dyDescent="0.3">
      <c r="A189" s="1" t="s">
        <v>981</v>
      </c>
      <c r="B189" s="8">
        <v>46143</v>
      </c>
      <c r="C189" s="1" t="s">
        <v>746</v>
      </c>
      <c r="D189" s="1">
        <v>3</v>
      </c>
      <c r="E189" s="1" t="s">
        <v>933</v>
      </c>
      <c r="F189" s="1" t="str" cm="1">
        <f t="array" ref="F189">_xlfn.IFS(NPSTable[[#This Row],[NPS_Score (0-10)]]&gt;=9,"Promoters",NPSTable[[#This Row],[NPS_Score (0-10)]]&lt;=6,"Detractors", OR(NPSTable[[#This Row],[NPS_Score (0-10)]]=7,NPSTable[[#This Row],[NPS_Score (0-10)]]=8),"Passive")</f>
        <v>Detractors</v>
      </c>
    </row>
    <row r="190" spans="1:6" x14ac:dyDescent="0.3">
      <c r="A190" s="1" t="s">
        <v>982</v>
      </c>
      <c r="B190" s="8">
        <v>46143</v>
      </c>
      <c r="C190" s="1" t="s">
        <v>743</v>
      </c>
      <c r="D190" s="1">
        <v>10</v>
      </c>
      <c r="E190" s="1" t="s">
        <v>933</v>
      </c>
      <c r="F190" s="1" t="str" cm="1">
        <f t="array" ref="F190">_xlfn.IFS(NPSTable[[#This Row],[NPS_Score (0-10)]]&gt;=9,"Promoters",NPSTable[[#This Row],[NPS_Score (0-10)]]&lt;=6,"Detractors", OR(NPSTable[[#This Row],[NPS_Score (0-10)]]=7,NPSTable[[#This Row],[NPS_Score (0-10)]]=8),"Passive")</f>
        <v>Promoters</v>
      </c>
    </row>
    <row r="191" spans="1:6" x14ac:dyDescent="0.3">
      <c r="A191" s="1" t="s">
        <v>983</v>
      </c>
      <c r="B191" s="8">
        <v>46145</v>
      </c>
      <c r="C191" s="1" t="s">
        <v>255</v>
      </c>
      <c r="D191" s="1">
        <v>9</v>
      </c>
      <c r="E191" s="1" t="s">
        <v>933</v>
      </c>
      <c r="F191" s="1" t="str" cm="1">
        <f t="array" ref="F191">_xlfn.IFS(NPSTable[[#This Row],[NPS_Score (0-10)]]&gt;=9,"Promoters",NPSTable[[#This Row],[NPS_Score (0-10)]]&lt;=6,"Detractors", OR(NPSTable[[#This Row],[NPS_Score (0-10)]]=7,NPSTable[[#This Row],[NPS_Score (0-10)]]=8),"Passive")</f>
        <v>Promoters</v>
      </c>
    </row>
    <row r="192" spans="1:6" x14ac:dyDescent="0.3">
      <c r="A192" s="1" t="s">
        <v>984</v>
      </c>
      <c r="B192" s="8">
        <v>46146</v>
      </c>
      <c r="C192" s="1" t="s">
        <v>519</v>
      </c>
      <c r="D192" s="1">
        <v>9</v>
      </c>
      <c r="E192" s="1" t="s">
        <v>933</v>
      </c>
      <c r="F192" s="1" t="str" cm="1">
        <f t="array" ref="F192">_xlfn.IFS(NPSTable[[#This Row],[NPS_Score (0-10)]]&gt;=9,"Promoters",NPSTable[[#This Row],[NPS_Score (0-10)]]&lt;=6,"Detractors", OR(NPSTable[[#This Row],[NPS_Score (0-10)]]=7,NPSTable[[#This Row],[NPS_Score (0-10)]]=8),"Passive")</f>
        <v>Promoters</v>
      </c>
    </row>
    <row r="193" spans="1:6" x14ac:dyDescent="0.3">
      <c r="A193" s="1" t="s">
        <v>985</v>
      </c>
      <c r="B193" s="8">
        <v>46146</v>
      </c>
      <c r="C193" s="1" t="s">
        <v>563</v>
      </c>
      <c r="D193" s="1">
        <v>6</v>
      </c>
      <c r="E193" s="1" t="s">
        <v>933</v>
      </c>
      <c r="F193" s="1" t="str" cm="1">
        <f t="array" ref="F193">_xlfn.IFS(NPSTable[[#This Row],[NPS_Score (0-10)]]&gt;=9,"Promoters",NPSTable[[#This Row],[NPS_Score (0-10)]]&lt;=6,"Detractors", OR(NPSTable[[#This Row],[NPS_Score (0-10)]]=7,NPSTable[[#This Row],[NPS_Score (0-10)]]=8),"Passive")</f>
        <v>Detractors</v>
      </c>
    </row>
    <row r="194" spans="1:6" x14ac:dyDescent="0.3">
      <c r="A194" s="1" t="s">
        <v>986</v>
      </c>
      <c r="B194" s="8">
        <v>46147</v>
      </c>
      <c r="C194" s="1" t="s">
        <v>309</v>
      </c>
      <c r="D194" s="1">
        <v>4</v>
      </c>
      <c r="E194" s="1" t="s">
        <v>933</v>
      </c>
      <c r="F194" s="1" t="str" cm="1">
        <f t="array" ref="F194">_xlfn.IFS(NPSTable[[#This Row],[NPS_Score (0-10)]]&gt;=9,"Promoters",NPSTable[[#This Row],[NPS_Score (0-10)]]&lt;=6,"Detractors", OR(NPSTable[[#This Row],[NPS_Score (0-10)]]=7,NPSTable[[#This Row],[NPS_Score (0-10)]]=8),"Passive")</f>
        <v>Detractors</v>
      </c>
    </row>
    <row r="195" spans="1:6" x14ac:dyDescent="0.3">
      <c r="A195" s="1" t="s">
        <v>987</v>
      </c>
      <c r="B195" s="8">
        <v>46147</v>
      </c>
      <c r="C195" s="1" t="s">
        <v>988</v>
      </c>
      <c r="D195" s="1">
        <v>9</v>
      </c>
      <c r="E195" s="1" t="s">
        <v>933</v>
      </c>
      <c r="F195" s="1" t="str" cm="1">
        <f t="array" ref="F195">_xlfn.IFS(NPSTable[[#This Row],[NPS_Score (0-10)]]&gt;=9,"Promoters",NPSTable[[#This Row],[NPS_Score (0-10)]]&lt;=6,"Detractors", OR(NPSTable[[#This Row],[NPS_Score (0-10)]]=7,NPSTable[[#This Row],[NPS_Score (0-10)]]=8),"Passive")</f>
        <v>Promoters</v>
      </c>
    </row>
    <row r="196" spans="1:6" x14ac:dyDescent="0.3">
      <c r="A196" s="1" t="s">
        <v>989</v>
      </c>
      <c r="B196" s="8">
        <v>46147</v>
      </c>
      <c r="C196" s="1" t="s">
        <v>103</v>
      </c>
      <c r="D196" s="1">
        <v>10</v>
      </c>
      <c r="E196" s="1" t="s">
        <v>933</v>
      </c>
      <c r="F196" s="1" t="str" cm="1">
        <f t="array" ref="F196">_xlfn.IFS(NPSTable[[#This Row],[NPS_Score (0-10)]]&gt;=9,"Promoters",NPSTable[[#This Row],[NPS_Score (0-10)]]&lt;=6,"Detractors", OR(NPSTable[[#This Row],[NPS_Score (0-10)]]=7,NPSTable[[#This Row],[NPS_Score (0-10)]]=8),"Passive")</f>
        <v>Promoters</v>
      </c>
    </row>
    <row r="197" spans="1:6" x14ac:dyDescent="0.3">
      <c r="A197" s="1" t="s">
        <v>990</v>
      </c>
      <c r="B197" s="8">
        <v>46147</v>
      </c>
      <c r="C197" s="1" t="s">
        <v>448</v>
      </c>
      <c r="D197" s="1">
        <v>6</v>
      </c>
      <c r="E197" s="1" t="s">
        <v>933</v>
      </c>
      <c r="F197" s="1" t="str" cm="1">
        <f t="array" ref="F197">_xlfn.IFS(NPSTable[[#This Row],[NPS_Score (0-10)]]&gt;=9,"Promoters",NPSTable[[#This Row],[NPS_Score (0-10)]]&lt;=6,"Detractors", OR(NPSTable[[#This Row],[NPS_Score (0-10)]]=7,NPSTable[[#This Row],[NPS_Score (0-10)]]=8),"Passive")</f>
        <v>Detractors</v>
      </c>
    </row>
    <row r="198" spans="1:6" x14ac:dyDescent="0.3">
      <c r="A198" s="1" t="s">
        <v>991</v>
      </c>
      <c r="B198" s="8">
        <v>46148</v>
      </c>
      <c r="C198" s="1" t="s">
        <v>436</v>
      </c>
      <c r="D198" s="1">
        <v>7</v>
      </c>
      <c r="E198" s="1" t="s">
        <v>933</v>
      </c>
      <c r="F198" s="1" t="str" cm="1">
        <f t="array" ref="F198">_xlfn.IFS(NPSTable[[#This Row],[NPS_Score (0-10)]]&gt;=9,"Promoters",NPSTable[[#This Row],[NPS_Score (0-10)]]&lt;=6,"Detractors", OR(NPSTable[[#This Row],[NPS_Score (0-10)]]=7,NPSTable[[#This Row],[NPS_Score (0-10)]]=8),"Passive")</f>
        <v>Passive</v>
      </c>
    </row>
    <row r="199" spans="1:6" x14ac:dyDescent="0.3">
      <c r="A199" s="1" t="s">
        <v>992</v>
      </c>
      <c r="B199" s="8">
        <v>46149</v>
      </c>
      <c r="C199" s="1" t="s">
        <v>120</v>
      </c>
      <c r="D199" s="1">
        <v>3</v>
      </c>
      <c r="E199" s="1" t="s">
        <v>933</v>
      </c>
      <c r="F199" s="1" t="str" cm="1">
        <f t="array" ref="F199">_xlfn.IFS(NPSTable[[#This Row],[NPS_Score (0-10)]]&gt;=9,"Promoters",NPSTable[[#This Row],[NPS_Score (0-10)]]&lt;=6,"Detractors", OR(NPSTable[[#This Row],[NPS_Score (0-10)]]=7,NPSTable[[#This Row],[NPS_Score (0-10)]]=8),"Passive")</f>
        <v>Detractors</v>
      </c>
    </row>
    <row r="200" spans="1:6" x14ac:dyDescent="0.3">
      <c r="A200" s="1" t="s">
        <v>993</v>
      </c>
      <c r="B200" s="8">
        <v>46150</v>
      </c>
      <c r="C200" s="1" t="s">
        <v>209</v>
      </c>
      <c r="D200" s="1">
        <v>8</v>
      </c>
      <c r="E200" s="1" t="s">
        <v>933</v>
      </c>
      <c r="F200" s="1" t="str" cm="1">
        <f t="array" ref="F200">_xlfn.IFS(NPSTable[[#This Row],[NPS_Score (0-10)]]&gt;=9,"Promoters",NPSTable[[#This Row],[NPS_Score (0-10)]]&lt;=6,"Detractors", OR(NPSTable[[#This Row],[NPS_Score (0-10)]]=7,NPSTable[[#This Row],[NPS_Score (0-10)]]=8),"Passive")</f>
        <v>Passive</v>
      </c>
    </row>
    <row r="201" spans="1:6" x14ac:dyDescent="0.3">
      <c r="A201" s="1" t="s">
        <v>994</v>
      </c>
      <c r="B201" s="8">
        <v>46150</v>
      </c>
      <c r="C201" s="1" t="s">
        <v>425</v>
      </c>
      <c r="D201" s="1">
        <v>6</v>
      </c>
      <c r="E201" s="1" t="s">
        <v>933</v>
      </c>
      <c r="F201" s="1" t="str" cm="1">
        <f t="array" ref="F201">_xlfn.IFS(NPSTable[[#This Row],[NPS_Score (0-10)]]&gt;=9,"Promoters",NPSTable[[#This Row],[NPS_Score (0-10)]]&lt;=6,"Detractors", OR(NPSTable[[#This Row],[NPS_Score (0-10)]]=7,NPSTable[[#This Row],[NPS_Score (0-10)]]=8),"Passive")</f>
        <v>Detractors</v>
      </c>
    </row>
    <row r="202" spans="1:6" x14ac:dyDescent="0.3">
      <c r="A202" s="1" t="s">
        <v>995</v>
      </c>
      <c r="B202" s="8">
        <v>46151</v>
      </c>
      <c r="C202" s="1" t="s">
        <v>163</v>
      </c>
      <c r="D202" s="1">
        <v>5</v>
      </c>
      <c r="E202" s="1" t="s">
        <v>933</v>
      </c>
      <c r="F202" s="1" t="str" cm="1">
        <f t="array" ref="F202">_xlfn.IFS(NPSTable[[#This Row],[NPS_Score (0-10)]]&gt;=9,"Promoters",NPSTable[[#This Row],[NPS_Score (0-10)]]&lt;=6,"Detractors", OR(NPSTable[[#This Row],[NPS_Score (0-10)]]=7,NPSTable[[#This Row],[NPS_Score (0-10)]]=8),"Passive")</f>
        <v>Detractors</v>
      </c>
    </row>
    <row r="203" spans="1:6" x14ac:dyDescent="0.3">
      <c r="A203" s="1" t="s">
        <v>996</v>
      </c>
      <c r="B203" s="8">
        <v>46153</v>
      </c>
      <c r="C203" s="1" t="s">
        <v>665</v>
      </c>
      <c r="D203" s="1">
        <v>8</v>
      </c>
      <c r="E203" s="1" t="s">
        <v>933</v>
      </c>
      <c r="F203" s="1" t="str" cm="1">
        <f t="array" ref="F203">_xlfn.IFS(NPSTable[[#This Row],[NPS_Score (0-10)]]&gt;=9,"Promoters",NPSTable[[#This Row],[NPS_Score (0-10)]]&lt;=6,"Detractors", OR(NPSTable[[#This Row],[NPS_Score (0-10)]]=7,NPSTable[[#This Row],[NPS_Score (0-10)]]=8),"Passive")</f>
        <v>Passive</v>
      </c>
    </row>
    <row r="204" spans="1:6" x14ac:dyDescent="0.3">
      <c r="A204" s="1" t="s">
        <v>997</v>
      </c>
      <c r="B204" s="8">
        <v>46154</v>
      </c>
      <c r="C204" s="1" t="s">
        <v>323</v>
      </c>
      <c r="D204" s="1">
        <v>8</v>
      </c>
      <c r="E204" s="1" t="s">
        <v>933</v>
      </c>
      <c r="F204" s="1" t="str" cm="1">
        <f t="array" ref="F204">_xlfn.IFS(NPSTable[[#This Row],[NPS_Score (0-10)]]&gt;=9,"Promoters",NPSTable[[#This Row],[NPS_Score (0-10)]]&lt;=6,"Detractors", OR(NPSTable[[#This Row],[NPS_Score (0-10)]]=7,NPSTable[[#This Row],[NPS_Score (0-10)]]=8),"Passive")</f>
        <v>Passive</v>
      </c>
    </row>
    <row r="205" spans="1:6" x14ac:dyDescent="0.3">
      <c r="A205" s="1" t="s">
        <v>998</v>
      </c>
      <c r="B205" s="8">
        <v>46155</v>
      </c>
      <c r="C205" s="1" t="s">
        <v>245</v>
      </c>
      <c r="D205" s="1">
        <v>10</v>
      </c>
      <c r="E205" s="1" t="s">
        <v>933</v>
      </c>
      <c r="F205" s="1" t="str" cm="1">
        <f t="array" ref="F205">_xlfn.IFS(NPSTable[[#This Row],[NPS_Score (0-10)]]&gt;=9,"Promoters",NPSTable[[#This Row],[NPS_Score (0-10)]]&lt;=6,"Detractors", OR(NPSTable[[#This Row],[NPS_Score (0-10)]]=7,NPSTable[[#This Row],[NPS_Score (0-10)]]=8),"Passive")</f>
        <v>Promoters</v>
      </c>
    </row>
    <row r="206" spans="1:6" x14ac:dyDescent="0.3">
      <c r="A206" s="1" t="s">
        <v>999</v>
      </c>
      <c r="B206" s="8">
        <v>46155</v>
      </c>
      <c r="C206" s="1" t="s">
        <v>151</v>
      </c>
      <c r="D206" s="1">
        <v>0</v>
      </c>
      <c r="E206" s="1" t="s">
        <v>933</v>
      </c>
      <c r="F206" s="1" t="str" cm="1">
        <f t="array" ref="F206">_xlfn.IFS(NPSTable[[#This Row],[NPS_Score (0-10)]]&gt;=9,"Promoters",NPSTable[[#This Row],[NPS_Score (0-10)]]&lt;=6,"Detractors", OR(NPSTable[[#This Row],[NPS_Score (0-10)]]=7,NPSTable[[#This Row],[NPS_Score (0-10)]]=8),"Passive")</f>
        <v>Detractors</v>
      </c>
    </row>
    <row r="207" spans="1:6" x14ac:dyDescent="0.3">
      <c r="A207" s="1" t="s">
        <v>1000</v>
      </c>
      <c r="B207" s="8">
        <v>46156</v>
      </c>
      <c r="C207" s="1" t="s">
        <v>263</v>
      </c>
      <c r="D207" s="1">
        <v>4</v>
      </c>
      <c r="E207" s="1" t="s">
        <v>933</v>
      </c>
      <c r="F207" s="1" t="str" cm="1">
        <f t="array" ref="F207">_xlfn.IFS(NPSTable[[#This Row],[NPS_Score (0-10)]]&gt;=9,"Promoters",NPSTable[[#This Row],[NPS_Score (0-10)]]&lt;=6,"Detractors", OR(NPSTable[[#This Row],[NPS_Score (0-10)]]=7,NPSTable[[#This Row],[NPS_Score (0-10)]]=8),"Passive")</f>
        <v>Detractors</v>
      </c>
    </row>
    <row r="208" spans="1:6" x14ac:dyDescent="0.3">
      <c r="A208" s="1" t="s">
        <v>1001</v>
      </c>
      <c r="B208" s="8">
        <v>46156</v>
      </c>
      <c r="C208" s="1" t="s">
        <v>619</v>
      </c>
      <c r="D208" s="1">
        <v>6</v>
      </c>
      <c r="E208" s="1" t="s">
        <v>933</v>
      </c>
      <c r="F208" s="1" t="str" cm="1">
        <f t="array" ref="F208">_xlfn.IFS(NPSTable[[#This Row],[NPS_Score (0-10)]]&gt;=9,"Promoters",NPSTable[[#This Row],[NPS_Score (0-10)]]&lt;=6,"Detractors", OR(NPSTable[[#This Row],[NPS_Score (0-10)]]=7,NPSTable[[#This Row],[NPS_Score (0-10)]]=8),"Passive")</f>
        <v>Detractors</v>
      </c>
    </row>
    <row r="209" spans="1:6" x14ac:dyDescent="0.3">
      <c r="A209" s="1" t="s">
        <v>1002</v>
      </c>
      <c r="B209" s="8">
        <v>46156</v>
      </c>
      <c r="C209" s="1" t="s">
        <v>354</v>
      </c>
      <c r="D209" s="1">
        <v>8</v>
      </c>
      <c r="E209" s="1" t="s">
        <v>933</v>
      </c>
      <c r="F209" s="1" t="str" cm="1">
        <f t="array" ref="F209">_xlfn.IFS(NPSTable[[#This Row],[NPS_Score (0-10)]]&gt;=9,"Promoters",NPSTable[[#This Row],[NPS_Score (0-10)]]&lt;=6,"Detractors", OR(NPSTable[[#This Row],[NPS_Score (0-10)]]=7,NPSTable[[#This Row],[NPS_Score (0-10)]]=8),"Passive")</f>
        <v>Passive</v>
      </c>
    </row>
    <row r="210" spans="1:6" x14ac:dyDescent="0.3">
      <c r="A210" s="1" t="s">
        <v>1003</v>
      </c>
      <c r="B210" s="8">
        <v>46157</v>
      </c>
      <c r="C210" s="1" t="s">
        <v>109</v>
      </c>
      <c r="D210" s="1">
        <v>7</v>
      </c>
      <c r="E210" s="1" t="s">
        <v>933</v>
      </c>
      <c r="F210" s="1" t="str" cm="1">
        <f t="array" ref="F210">_xlfn.IFS(NPSTable[[#This Row],[NPS_Score (0-10)]]&gt;=9,"Promoters",NPSTable[[#This Row],[NPS_Score (0-10)]]&lt;=6,"Detractors", OR(NPSTable[[#This Row],[NPS_Score (0-10)]]=7,NPSTable[[#This Row],[NPS_Score (0-10)]]=8),"Passive")</f>
        <v>Passive</v>
      </c>
    </row>
    <row r="211" spans="1:6" x14ac:dyDescent="0.3">
      <c r="A211" s="1" t="s">
        <v>1004</v>
      </c>
      <c r="B211" s="8">
        <v>46158</v>
      </c>
      <c r="C211" s="1" t="s">
        <v>513</v>
      </c>
      <c r="D211" s="1">
        <v>9</v>
      </c>
      <c r="E211" s="1" t="s">
        <v>933</v>
      </c>
      <c r="F211" s="1" t="str" cm="1">
        <f t="array" ref="F211">_xlfn.IFS(NPSTable[[#This Row],[NPS_Score (0-10)]]&gt;=9,"Promoters",NPSTable[[#This Row],[NPS_Score (0-10)]]&lt;=6,"Detractors", OR(NPSTable[[#This Row],[NPS_Score (0-10)]]=7,NPSTable[[#This Row],[NPS_Score (0-10)]]=8),"Passive")</f>
        <v>Promoters</v>
      </c>
    </row>
    <row r="212" spans="1:6" x14ac:dyDescent="0.3">
      <c r="A212" s="1" t="s">
        <v>1005</v>
      </c>
      <c r="B212" s="8">
        <v>46158</v>
      </c>
      <c r="C212" s="1" t="s">
        <v>71</v>
      </c>
      <c r="D212" s="1">
        <v>6</v>
      </c>
      <c r="E212" s="1" t="s">
        <v>933</v>
      </c>
      <c r="F212" s="1" t="str" cm="1">
        <f t="array" ref="F212">_xlfn.IFS(NPSTable[[#This Row],[NPS_Score (0-10)]]&gt;=9,"Promoters",NPSTable[[#This Row],[NPS_Score (0-10)]]&lt;=6,"Detractors", OR(NPSTable[[#This Row],[NPS_Score (0-10)]]=7,NPSTable[[#This Row],[NPS_Score (0-10)]]=8),"Passive")</f>
        <v>Detractors</v>
      </c>
    </row>
    <row r="213" spans="1:6" x14ac:dyDescent="0.3">
      <c r="A213" s="1" t="s">
        <v>1006</v>
      </c>
      <c r="B213" s="8">
        <v>46160</v>
      </c>
      <c r="C213" s="1" t="s">
        <v>480</v>
      </c>
      <c r="D213" s="1">
        <v>7</v>
      </c>
      <c r="E213" s="1" t="s">
        <v>933</v>
      </c>
      <c r="F213" s="1" t="str" cm="1">
        <f t="array" ref="F213">_xlfn.IFS(NPSTable[[#This Row],[NPS_Score (0-10)]]&gt;=9,"Promoters",NPSTable[[#This Row],[NPS_Score (0-10)]]&lt;=6,"Detractors", OR(NPSTable[[#This Row],[NPS_Score (0-10)]]=7,NPSTable[[#This Row],[NPS_Score (0-10)]]=8),"Passive")</f>
        <v>Passive</v>
      </c>
    </row>
    <row r="214" spans="1:6" x14ac:dyDescent="0.3">
      <c r="A214" s="1" t="s">
        <v>1007</v>
      </c>
      <c r="B214" s="8">
        <v>46160</v>
      </c>
      <c r="C214" s="1" t="s">
        <v>595</v>
      </c>
      <c r="D214" s="1">
        <v>6</v>
      </c>
      <c r="E214" s="1" t="s">
        <v>933</v>
      </c>
      <c r="F214" s="1" t="str" cm="1">
        <f t="array" ref="F214">_xlfn.IFS(NPSTable[[#This Row],[NPS_Score (0-10)]]&gt;=9,"Promoters",NPSTable[[#This Row],[NPS_Score (0-10)]]&lt;=6,"Detractors", OR(NPSTable[[#This Row],[NPS_Score (0-10)]]=7,NPSTable[[#This Row],[NPS_Score (0-10)]]=8),"Passive")</f>
        <v>Detractors</v>
      </c>
    </row>
    <row r="215" spans="1:6" x14ac:dyDescent="0.3">
      <c r="A215" s="1" t="s">
        <v>1008</v>
      </c>
      <c r="B215" s="8">
        <v>46161</v>
      </c>
      <c r="C215" s="1" t="s">
        <v>377</v>
      </c>
      <c r="D215" s="1">
        <v>8</v>
      </c>
      <c r="E215" s="1" t="s">
        <v>933</v>
      </c>
      <c r="F215" s="1" t="str" cm="1">
        <f t="array" ref="F215">_xlfn.IFS(NPSTable[[#This Row],[NPS_Score (0-10)]]&gt;=9,"Promoters",NPSTable[[#This Row],[NPS_Score (0-10)]]&lt;=6,"Detractors", OR(NPSTable[[#This Row],[NPS_Score (0-10)]]=7,NPSTable[[#This Row],[NPS_Score (0-10)]]=8),"Passive")</f>
        <v>Passive</v>
      </c>
    </row>
    <row r="216" spans="1:6" x14ac:dyDescent="0.3">
      <c r="A216" s="1" t="s">
        <v>1009</v>
      </c>
      <c r="B216" s="8">
        <v>46162</v>
      </c>
      <c r="C216" s="1" t="s">
        <v>199</v>
      </c>
      <c r="D216" s="1">
        <v>10</v>
      </c>
      <c r="E216" s="1" t="s">
        <v>933</v>
      </c>
      <c r="F216" s="1" t="str" cm="1">
        <f t="array" ref="F216">_xlfn.IFS(NPSTable[[#This Row],[NPS_Score (0-10)]]&gt;=9,"Promoters",NPSTable[[#This Row],[NPS_Score (0-10)]]&lt;=6,"Detractors", OR(NPSTable[[#This Row],[NPS_Score (0-10)]]=7,NPSTable[[#This Row],[NPS_Score (0-10)]]=8),"Passive")</f>
        <v>Promoters</v>
      </c>
    </row>
    <row r="217" spans="1:6" x14ac:dyDescent="0.3">
      <c r="A217" s="1" t="s">
        <v>1010</v>
      </c>
      <c r="B217" s="8">
        <v>46163</v>
      </c>
      <c r="C217" s="1" t="s">
        <v>1011</v>
      </c>
      <c r="D217" s="1">
        <v>8</v>
      </c>
      <c r="E217" s="1" t="s">
        <v>933</v>
      </c>
      <c r="F217" s="1" t="str" cm="1">
        <f t="array" ref="F217">_xlfn.IFS(NPSTable[[#This Row],[NPS_Score (0-10)]]&gt;=9,"Promoters",NPSTable[[#This Row],[NPS_Score (0-10)]]&lt;=6,"Detractors", OR(NPSTable[[#This Row],[NPS_Score (0-10)]]=7,NPSTable[[#This Row],[NPS_Score (0-10)]]=8),"Passive")</f>
        <v>Passive</v>
      </c>
    </row>
    <row r="218" spans="1:6" x14ac:dyDescent="0.3">
      <c r="A218" s="1" t="s">
        <v>1012</v>
      </c>
      <c r="B218" s="8">
        <v>46163</v>
      </c>
      <c r="C218" s="1" t="s">
        <v>527</v>
      </c>
      <c r="D218" s="1">
        <v>10</v>
      </c>
      <c r="E218" s="1" t="s">
        <v>933</v>
      </c>
      <c r="F218" s="1" t="str" cm="1">
        <f t="array" ref="F218">_xlfn.IFS(NPSTable[[#This Row],[NPS_Score (0-10)]]&gt;=9,"Promoters",NPSTable[[#This Row],[NPS_Score (0-10)]]&lt;=6,"Detractors", OR(NPSTable[[#This Row],[NPS_Score (0-10)]]=7,NPSTable[[#This Row],[NPS_Score (0-10)]]=8),"Passive")</f>
        <v>Promoters</v>
      </c>
    </row>
    <row r="219" spans="1:6" x14ac:dyDescent="0.3">
      <c r="A219" s="1" t="s">
        <v>1013</v>
      </c>
      <c r="B219" s="8">
        <v>46163</v>
      </c>
      <c r="C219" s="1" t="s">
        <v>442</v>
      </c>
      <c r="D219" s="1">
        <v>10</v>
      </c>
      <c r="E219" s="1" t="s">
        <v>933</v>
      </c>
      <c r="F219" s="1" t="str" cm="1">
        <f t="array" ref="F219">_xlfn.IFS(NPSTable[[#This Row],[NPS_Score (0-10)]]&gt;=9,"Promoters",NPSTable[[#This Row],[NPS_Score (0-10)]]&lt;=6,"Detractors", OR(NPSTable[[#This Row],[NPS_Score (0-10)]]=7,NPSTable[[#This Row],[NPS_Score (0-10)]]=8),"Passive")</f>
        <v>Promoters</v>
      </c>
    </row>
    <row r="220" spans="1:6" x14ac:dyDescent="0.3">
      <c r="A220" s="1" t="s">
        <v>1014</v>
      </c>
      <c r="B220" s="8">
        <v>46164</v>
      </c>
      <c r="C220" s="1" t="s">
        <v>127</v>
      </c>
      <c r="D220" s="1">
        <v>10</v>
      </c>
      <c r="E220" s="1" t="s">
        <v>933</v>
      </c>
      <c r="F220" s="1" t="str" cm="1">
        <f t="array" ref="F220">_xlfn.IFS(NPSTable[[#This Row],[NPS_Score (0-10)]]&gt;=9,"Promoters",NPSTable[[#This Row],[NPS_Score (0-10)]]&lt;=6,"Detractors", OR(NPSTable[[#This Row],[NPS_Score (0-10)]]=7,NPSTable[[#This Row],[NPS_Score (0-10)]]=8),"Passive")</f>
        <v>Promoters</v>
      </c>
    </row>
    <row r="221" spans="1:6" x14ac:dyDescent="0.3">
      <c r="A221" s="1" t="s">
        <v>1015</v>
      </c>
      <c r="B221" s="8">
        <v>46165</v>
      </c>
      <c r="C221" s="1" t="s">
        <v>547</v>
      </c>
      <c r="D221" s="1">
        <v>7</v>
      </c>
      <c r="E221" s="1" t="s">
        <v>933</v>
      </c>
      <c r="F221" s="1" t="str" cm="1">
        <f t="array" ref="F221">_xlfn.IFS(NPSTable[[#This Row],[NPS_Score (0-10)]]&gt;=9,"Promoters",NPSTable[[#This Row],[NPS_Score (0-10)]]&lt;=6,"Detractors", OR(NPSTable[[#This Row],[NPS_Score (0-10)]]=7,NPSTable[[#This Row],[NPS_Score (0-10)]]=8),"Passive")</f>
        <v>Passive</v>
      </c>
    </row>
    <row r="222" spans="1:6" x14ac:dyDescent="0.3">
      <c r="A222" s="1" t="s">
        <v>1016</v>
      </c>
      <c r="B222" s="8">
        <v>46166</v>
      </c>
      <c r="C222" s="1" t="s">
        <v>805</v>
      </c>
      <c r="D222" s="1">
        <v>9</v>
      </c>
      <c r="E222" s="1" t="s">
        <v>933</v>
      </c>
      <c r="F222" s="1" t="str" cm="1">
        <f t="array" ref="F222">_xlfn.IFS(NPSTable[[#This Row],[NPS_Score (0-10)]]&gt;=9,"Promoters",NPSTable[[#This Row],[NPS_Score (0-10)]]&lt;=6,"Detractors", OR(NPSTable[[#This Row],[NPS_Score (0-10)]]=7,NPSTable[[#This Row],[NPS_Score (0-10)]]=8),"Passive")</f>
        <v>Promoters</v>
      </c>
    </row>
    <row r="223" spans="1:6" x14ac:dyDescent="0.3">
      <c r="A223" s="1" t="s">
        <v>1017</v>
      </c>
      <c r="B223" s="8">
        <v>46167</v>
      </c>
      <c r="C223" s="1" t="s">
        <v>236</v>
      </c>
      <c r="D223" s="1">
        <v>7</v>
      </c>
      <c r="E223" s="1" t="s">
        <v>933</v>
      </c>
      <c r="F223" s="1" t="str" cm="1">
        <f t="array" ref="F223">_xlfn.IFS(NPSTable[[#This Row],[NPS_Score (0-10)]]&gt;=9,"Promoters",NPSTable[[#This Row],[NPS_Score (0-10)]]&lt;=6,"Detractors", OR(NPSTable[[#This Row],[NPS_Score (0-10)]]=7,NPSTable[[#This Row],[NPS_Score (0-10)]]=8),"Passive")</f>
        <v>Passive</v>
      </c>
    </row>
    <row r="224" spans="1:6" x14ac:dyDescent="0.3">
      <c r="A224" s="1" t="s">
        <v>1018</v>
      </c>
      <c r="B224" s="8">
        <v>46167</v>
      </c>
      <c r="C224" s="1" t="s">
        <v>524</v>
      </c>
      <c r="D224" s="1">
        <v>9</v>
      </c>
      <c r="E224" s="1" t="s">
        <v>933</v>
      </c>
      <c r="F224" s="1" t="str" cm="1">
        <f t="array" ref="F224">_xlfn.IFS(NPSTable[[#This Row],[NPS_Score (0-10)]]&gt;=9,"Promoters",NPSTable[[#This Row],[NPS_Score (0-10)]]&lt;=6,"Detractors", OR(NPSTable[[#This Row],[NPS_Score (0-10)]]=7,NPSTable[[#This Row],[NPS_Score (0-10)]]=8),"Passive")</f>
        <v>Promoters</v>
      </c>
    </row>
    <row r="225" spans="1:6" x14ac:dyDescent="0.3">
      <c r="A225" s="1" t="s">
        <v>1019</v>
      </c>
      <c r="B225" s="8">
        <v>46167</v>
      </c>
      <c r="C225" s="1" t="s">
        <v>1020</v>
      </c>
      <c r="D225" s="1">
        <v>10</v>
      </c>
      <c r="E225" s="1" t="s">
        <v>933</v>
      </c>
      <c r="F225" s="1" t="str" cm="1">
        <f t="array" ref="F225">_xlfn.IFS(NPSTable[[#This Row],[NPS_Score (0-10)]]&gt;=9,"Promoters",NPSTable[[#This Row],[NPS_Score (0-10)]]&lt;=6,"Detractors", OR(NPSTable[[#This Row],[NPS_Score (0-10)]]=7,NPSTable[[#This Row],[NPS_Score (0-10)]]=8),"Passive")</f>
        <v>Promoters</v>
      </c>
    </row>
    <row r="226" spans="1:6" x14ac:dyDescent="0.3">
      <c r="A226" s="1" t="s">
        <v>1021</v>
      </c>
      <c r="B226" s="8">
        <v>46167</v>
      </c>
      <c r="C226" s="1" t="s">
        <v>223</v>
      </c>
      <c r="D226" s="1">
        <v>9</v>
      </c>
      <c r="E226" s="1" t="s">
        <v>933</v>
      </c>
      <c r="F226" s="1" t="str" cm="1">
        <f t="array" ref="F226">_xlfn.IFS(NPSTable[[#This Row],[NPS_Score (0-10)]]&gt;=9,"Promoters",NPSTable[[#This Row],[NPS_Score (0-10)]]&lt;=6,"Detractors", OR(NPSTable[[#This Row],[NPS_Score (0-10)]]=7,NPSTable[[#This Row],[NPS_Score (0-10)]]=8),"Passive")</f>
        <v>Promoters</v>
      </c>
    </row>
    <row r="227" spans="1:6" x14ac:dyDescent="0.3">
      <c r="A227" s="1" t="s">
        <v>1022</v>
      </c>
      <c r="B227" s="8">
        <v>46167</v>
      </c>
      <c r="C227" s="1" t="s">
        <v>258</v>
      </c>
      <c r="D227" s="1">
        <v>7</v>
      </c>
      <c r="E227" s="1" t="s">
        <v>933</v>
      </c>
      <c r="F227" s="1" t="str" cm="1">
        <f t="array" ref="F227">_xlfn.IFS(NPSTable[[#This Row],[NPS_Score (0-10)]]&gt;=9,"Promoters",NPSTable[[#This Row],[NPS_Score (0-10)]]&lt;=6,"Detractors", OR(NPSTable[[#This Row],[NPS_Score (0-10)]]=7,NPSTable[[#This Row],[NPS_Score (0-10)]]=8),"Passive")</f>
        <v>Passive</v>
      </c>
    </row>
    <row r="228" spans="1:6" x14ac:dyDescent="0.3">
      <c r="A228" s="1" t="s">
        <v>1023</v>
      </c>
      <c r="B228" s="8">
        <v>46168</v>
      </c>
      <c r="C228" s="1" t="s">
        <v>203</v>
      </c>
      <c r="D228" s="1">
        <v>8</v>
      </c>
      <c r="E228" s="1" t="s">
        <v>933</v>
      </c>
      <c r="F228" s="1" t="str" cm="1">
        <f t="array" ref="F228">_xlfn.IFS(NPSTable[[#This Row],[NPS_Score (0-10)]]&gt;=9,"Promoters",NPSTable[[#This Row],[NPS_Score (0-10)]]&lt;=6,"Detractors", OR(NPSTable[[#This Row],[NPS_Score (0-10)]]=7,NPSTable[[#This Row],[NPS_Score (0-10)]]=8),"Passive")</f>
        <v>Passive</v>
      </c>
    </row>
    <row r="229" spans="1:6" x14ac:dyDescent="0.3">
      <c r="A229" s="1" t="s">
        <v>1024</v>
      </c>
      <c r="B229" s="8">
        <v>46169</v>
      </c>
      <c r="C229" s="1" t="s">
        <v>792</v>
      </c>
      <c r="D229" s="1">
        <v>10</v>
      </c>
      <c r="E229" s="1" t="s">
        <v>933</v>
      </c>
      <c r="F229" s="1" t="str" cm="1">
        <f t="array" ref="F229">_xlfn.IFS(NPSTable[[#This Row],[NPS_Score (0-10)]]&gt;=9,"Promoters",NPSTable[[#This Row],[NPS_Score (0-10)]]&lt;=6,"Detractors", OR(NPSTable[[#This Row],[NPS_Score (0-10)]]=7,NPSTable[[#This Row],[NPS_Score (0-10)]]=8),"Passive")</f>
        <v>Promoters</v>
      </c>
    </row>
    <row r="230" spans="1:6" x14ac:dyDescent="0.3">
      <c r="A230" s="1" t="s">
        <v>1025</v>
      </c>
      <c r="B230" s="8">
        <v>46170</v>
      </c>
      <c r="C230" s="1" t="s">
        <v>77</v>
      </c>
      <c r="D230" s="1">
        <v>6</v>
      </c>
      <c r="E230" s="1" t="s">
        <v>933</v>
      </c>
      <c r="F230" s="1" t="str" cm="1">
        <f t="array" ref="F230">_xlfn.IFS(NPSTable[[#This Row],[NPS_Score (0-10)]]&gt;=9,"Promoters",NPSTable[[#This Row],[NPS_Score (0-10)]]&lt;=6,"Detractors", OR(NPSTable[[#This Row],[NPS_Score (0-10)]]=7,NPSTable[[#This Row],[NPS_Score (0-10)]]=8),"Passive")</f>
        <v>Detractors</v>
      </c>
    </row>
    <row r="231" spans="1:6" x14ac:dyDescent="0.3">
      <c r="A231" s="1" t="s">
        <v>1026</v>
      </c>
      <c r="B231" s="8">
        <v>46171</v>
      </c>
      <c r="C231" s="1" t="s">
        <v>112</v>
      </c>
      <c r="D231" s="1">
        <v>9</v>
      </c>
      <c r="E231" s="1" t="s">
        <v>933</v>
      </c>
      <c r="F231" s="1" t="str" cm="1">
        <f t="array" ref="F231">_xlfn.IFS(NPSTable[[#This Row],[NPS_Score (0-10)]]&gt;=9,"Promoters",NPSTable[[#This Row],[NPS_Score (0-10)]]&lt;=6,"Detractors", OR(NPSTable[[#This Row],[NPS_Score (0-10)]]=7,NPSTable[[#This Row],[NPS_Score (0-10)]]=8),"Passive")</f>
        <v>Promoters</v>
      </c>
    </row>
    <row r="232" spans="1:6" x14ac:dyDescent="0.3">
      <c r="A232" s="1" t="s">
        <v>1027</v>
      </c>
      <c r="B232" s="8">
        <v>46171</v>
      </c>
      <c r="C232" s="1" t="s">
        <v>808</v>
      </c>
      <c r="D232" s="1">
        <v>0</v>
      </c>
      <c r="E232" s="1" t="s">
        <v>933</v>
      </c>
      <c r="F232" s="1" t="str" cm="1">
        <f t="array" ref="F232">_xlfn.IFS(NPSTable[[#This Row],[NPS_Score (0-10)]]&gt;=9,"Promoters",NPSTable[[#This Row],[NPS_Score (0-10)]]&lt;=6,"Detractors", OR(NPSTable[[#This Row],[NPS_Score (0-10)]]=7,NPSTable[[#This Row],[NPS_Score (0-10)]]=8),"Passive")</f>
        <v>Detractors</v>
      </c>
    </row>
    <row r="233" spans="1:6" x14ac:dyDescent="0.3">
      <c r="A233" s="1" t="s">
        <v>1028</v>
      </c>
      <c r="B233" s="8">
        <v>46172</v>
      </c>
      <c r="C233" s="1" t="s">
        <v>95</v>
      </c>
      <c r="D233" s="1">
        <v>10</v>
      </c>
      <c r="E233" s="1" t="s">
        <v>933</v>
      </c>
      <c r="F233" s="1" t="str" cm="1">
        <f t="array" ref="F233">_xlfn.IFS(NPSTable[[#This Row],[NPS_Score (0-10)]]&gt;=9,"Promoters",NPSTable[[#This Row],[NPS_Score (0-10)]]&lt;=6,"Detractors", OR(NPSTable[[#This Row],[NPS_Score (0-10)]]=7,NPSTable[[#This Row],[NPS_Score (0-10)]]=8),"Passive")</f>
        <v>Promoters</v>
      </c>
    </row>
    <row r="234" spans="1:6" x14ac:dyDescent="0.3">
      <c r="A234" s="1" t="s">
        <v>1029</v>
      </c>
      <c r="B234" s="8">
        <v>46172</v>
      </c>
      <c r="C234" s="1" t="s">
        <v>144</v>
      </c>
      <c r="D234" s="1">
        <v>4</v>
      </c>
      <c r="E234" s="1" t="s">
        <v>933</v>
      </c>
      <c r="F234" s="1" t="str" cm="1">
        <f t="array" ref="F234">_xlfn.IFS(NPSTable[[#This Row],[NPS_Score (0-10)]]&gt;=9,"Promoters",NPSTable[[#This Row],[NPS_Score (0-10)]]&lt;=6,"Detractors", OR(NPSTable[[#This Row],[NPS_Score (0-10)]]=7,NPSTable[[#This Row],[NPS_Score (0-10)]]=8),"Passive")</f>
        <v>Detractors</v>
      </c>
    </row>
    <row r="235" spans="1:6" x14ac:dyDescent="0.3">
      <c r="A235" s="1" t="s">
        <v>1030</v>
      </c>
      <c r="B235" s="8">
        <v>46172</v>
      </c>
      <c r="C235" s="1" t="s">
        <v>826</v>
      </c>
      <c r="D235" s="1">
        <v>7</v>
      </c>
      <c r="E235" s="1" t="s">
        <v>933</v>
      </c>
      <c r="F235" s="1" t="str" cm="1">
        <f t="array" ref="F235">_xlfn.IFS(NPSTable[[#This Row],[NPS_Score (0-10)]]&gt;=9,"Promoters",NPSTable[[#This Row],[NPS_Score (0-10)]]&lt;=6,"Detractors", OR(NPSTable[[#This Row],[NPS_Score (0-10)]]=7,NPSTable[[#This Row],[NPS_Score (0-10)]]=8),"Passive")</f>
        <v>Passive</v>
      </c>
    </row>
    <row r="236" spans="1:6" x14ac:dyDescent="0.3">
      <c r="A236" s="1" t="s">
        <v>1031</v>
      </c>
      <c r="B236" s="8">
        <v>46173</v>
      </c>
      <c r="C236" s="1" t="s">
        <v>1032</v>
      </c>
      <c r="D236" s="1">
        <v>9</v>
      </c>
      <c r="E236" s="1" t="s">
        <v>933</v>
      </c>
      <c r="F236" s="1" t="str" cm="1">
        <f t="array" ref="F236">_xlfn.IFS(NPSTable[[#This Row],[NPS_Score (0-10)]]&gt;=9,"Promoters",NPSTable[[#This Row],[NPS_Score (0-10)]]&lt;=6,"Detractors", OR(NPSTable[[#This Row],[NPS_Score (0-10)]]=7,NPSTable[[#This Row],[NPS_Score (0-10)]]=8),"Passive")</f>
        <v>Promoters</v>
      </c>
    </row>
    <row r="237" spans="1:6" x14ac:dyDescent="0.3">
      <c r="A237" s="1" t="s">
        <v>1033</v>
      </c>
      <c r="B237" s="8">
        <v>46174</v>
      </c>
      <c r="C237" s="1" t="s">
        <v>314</v>
      </c>
      <c r="D237" s="1">
        <v>8</v>
      </c>
      <c r="E237" s="1" t="s">
        <v>933</v>
      </c>
      <c r="F237" s="1" t="str" cm="1">
        <f t="array" ref="F237">_xlfn.IFS(NPSTable[[#This Row],[NPS_Score (0-10)]]&gt;=9,"Promoters",NPSTable[[#This Row],[NPS_Score (0-10)]]&lt;=6,"Detractors", OR(NPSTable[[#This Row],[NPS_Score (0-10)]]=7,NPSTable[[#This Row],[NPS_Score (0-10)]]=8),"Passive")</f>
        <v>Passive</v>
      </c>
    </row>
    <row r="238" spans="1:6" x14ac:dyDescent="0.3">
      <c r="A238" s="1" t="s">
        <v>1034</v>
      </c>
      <c r="B238" s="8">
        <v>46175</v>
      </c>
      <c r="C238" s="1" t="s">
        <v>275</v>
      </c>
      <c r="D238" s="1">
        <v>8</v>
      </c>
      <c r="E238" s="1" t="s">
        <v>933</v>
      </c>
      <c r="F238" s="1" t="str" cm="1">
        <f t="array" ref="F238">_xlfn.IFS(NPSTable[[#This Row],[NPS_Score (0-10)]]&gt;=9,"Promoters",NPSTable[[#This Row],[NPS_Score (0-10)]]&lt;=6,"Detractors", OR(NPSTable[[#This Row],[NPS_Score (0-10)]]=7,NPSTable[[#This Row],[NPS_Score (0-10)]]=8),"Passive")</f>
        <v>Passive</v>
      </c>
    </row>
    <row r="239" spans="1:6" x14ac:dyDescent="0.3">
      <c r="A239" s="1" t="s">
        <v>1035</v>
      </c>
      <c r="B239" s="8">
        <v>46176</v>
      </c>
      <c r="C239" s="1" t="s">
        <v>185</v>
      </c>
      <c r="D239" s="1">
        <v>7</v>
      </c>
      <c r="E239" s="1" t="s">
        <v>933</v>
      </c>
      <c r="F239" s="1" t="str" cm="1">
        <f t="array" ref="F239">_xlfn.IFS(NPSTable[[#This Row],[NPS_Score (0-10)]]&gt;=9,"Promoters",NPSTable[[#This Row],[NPS_Score (0-10)]]&lt;=6,"Detractors", OR(NPSTable[[#This Row],[NPS_Score (0-10)]]=7,NPSTable[[#This Row],[NPS_Score (0-10)]]=8),"Passive")</f>
        <v>Passive</v>
      </c>
    </row>
    <row r="240" spans="1:6" x14ac:dyDescent="0.3">
      <c r="A240" s="1" t="s">
        <v>1036</v>
      </c>
      <c r="B240" s="8">
        <v>46177</v>
      </c>
      <c r="C240" s="1" t="s">
        <v>752</v>
      </c>
      <c r="D240" s="1">
        <v>0</v>
      </c>
      <c r="E240" s="1" t="s">
        <v>933</v>
      </c>
      <c r="F240" s="1" t="str" cm="1">
        <f t="array" ref="F240">_xlfn.IFS(NPSTable[[#This Row],[NPS_Score (0-10)]]&gt;=9,"Promoters",NPSTable[[#This Row],[NPS_Score (0-10)]]&lt;=6,"Detractors", OR(NPSTable[[#This Row],[NPS_Score (0-10)]]=7,NPSTable[[#This Row],[NPS_Score (0-10)]]=8),"Passive")</f>
        <v>Detractors</v>
      </c>
    </row>
    <row r="241" spans="1:6" x14ac:dyDescent="0.3">
      <c r="A241" s="1" t="s">
        <v>1037</v>
      </c>
      <c r="B241" s="8">
        <v>46177</v>
      </c>
      <c r="C241" s="1" t="s">
        <v>757</v>
      </c>
      <c r="D241" s="1">
        <v>10</v>
      </c>
      <c r="E241" s="1" t="s">
        <v>933</v>
      </c>
      <c r="F241" s="1" t="str" cm="1">
        <f t="array" ref="F241">_xlfn.IFS(NPSTable[[#This Row],[NPS_Score (0-10)]]&gt;=9,"Promoters",NPSTable[[#This Row],[NPS_Score (0-10)]]&lt;=6,"Detractors", OR(NPSTable[[#This Row],[NPS_Score (0-10)]]=7,NPSTable[[#This Row],[NPS_Score (0-10)]]=8),"Passive")</f>
        <v>Promoters</v>
      </c>
    </row>
    <row r="242" spans="1:6" x14ac:dyDescent="0.3">
      <c r="A242" s="1" t="s">
        <v>1038</v>
      </c>
      <c r="B242" s="8">
        <v>46177</v>
      </c>
      <c r="C242" s="1" t="s">
        <v>114</v>
      </c>
      <c r="D242" s="1">
        <v>9</v>
      </c>
      <c r="E242" s="1" t="s">
        <v>933</v>
      </c>
      <c r="F242" s="1" t="str" cm="1">
        <f t="array" ref="F242">_xlfn.IFS(NPSTable[[#This Row],[NPS_Score (0-10)]]&gt;=9,"Promoters",NPSTable[[#This Row],[NPS_Score (0-10)]]&lt;=6,"Detractors", OR(NPSTable[[#This Row],[NPS_Score (0-10)]]=7,NPSTable[[#This Row],[NPS_Score (0-10)]]=8),"Passive")</f>
        <v>Promoters</v>
      </c>
    </row>
    <row r="243" spans="1:6" x14ac:dyDescent="0.3">
      <c r="A243" s="1" t="s">
        <v>1039</v>
      </c>
      <c r="B243" s="8">
        <v>46178</v>
      </c>
      <c r="C243" s="1" t="s">
        <v>139</v>
      </c>
      <c r="D243" s="1">
        <v>10</v>
      </c>
      <c r="E243" s="1" t="s">
        <v>933</v>
      </c>
      <c r="F243" s="1" t="str" cm="1">
        <f t="array" ref="F243">_xlfn.IFS(NPSTable[[#This Row],[NPS_Score (0-10)]]&gt;=9,"Promoters",NPSTable[[#This Row],[NPS_Score (0-10)]]&lt;=6,"Detractors", OR(NPSTable[[#This Row],[NPS_Score (0-10)]]=7,NPSTable[[#This Row],[NPS_Score (0-10)]]=8),"Passive")</f>
        <v>Promoters</v>
      </c>
    </row>
    <row r="244" spans="1:6" x14ac:dyDescent="0.3">
      <c r="A244" s="1" t="s">
        <v>1040</v>
      </c>
      <c r="B244" s="8">
        <v>46178</v>
      </c>
      <c r="C244" s="1" t="s">
        <v>654</v>
      </c>
      <c r="D244" s="1">
        <v>6</v>
      </c>
      <c r="E244" s="1" t="s">
        <v>933</v>
      </c>
      <c r="F244" s="1" t="str" cm="1">
        <f t="array" ref="F244">_xlfn.IFS(NPSTable[[#This Row],[NPS_Score (0-10)]]&gt;=9,"Promoters",NPSTable[[#This Row],[NPS_Score (0-10)]]&lt;=6,"Detractors", OR(NPSTable[[#This Row],[NPS_Score (0-10)]]=7,NPSTable[[#This Row],[NPS_Score (0-10)]]=8),"Passive")</f>
        <v>Detractors</v>
      </c>
    </row>
    <row r="245" spans="1:6" x14ac:dyDescent="0.3">
      <c r="A245" s="1" t="s">
        <v>1041</v>
      </c>
      <c r="B245" s="8">
        <v>46179</v>
      </c>
      <c r="C245" s="1" t="s">
        <v>146</v>
      </c>
      <c r="D245" s="1">
        <v>10</v>
      </c>
      <c r="E245" s="1" t="s">
        <v>933</v>
      </c>
      <c r="F245" s="1" t="str" cm="1">
        <f t="array" ref="F245">_xlfn.IFS(NPSTable[[#This Row],[NPS_Score (0-10)]]&gt;=9,"Promoters",NPSTable[[#This Row],[NPS_Score (0-10)]]&lt;=6,"Detractors", OR(NPSTable[[#This Row],[NPS_Score (0-10)]]=7,NPSTable[[#This Row],[NPS_Score (0-10)]]=8),"Passive")</f>
        <v>Promoters</v>
      </c>
    </row>
    <row r="246" spans="1:6" x14ac:dyDescent="0.3">
      <c r="A246" s="1" t="s">
        <v>1042</v>
      </c>
      <c r="B246" s="8">
        <v>46180</v>
      </c>
      <c r="C246" s="1" t="s">
        <v>167</v>
      </c>
      <c r="D246" s="1">
        <v>9</v>
      </c>
      <c r="E246" s="1" t="s">
        <v>933</v>
      </c>
      <c r="F246" s="1" t="str" cm="1">
        <f t="array" ref="F246">_xlfn.IFS(NPSTable[[#This Row],[NPS_Score (0-10)]]&gt;=9,"Promoters",NPSTable[[#This Row],[NPS_Score (0-10)]]&lt;=6,"Detractors", OR(NPSTable[[#This Row],[NPS_Score (0-10)]]=7,NPSTable[[#This Row],[NPS_Score (0-10)]]=8),"Passive")</f>
        <v>Promoters</v>
      </c>
    </row>
    <row r="247" spans="1:6" x14ac:dyDescent="0.3">
      <c r="A247" s="1" t="s">
        <v>1043</v>
      </c>
      <c r="B247" s="8">
        <v>46180</v>
      </c>
      <c r="C247" s="1" t="s">
        <v>496</v>
      </c>
      <c r="D247" s="1">
        <v>7</v>
      </c>
      <c r="E247" s="1" t="s">
        <v>933</v>
      </c>
      <c r="F247" s="1" t="str" cm="1">
        <f t="array" ref="F247">_xlfn.IFS(NPSTable[[#This Row],[NPS_Score (0-10)]]&gt;=9,"Promoters",NPSTable[[#This Row],[NPS_Score (0-10)]]&lt;=6,"Detractors", OR(NPSTable[[#This Row],[NPS_Score (0-10)]]=7,NPSTable[[#This Row],[NPS_Score (0-10)]]=8),"Passive")</f>
        <v>Passive</v>
      </c>
    </row>
    <row r="248" spans="1:6" x14ac:dyDescent="0.3">
      <c r="A248" s="1" t="s">
        <v>1044</v>
      </c>
      <c r="B248" s="8">
        <v>46181</v>
      </c>
      <c r="C248" s="1" t="s">
        <v>375</v>
      </c>
      <c r="D248" s="1">
        <v>6</v>
      </c>
      <c r="E248" s="1" t="s">
        <v>933</v>
      </c>
      <c r="F248" s="1" t="str" cm="1">
        <f t="array" ref="F248">_xlfn.IFS(NPSTable[[#This Row],[NPS_Score (0-10)]]&gt;=9,"Promoters",NPSTable[[#This Row],[NPS_Score (0-10)]]&lt;=6,"Detractors", OR(NPSTable[[#This Row],[NPS_Score (0-10)]]=7,NPSTable[[#This Row],[NPS_Score (0-10)]]=8),"Passive")</f>
        <v>Detractors</v>
      </c>
    </row>
    <row r="249" spans="1:6" x14ac:dyDescent="0.3">
      <c r="A249" s="1" t="s">
        <v>1045</v>
      </c>
      <c r="B249" s="8">
        <v>46181</v>
      </c>
      <c r="C249" s="1" t="s">
        <v>468</v>
      </c>
      <c r="D249" s="1">
        <v>9</v>
      </c>
      <c r="E249" s="1" t="s">
        <v>933</v>
      </c>
      <c r="F249" s="1" t="str" cm="1">
        <f t="array" ref="F249">_xlfn.IFS(NPSTable[[#This Row],[NPS_Score (0-10)]]&gt;=9,"Promoters",NPSTable[[#This Row],[NPS_Score (0-10)]]&lt;=6,"Detractors", OR(NPSTable[[#This Row],[NPS_Score (0-10)]]=7,NPSTable[[#This Row],[NPS_Score (0-10)]]=8),"Passive")</f>
        <v>Promoters</v>
      </c>
    </row>
    <row r="250" spans="1:6" x14ac:dyDescent="0.3">
      <c r="A250" s="1" t="s">
        <v>1046</v>
      </c>
      <c r="B250" s="8">
        <v>46181</v>
      </c>
      <c r="C250" s="1" t="s">
        <v>1047</v>
      </c>
      <c r="D250" s="1">
        <v>8</v>
      </c>
      <c r="E250" s="1" t="s">
        <v>933</v>
      </c>
      <c r="F250" s="1" t="str" cm="1">
        <f t="array" ref="F250">_xlfn.IFS(NPSTable[[#This Row],[NPS_Score (0-10)]]&gt;=9,"Promoters",NPSTable[[#This Row],[NPS_Score (0-10)]]&lt;=6,"Detractors", OR(NPSTable[[#This Row],[NPS_Score (0-10)]]=7,NPSTable[[#This Row],[NPS_Score (0-10)]]=8),"Passive")</f>
        <v>Passive</v>
      </c>
    </row>
    <row r="251" spans="1:6" x14ac:dyDescent="0.3">
      <c r="A251" s="1" t="s">
        <v>1048</v>
      </c>
      <c r="B251" s="8">
        <v>46182</v>
      </c>
      <c r="C251" s="1" t="s">
        <v>1049</v>
      </c>
      <c r="D251" s="1">
        <v>7</v>
      </c>
      <c r="E251" s="1" t="s">
        <v>933</v>
      </c>
      <c r="F251" s="1" t="str" cm="1">
        <f t="array" ref="F251">_xlfn.IFS(NPSTable[[#This Row],[NPS_Score (0-10)]]&gt;=9,"Promoters",NPSTable[[#This Row],[NPS_Score (0-10)]]&lt;=6,"Detractors", OR(NPSTable[[#This Row],[NPS_Score (0-10)]]=7,NPSTable[[#This Row],[NPS_Score (0-10)]]=8),"Passive")</f>
        <v>Passive</v>
      </c>
    </row>
    <row r="252" spans="1:6" x14ac:dyDescent="0.3">
      <c r="A252" s="1" t="s">
        <v>1050</v>
      </c>
      <c r="B252" s="8">
        <v>46183</v>
      </c>
      <c r="C252" s="1" t="s">
        <v>571</v>
      </c>
      <c r="D252" s="1">
        <v>6</v>
      </c>
      <c r="E252" s="1" t="s">
        <v>933</v>
      </c>
      <c r="F252" s="1" t="str" cm="1">
        <f t="array" ref="F252">_xlfn.IFS(NPSTable[[#This Row],[NPS_Score (0-10)]]&gt;=9,"Promoters",NPSTable[[#This Row],[NPS_Score (0-10)]]&lt;=6,"Detractors", OR(NPSTable[[#This Row],[NPS_Score (0-10)]]=7,NPSTable[[#This Row],[NPS_Score (0-10)]]=8),"Passive")</f>
        <v>Detractors</v>
      </c>
    </row>
    <row r="253" spans="1:6" x14ac:dyDescent="0.3">
      <c r="A253" s="1" t="s">
        <v>1051</v>
      </c>
      <c r="B253" s="8">
        <v>46183</v>
      </c>
      <c r="C253" s="1" t="s">
        <v>532</v>
      </c>
      <c r="D253" s="1">
        <v>9</v>
      </c>
      <c r="E253" s="1" t="s">
        <v>933</v>
      </c>
      <c r="F253" s="1" t="str" cm="1">
        <f t="array" ref="F253">_xlfn.IFS(NPSTable[[#This Row],[NPS_Score (0-10)]]&gt;=9,"Promoters",NPSTable[[#This Row],[NPS_Score (0-10)]]&lt;=6,"Detractors", OR(NPSTable[[#This Row],[NPS_Score (0-10)]]=7,NPSTable[[#This Row],[NPS_Score (0-10)]]=8),"Passive")</f>
        <v>Promoters</v>
      </c>
    </row>
    <row r="254" spans="1:6" x14ac:dyDescent="0.3">
      <c r="A254" s="1" t="s">
        <v>1052</v>
      </c>
      <c r="B254" s="8">
        <v>46183</v>
      </c>
      <c r="C254" s="1" t="s">
        <v>907</v>
      </c>
      <c r="D254" s="1">
        <v>10</v>
      </c>
      <c r="E254" s="1" t="s">
        <v>933</v>
      </c>
      <c r="F254" s="1" t="str" cm="1">
        <f t="array" ref="F254">_xlfn.IFS(NPSTable[[#This Row],[NPS_Score (0-10)]]&gt;=9,"Promoters",NPSTable[[#This Row],[NPS_Score (0-10)]]&lt;=6,"Detractors", OR(NPSTable[[#This Row],[NPS_Score (0-10)]]=7,NPSTable[[#This Row],[NPS_Score (0-10)]]=8),"Passive")</f>
        <v>Promoters</v>
      </c>
    </row>
    <row r="255" spans="1:6" x14ac:dyDescent="0.3">
      <c r="A255" s="1" t="s">
        <v>1053</v>
      </c>
      <c r="B255" s="8">
        <v>46183</v>
      </c>
      <c r="C255" s="1" t="s">
        <v>153</v>
      </c>
      <c r="D255" s="1">
        <v>4</v>
      </c>
      <c r="E255" s="1" t="s">
        <v>933</v>
      </c>
      <c r="F255" s="1" t="str" cm="1">
        <f t="array" ref="F255">_xlfn.IFS(NPSTable[[#This Row],[NPS_Score (0-10)]]&gt;=9,"Promoters",NPSTable[[#This Row],[NPS_Score (0-10)]]&lt;=6,"Detractors", OR(NPSTable[[#This Row],[NPS_Score (0-10)]]=7,NPSTable[[#This Row],[NPS_Score (0-10)]]=8),"Passive")</f>
        <v>Detractors</v>
      </c>
    </row>
    <row r="256" spans="1:6" x14ac:dyDescent="0.3">
      <c r="A256" s="1" t="s">
        <v>1054</v>
      </c>
      <c r="B256" s="8">
        <v>46183</v>
      </c>
      <c r="C256" s="1" t="s">
        <v>129</v>
      </c>
      <c r="D256" s="1">
        <v>2</v>
      </c>
      <c r="E256" s="1" t="s">
        <v>933</v>
      </c>
      <c r="F256" s="1" t="str" cm="1">
        <f t="array" ref="F256">_xlfn.IFS(NPSTable[[#This Row],[NPS_Score (0-10)]]&gt;=9,"Promoters",NPSTable[[#This Row],[NPS_Score (0-10)]]&lt;=6,"Detractors", OR(NPSTable[[#This Row],[NPS_Score (0-10)]]=7,NPSTable[[#This Row],[NPS_Score (0-10)]]=8),"Passive")</f>
        <v>Detractors</v>
      </c>
    </row>
    <row r="257" spans="1:6" x14ac:dyDescent="0.3">
      <c r="A257" s="1" t="s">
        <v>1055</v>
      </c>
      <c r="B257" s="8">
        <v>46183</v>
      </c>
      <c r="C257" s="1" t="s">
        <v>543</v>
      </c>
      <c r="D257" s="1">
        <v>9</v>
      </c>
      <c r="E257" s="1" t="s">
        <v>933</v>
      </c>
      <c r="F257" s="1" t="str" cm="1">
        <f t="array" ref="F257">_xlfn.IFS(NPSTable[[#This Row],[NPS_Score (0-10)]]&gt;=9,"Promoters",NPSTable[[#This Row],[NPS_Score (0-10)]]&lt;=6,"Detractors", OR(NPSTable[[#This Row],[NPS_Score (0-10)]]=7,NPSTable[[#This Row],[NPS_Score (0-10)]]=8),"Passive")</f>
        <v>Promoters</v>
      </c>
    </row>
    <row r="258" spans="1:6" x14ac:dyDescent="0.3">
      <c r="A258" s="1" t="s">
        <v>1056</v>
      </c>
      <c r="B258" s="8">
        <v>46185</v>
      </c>
      <c r="C258" s="1" t="s">
        <v>54</v>
      </c>
      <c r="D258" s="1">
        <v>7</v>
      </c>
      <c r="E258" s="1" t="s">
        <v>933</v>
      </c>
      <c r="F258" s="1" t="str" cm="1">
        <f t="array" ref="F258">_xlfn.IFS(NPSTable[[#This Row],[NPS_Score (0-10)]]&gt;=9,"Promoters",NPSTable[[#This Row],[NPS_Score (0-10)]]&lt;=6,"Detractors", OR(NPSTable[[#This Row],[NPS_Score (0-10)]]=7,NPSTable[[#This Row],[NPS_Score (0-10)]]=8),"Passive")</f>
        <v>Passive</v>
      </c>
    </row>
    <row r="259" spans="1:6" x14ac:dyDescent="0.3">
      <c r="A259" s="1" t="s">
        <v>1057</v>
      </c>
      <c r="B259" s="8">
        <v>46186</v>
      </c>
      <c r="C259" s="1" t="s">
        <v>280</v>
      </c>
      <c r="D259" s="1">
        <v>8</v>
      </c>
      <c r="E259" s="1" t="s">
        <v>933</v>
      </c>
      <c r="F259" s="1" t="str" cm="1">
        <f t="array" ref="F259">_xlfn.IFS(NPSTable[[#This Row],[NPS_Score (0-10)]]&gt;=9,"Promoters",NPSTable[[#This Row],[NPS_Score (0-10)]]&lt;=6,"Detractors", OR(NPSTable[[#This Row],[NPS_Score (0-10)]]=7,NPSTable[[#This Row],[NPS_Score (0-10)]]=8),"Passive")</f>
        <v>Passive</v>
      </c>
    </row>
    <row r="260" spans="1:6" x14ac:dyDescent="0.3">
      <c r="A260" s="1" t="s">
        <v>1058</v>
      </c>
      <c r="B260" s="8">
        <v>46186</v>
      </c>
      <c r="C260" s="1" t="s">
        <v>855</v>
      </c>
      <c r="D260" s="1">
        <v>10</v>
      </c>
      <c r="E260" s="1" t="s">
        <v>933</v>
      </c>
      <c r="F260" s="1" t="str" cm="1">
        <f t="array" ref="F260">_xlfn.IFS(NPSTable[[#This Row],[NPS_Score (0-10)]]&gt;=9,"Promoters",NPSTable[[#This Row],[NPS_Score (0-10)]]&lt;=6,"Detractors", OR(NPSTable[[#This Row],[NPS_Score (0-10)]]=7,NPSTable[[#This Row],[NPS_Score (0-10)]]=8),"Passive")</f>
        <v>Promoters</v>
      </c>
    </row>
    <row r="261" spans="1:6" x14ac:dyDescent="0.3">
      <c r="A261" s="1" t="s">
        <v>1059</v>
      </c>
      <c r="B261" s="8">
        <v>46186</v>
      </c>
      <c r="C261" s="1" t="s">
        <v>641</v>
      </c>
      <c r="D261" s="1">
        <v>10</v>
      </c>
      <c r="E261" s="1" t="s">
        <v>933</v>
      </c>
      <c r="F261" s="1" t="str" cm="1">
        <f t="array" ref="F261">_xlfn.IFS(NPSTable[[#This Row],[NPS_Score (0-10)]]&gt;=9,"Promoters",NPSTable[[#This Row],[NPS_Score (0-10)]]&lt;=6,"Detractors", OR(NPSTable[[#This Row],[NPS_Score (0-10)]]=7,NPSTable[[#This Row],[NPS_Score (0-10)]]=8),"Passive")</f>
        <v>Promoters</v>
      </c>
    </row>
    <row r="262" spans="1:6" x14ac:dyDescent="0.3">
      <c r="A262" s="1" t="s">
        <v>1060</v>
      </c>
      <c r="B262" s="8">
        <v>46187</v>
      </c>
      <c r="C262" s="1" t="s">
        <v>60</v>
      </c>
      <c r="D262" s="1">
        <v>3</v>
      </c>
      <c r="E262" s="1" t="s">
        <v>933</v>
      </c>
      <c r="F262" s="1" t="str" cm="1">
        <f t="array" ref="F262">_xlfn.IFS(NPSTable[[#This Row],[NPS_Score (0-10)]]&gt;=9,"Promoters",NPSTable[[#This Row],[NPS_Score (0-10)]]&lt;=6,"Detractors", OR(NPSTable[[#This Row],[NPS_Score (0-10)]]=7,NPSTable[[#This Row],[NPS_Score (0-10)]]=8),"Passive")</f>
        <v>Detractors</v>
      </c>
    </row>
    <row r="263" spans="1:6" x14ac:dyDescent="0.3">
      <c r="A263" s="1" t="s">
        <v>1061</v>
      </c>
      <c r="B263" s="8">
        <v>46187</v>
      </c>
      <c r="C263" s="1" t="s">
        <v>1062</v>
      </c>
      <c r="D263" s="1">
        <v>9</v>
      </c>
      <c r="E263" s="1" t="s">
        <v>933</v>
      </c>
      <c r="F263" s="1" t="str" cm="1">
        <f t="array" ref="F263">_xlfn.IFS(NPSTable[[#This Row],[NPS_Score (0-10)]]&gt;=9,"Promoters",NPSTable[[#This Row],[NPS_Score (0-10)]]&lt;=6,"Detractors", OR(NPSTable[[#This Row],[NPS_Score (0-10)]]=7,NPSTable[[#This Row],[NPS_Score (0-10)]]=8),"Passive")</f>
        <v>Promoters</v>
      </c>
    </row>
    <row r="264" spans="1:6" x14ac:dyDescent="0.3">
      <c r="A264" s="1" t="s">
        <v>1063</v>
      </c>
      <c r="B264" s="8">
        <v>46187</v>
      </c>
      <c r="C264" s="1" t="s">
        <v>930</v>
      </c>
      <c r="D264" s="1">
        <v>10</v>
      </c>
      <c r="E264" s="1" t="s">
        <v>933</v>
      </c>
      <c r="F264" s="1" t="str" cm="1">
        <f t="array" ref="F264">_xlfn.IFS(NPSTable[[#This Row],[NPS_Score (0-10)]]&gt;=9,"Promoters",NPSTable[[#This Row],[NPS_Score (0-10)]]&lt;=6,"Detractors", OR(NPSTable[[#This Row],[NPS_Score (0-10)]]=7,NPSTable[[#This Row],[NPS_Score (0-10)]]=8),"Passive")</f>
        <v>Promoters</v>
      </c>
    </row>
    <row r="265" spans="1:6" x14ac:dyDescent="0.3">
      <c r="A265" s="1" t="s">
        <v>1064</v>
      </c>
      <c r="B265" s="8">
        <v>46188</v>
      </c>
      <c r="C265" s="1" t="s">
        <v>351</v>
      </c>
      <c r="D265" s="1">
        <v>7</v>
      </c>
      <c r="E265" s="1" t="s">
        <v>933</v>
      </c>
      <c r="F265" s="1" t="str" cm="1">
        <f t="array" ref="F265">_xlfn.IFS(NPSTable[[#This Row],[NPS_Score (0-10)]]&gt;=9,"Promoters",NPSTable[[#This Row],[NPS_Score (0-10)]]&lt;=6,"Detractors", OR(NPSTable[[#This Row],[NPS_Score (0-10)]]=7,NPSTable[[#This Row],[NPS_Score (0-10)]]=8),"Passive")</f>
        <v>Passive</v>
      </c>
    </row>
    <row r="266" spans="1:6" x14ac:dyDescent="0.3">
      <c r="A266" s="1" t="s">
        <v>1065</v>
      </c>
      <c r="B266" s="8">
        <v>46188</v>
      </c>
      <c r="C266" s="1" t="s">
        <v>86</v>
      </c>
      <c r="D266" s="1">
        <v>9</v>
      </c>
      <c r="E266" s="1" t="s">
        <v>933</v>
      </c>
      <c r="F266" s="1" t="str" cm="1">
        <f t="array" ref="F266">_xlfn.IFS(NPSTable[[#This Row],[NPS_Score (0-10)]]&gt;=9,"Promoters",NPSTable[[#This Row],[NPS_Score (0-10)]]&lt;=6,"Detractors", OR(NPSTable[[#This Row],[NPS_Score (0-10)]]=7,NPSTable[[#This Row],[NPS_Score (0-10)]]=8),"Passive")</f>
        <v>Promoters</v>
      </c>
    </row>
    <row r="267" spans="1:6" x14ac:dyDescent="0.3">
      <c r="A267" s="1" t="s">
        <v>1066</v>
      </c>
      <c r="B267" s="8">
        <v>46188</v>
      </c>
      <c r="C267" s="1" t="s">
        <v>260</v>
      </c>
      <c r="D267" s="1">
        <v>10</v>
      </c>
      <c r="E267" s="1" t="s">
        <v>933</v>
      </c>
      <c r="F267" s="1" t="str" cm="1">
        <f t="array" ref="F267">_xlfn.IFS(NPSTable[[#This Row],[NPS_Score (0-10)]]&gt;=9,"Promoters",NPSTable[[#This Row],[NPS_Score (0-10)]]&lt;=6,"Detractors", OR(NPSTable[[#This Row],[NPS_Score (0-10)]]=7,NPSTable[[#This Row],[NPS_Score (0-10)]]=8),"Passive")</f>
        <v>Promoters</v>
      </c>
    </row>
    <row r="268" spans="1:6" x14ac:dyDescent="0.3">
      <c r="A268" s="1" t="s">
        <v>1067</v>
      </c>
      <c r="B268" s="8">
        <v>46189</v>
      </c>
      <c r="C268" s="1" t="s">
        <v>506</v>
      </c>
      <c r="D268" s="1">
        <v>8</v>
      </c>
      <c r="E268" s="1" t="s">
        <v>933</v>
      </c>
      <c r="F268" s="1" t="str" cm="1">
        <f t="array" ref="F268">_xlfn.IFS(NPSTable[[#This Row],[NPS_Score (0-10)]]&gt;=9,"Promoters",NPSTable[[#This Row],[NPS_Score (0-10)]]&lt;=6,"Detractors", OR(NPSTable[[#This Row],[NPS_Score (0-10)]]=7,NPSTable[[#This Row],[NPS_Score (0-10)]]=8),"Passive")</f>
        <v>Passive</v>
      </c>
    </row>
    <row r="269" spans="1:6" x14ac:dyDescent="0.3">
      <c r="A269" s="1" t="s">
        <v>1068</v>
      </c>
      <c r="B269" s="8">
        <v>46190</v>
      </c>
      <c r="C269" s="1" t="s">
        <v>454</v>
      </c>
      <c r="D269" s="1">
        <v>6</v>
      </c>
      <c r="E269" s="1" t="s">
        <v>933</v>
      </c>
      <c r="F269" s="1" t="str" cm="1">
        <f t="array" ref="F269">_xlfn.IFS(NPSTable[[#This Row],[NPS_Score (0-10)]]&gt;=9,"Promoters",NPSTable[[#This Row],[NPS_Score (0-10)]]&lt;=6,"Detractors", OR(NPSTable[[#This Row],[NPS_Score (0-10)]]=7,NPSTable[[#This Row],[NPS_Score (0-10)]]=8),"Passive")</f>
        <v>Detractors</v>
      </c>
    </row>
    <row r="270" spans="1:6" x14ac:dyDescent="0.3">
      <c r="A270" s="1" t="s">
        <v>1069</v>
      </c>
      <c r="B270" s="8">
        <v>46190</v>
      </c>
      <c r="C270" s="1" t="s">
        <v>1070</v>
      </c>
      <c r="D270" s="1">
        <v>9</v>
      </c>
      <c r="E270" s="1" t="s">
        <v>933</v>
      </c>
      <c r="F270" s="1" t="str" cm="1">
        <f t="array" ref="F270">_xlfn.IFS(NPSTable[[#This Row],[NPS_Score (0-10)]]&gt;=9,"Promoters",NPSTable[[#This Row],[NPS_Score (0-10)]]&lt;=6,"Detractors", OR(NPSTable[[#This Row],[NPS_Score (0-10)]]=7,NPSTable[[#This Row],[NPS_Score (0-10)]]=8),"Passive")</f>
        <v>Promoters</v>
      </c>
    </row>
    <row r="271" spans="1:6" x14ac:dyDescent="0.3">
      <c r="A271" s="1" t="s">
        <v>1071</v>
      </c>
      <c r="B271" s="8">
        <v>46191</v>
      </c>
      <c r="C271" s="1" t="s">
        <v>522</v>
      </c>
      <c r="D271" s="1">
        <v>7</v>
      </c>
      <c r="E271" s="1" t="s">
        <v>933</v>
      </c>
      <c r="F271" s="1" t="str" cm="1">
        <f t="array" ref="F271">_xlfn.IFS(NPSTable[[#This Row],[NPS_Score (0-10)]]&gt;=9,"Promoters",NPSTable[[#This Row],[NPS_Score (0-10)]]&lt;=6,"Detractors", OR(NPSTable[[#This Row],[NPS_Score (0-10)]]=7,NPSTable[[#This Row],[NPS_Score (0-10)]]=8),"Passive")</f>
        <v>Passive</v>
      </c>
    </row>
    <row r="272" spans="1:6" x14ac:dyDescent="0.3">
      <c r="A272" s="1" t="s">
        <v>1072</v>
      </c>
      <c r="B272" s="8">
        <v>46192</v>
      </c>
      <c r="C272" s="1" t="s">
        <v>161</v>
      </c>
      <c r="D272" s="1">
        <v>5</v>
      </c>
      <c r="E272" s="1" t="s">
        <v>933</v>
      </c>
      <c r="F272" s="1" t="str" cm="1">
        <f t="array" ref="F272">_xlfn.IFS(NPSTable[[#This Row],[NPS_Score (0-10)]]&gt;=9,"Promoters",NPSTable[[#This Row],[NPS_Score (0-10)]]&lt;=6,"Detractors", OR(NPSTable[[#This Row],[NPS_Score (0-10)]]=7,NPSTable[[#This Row],[NPS_Score (0-10)]]=8),"Passive")</f>
        <v>Detractors</v>
      </c>
    </row>
    <row r="273" spans="1:6" x14ac:dyDescent="0.3">
      <c r="A273" s="1" t="s">
        <v>1073</v>
      </c>
      <c r="B273" s="8">
        <v>46192</v>
      </c>
      <c r="C273" s="1" t="s">
        <v>272</v>
      </c>
      <c r="D273" s="1">
        <v>6</v>
      </c>
      <c r="E273" s="1" t="s">
        <v>933</v>
      </c>
      <c r="F273" s="1" t="str" cm="1">
        <f t="array" ref="F273">_xlfn.IFS(NPSTable[[#This Row],[NPS_Score (0-10)]]&gt;=9,"Promoters",NPSTable[[#This Row],[NPS_Score (0-10)]]&lt;=6,"Detractors", OR(NPSTable[[#This Row],[NPS_Score (0-10)]]=7,NPSTable[[#This Row],[NPS_Score (0-10)]]=8),"Passive")</f>
        <v>Detractors</v>
      </c>
    </row>
    <row r="274" spans="1:6" x14ac:dyDescent="0.3">
      <c r="A274" s="1" t="s">
        <v>1074</v>
      </c>
      <c r="B274" s="8">
        <v>46192</v>
      </c>
      <c r="C274" s="1" t="s">
        <v>1075</v>
      </c>
      <c r="D274" s="1">
        <v>8</v>
      </c>
      <c r="E274" s="1" t="s">
        <v>933</v>
      </c>
      <c r="F274" s="1" t="str" cm="1">
        <f t="array" ref="F274">_xlfn.IFS(NPSTable[[#This Row],[NPS_Score (0-10)]]&gt;=9,"Promoters",NPSTable[[#This Row],[NPS_Score (0-10)]]&lt;=6,"Detractors", OR(NPSTable[[#This Row],[NPS_Score (0-10)]]=7,NPSTable[[#This Row],[NPS_Score (0-10)]]=8),"Passive")</f>
        <v>Passive</v>
      </c>
    </row>
    <row r="275" spans="1:6" x14ac:dyDescent="0.3">
      <c r="A275" s="1" t="s">
        <v>1076</v>
      </c>
      <c r="B275" s="8">
        <v>46193</v>
      </c>
      <c r="C275" s="1" t="s">
        <v>878</v>
      </c>
      <c r="D275" s="1">
        <v>9</v>
      </c>
      <c r="E275" s="1" t="s">
        <v>933</v>
      </c>
      <c r="F275" s="1" t="str" cm="1">
        <f t="array" ref="F275">_xlfn.IFS(NPSTable[[#This Row],[NPS_Score (0-10)]]&gt;=9,"Promoters",NPSTable[[#This Row],[NPS_Score (0-10)]]&lt;=6,"Detractors", OR(NPSTable[[#This Row],[NPS_Score (0-10)]]=7,NPSTable[[#This Row],[NPS_Score (0-10)]]=8),"Passive")</f>
        <v>Promoters</v>
      </c>
    </row>
    <row r="276" spans="1:6" x14ac:dyDescent="0.3">
      <c r="A276" s="1" t="s">
        <v>1077</v>
      </c>
      <c r="B276" s="8">
        <v>46194</v>
      </c>
      <c r="C276" s="1" t="s">
        <v>125</v>
      </c>
      <c r="D276" s="1">
        <v>9</v>
      </c>
      <c r="E276" s="1" t="s">
        <v>933</v>
      </c>
      <c r="F276" s="1" t="str" cm="1">
        <f t="array" ref="F276">_xlfn.IFS(NPSTable[[#This Row],[NPS_Score (0-10)]]&gt;=9,"Promoters",NPSTable[[#This Row],[NPS_Score (0-10)]]&lt;=6,"Detractors", OR(NPSTable[[#This Row],[NPS_Score (0-10)]]=7,NPSTable[[#This Row],[NPS_Score (0-10)]]=8),"Passive")</f>
        <v>Promoters</v>
      </c>
    </row>
    <row r="277" spans="1:6" x14ac:dyDescent="0.3">
      <c r="A277" s="1" t="s">
        <v>1078</v>
      </c>
      <c r="B277" s="8">
        <v>46194</v>
      </c>
      <c r="C277" s="1" t="s">
        <v>101</v>
      </c>
      <c r="D277" s="1">
        <v>8</v>
      </c>
      <c r="E277" s="1" t="s">
        <v>933</v>
      </c>
      <c r="F277" s="1" t="str" cm="1">
        <f t="array" ref="F277">_xlfn.IFS(NPSTable[[#This Row],[NPS_Score (0-10)]]&gt;=9,"Promoters",NPSTable[[#This Row],[NPS_Score (0-10)]]&lt;=6,"Detractors", OR(NPSTable[[#This Row],[NPS_Score (0-10)]]=7,NPSTable[[#This Row],[NPS_Score (0-10)]]=8),"Passive")</f>
        <v>Passive</v>
      </c>
    </row>
    <row r="278" spans="1:6" x14ac:dyDescent="0.3">
      <c r="A278" s="1" t="s">
        <v>1079</v>
      </c>
      <c r="B278" s="8">
        <v>46194</v>
      </c>
      <c r="C278" s="1" t="s">
        <v>1080</v>
      </c>
      <c r="D278" s="1">
        <v>7</v>
      </c>
      <c r="E278" s="1" t="s">
        <v>933</v>
      </c>
      <c r="F278" s="1" t="str" cm="1">
        <f t="array" ref="F278">_xlfn.IFS(NPSTable[[#This Row],[NPS_Score (0-10)]]&gt;=9,"Promoters",NPSTable[[#This Row],[NPS_Score (0-10)]]&lt;=6,"Detractors", OR(NPSTable[[#This Row],[NPS_Score (0-10)]]=7,NPSTable[[#This Row],[NPS_Score (0-10)]]=8),"Passive")</f>
        <v>Passive</v>
      </c>
    </row>
    <row r="279" spans="1:6" x14ac:dyDescent="0.3">
      <c r="A279" s="1" t="s">
        <v>1081</v>
      </c>
      <c r="B279" s="8">
        <v>46195</v>
      </c>
      <c r="C279" s="1" t="s">
        <v>48</v>
      </c>
      <c r="D279" s="1">
        <v>6</v>
      </c>
      <c r="E279" s="1" t="s">
        <v>933</v>
      </c>
      <c r="F279" s="1" t="str" cm="1">
        <f t="array" ref="F279">_xlfn.IFS(NPSTable[[#This Row],[NPS_Score (0-10)]]&gt;=9,"Promoters",NPSTable[[#This Row],[NPS_Score (0-10)]]&lt;=6,"Detractors", OR(NPSTable[[#This Row],[NPS_Score (0-10)]]=7,NPSTable[[#This Row],[NPS_Score (0-10)]]=8),"Passive")</f>
        <v>Detractors</v>
      </c>
    </row>
    <row r="280" spans="1:6" x14ac:dyDescent="0.3">
      <c r="A280" s="1" t="s">
        <v>1082</v>
      </c>
      <c r="B280" s="8">
        <v>46195</v>
      </c>
      <c r="C280" s="1" t="s">
        <v>64</v>
      </c>
      <c r="D280" s="1">
        <v>9</v>
      </c>
      <c r="E280" s="1" t="s">
        <v>933</v>
      </c>
      <c r="F280" s="1" t="str" cm="1">
        <f t="array" ref="F280">_xlfn.IFS(NPSTable[[#This Row],[NPS_Score (0-10)]]&gt;=9,"Promoters",NPSTable[[#This Row],[NPS_Score (0-10)]]&lt;=6,"Detractors", OR(NPSTable[[#This Row],[NPS_Score (0-10)]]=7,NPSTable[[#This Row],[NPS_Score (0-10)]]=8),"Passive")</f>
        <v>Promoters</v>
      </c>
    </row>
    <row r="281" spans="1:6" x14ac:dyDescent="0.3">
      <c r="A281" s="1" t="s">
        <v>1083</v>
      </c>
      <c r="B281" s="8">
        <v>46195</v>
      </c>
      <c r="C281" s="1" t="s">
        <v>659</v>
      </c>
      <c r="D281" s="1">
        <v>10</v>
      </c>
      <c r="E281" s="1" t="s">
        <v>933</v>
      </c>
      <c r="F281" s="1" t="str" cm="1">
        <f t="array" ref="F281">_xlfn.IFS(NPSTable[[#This Row],[NPS_Score (0-10)]]&gt;=9,"Promoters",NPSTable[[#This Row],[NPS_Score (0-10)]]&lt;=6,"Detractors", OR(NPSTable[[#This Row],[NPS_Score (0-10)]]=7,NPSTable[[#This Row],[NPS_Score (0-10)]]=8),"Passive")</f>
        <v>Promoters</v>
      </c>
    </row>
    <row r="282" spans="1:6" x14ac:dyDescent="0.3">
      <c r="A282" s="1" t="s">
        <v>1084</v>
      </c>
      <c r="B282" s="8">
        <v>46196</v>
      </c>
      <c r="C282" s="1" t="s">
        <v>137</v>
      </c>
      <c r="D282" s="1">
        <v>8</v>
      </c>
      <c r="E282" s="1" t="s">
        <v>933</v>
      </c>
      <c r="F282" s="1" t="str" cm="1">
        <f t="array" ref="F282">_xlfn.IFS(NPSTable[[#This Row],[NPS_Score (0-10)]]&gt;=9,"Promoters",NPSTable[[#This Row],[NPS_Score (0-10)]]&lt;=6,"Detractors", OR(NPSTable[[#This Row],[NPS_Score (0-10)]]=7,NPSTable[[#This Row],[NPS_Score (0-10)]]=8),"Passive")</f>
        <v>Passive</v>
      </c>
    </row>
    <row r="283" spans="1:6" x14ac:dyDescent="0.3">
      <c r="A283" s="1" t="s">
        <v>1085</v>
      </c>
      <c r="B283" s="8">
        <v>46196</v>
      </c>
      <c r="C283" s="1" t="s">
        <v>81</v>
      </c>
      <c r="D283" s="1">
        <v>8</v>
      </c>
      <c r="E283" s="1" t="s">
        <v>933</v>
      </c>
      <c r="F283" s="1" t="str" cm="1">
        <f t="array" ref="F283">_xlfn.IFS(NPSTable[[#This Row],[NPS_Score (0-10)]]&gt;=9,"Promoters",NPSTable[[#This Row],[NPS_Score (0-10)]]&lt;=6,"Detractors", OR(NPSTable[[#This Row],[NPS_Score (0-10)]]=7,NPSTable[[#This Row],[NPS_Score (0-10)]]=8),"Passive")</f>
        <v>Passive</v>
      </c>
    </row>
    <row r="284" spans="1:6" x14ac:dyDescent="0.3">
      <c r="A284" s="1" t="s">
        <v>1086</v>
      </c>
      <c r="B284" s="8">
        <v>46197</v>
      </c>
      <c r="C284" s="1" t="s">
        <v>1087</v>
      </c>
      <c r="D284" s="1">
        <v>4</v>
      </c>
      <c r="E284" s="1" t="s">
        <v>933</v>
      </c>
      <c r="F284" s="1" t="str" cm="1">
        <f t="array" ref="F284">_xlfn.IFS(NPSTable[[#This Row],[NPS_Score (0-10)]]&gt;=9,"Promoters",NPSTable[[#This Row],[NPS_Score (0-10)]]&lt;=6,"Detractors", OR(NPSTable[[#This Row],[NPS_Score (0-10)]]=7,NPSTable[[#This Row],[NPS_Score (0-10)]]=8),"Passive")</f>
        <v>Detractors</v>
      </c>
    </row>
    <row r="285" spans="1:6" x14ac:dyDescent="0.3">
      <c r="A285" s="1" t="s">
        <v>1088</v>
      </c>
      <c r="B285" s="8">
        <v>46197</v>
      </c>
      <c r="C285" s="1" t="s">
        <v>195</v>
      </c>
      <c r="D285" s="1">
        <v>9</v>
      </c>
      <c r="E285" s="1" t="s">
        <v>933</v>
      </c>
      <c r="F285" s="1" t="str" cm="1">
        <f t="array" ref="F285">_xlfn.IFS(NPSTable[[#This Row],[NPS_Score (0-10)]]&gt;=9,"Promoters",NPSTable[[#This Row],[NPS_Score (0-10)]]&lt;=6,"Detractors", OR(NPSTable[[#This Row],[NPS_Score (0-10)]]=7,NPSTable[[#This Row],[NPS_Score (0-10)]]=8),"Passive")</f>
        <v>Promoters</v>
      </c>
    </row>
    <row r="286" spans="1:6" x14ac:dyDescent="0.3">
      <c r="A286" s="1" t="s">
        <v>1089</v>
      </c>
      <c r="B286" s="8">
        <v>46198</v>
      </c>
      <c r="C286" s="1" t="s">
        <v>444</v>
      </c>
      <c r="D286" s="1">
        <v>9</v>
      </c>
      <c r="E286" s="1" t="s">
        <v>933</v>
      </c>
      <c r="F286" s="1" t="str" cm="1">
        <f t="array" ref="F286">_xlfn.IFS(NPSTable[[#This Row],[NPS_Score (0-10)]]&gt;=9,"Promoters",NPSTable[[#This Row],[NPS_Score (0-10)]]&lt;=6,"Detractors", OR(NPSTable[[#This Row],[NPS_Score (0-10)]]=7,NPSTable[[#This Row],[NPS_Score (0-10)]]=8),"Passive")</f>
        <v>Promoters</v>
      </c>
    </row>
    <row r="287" spans="1:6" x14ac:dyDescent="0.3">
      <c r="A287" s="1" t="s">
        <v>1090</v>
      </c>
      <c r="B287" s="8">
        <v>46198</v>
      </c>
      <c r="C287" s="1" t="s">
        <v>182</v>
      </c>
      <c r="D287" s="1">
        <v>9</v>
      </c>
      <c r="E287" s="1" t="s">
        <v>933</v>
      </c>
      <c r="F287" s="1" t="str" cm="1">
        <f t="array" ref="F287">_xlfn.IFS(NPSTable[[#This Row],[NPS_Score (0-10)]]&gt;=9,"Promoters",NPSTable[[#This Row],[NPS_Score (0-10)]]&lt;=6,"Detractors", OR(NPSTable[[#This Row],[NPS_Score (0-10)]]=7,NPSTable[[#This Row],[NPS_Score (0-10)]]=8),"Passive")</f>
        <v>Promoters</v>
      </c>
    </row>
    <row r="288" spans="1:6" x14ac:dyDescent="0.3">
      <c r="A288" s="1" t="s">
        <v>1091</v>
      </c>
      <c r="B288" s="8">
        <v>46198</v>
      </c>
      <c r="C288" s="1" t="s">
        <v>207</v>
      </c>
      <c r="D288" s="1">
        <v>3</v>
      </c>
      <c r="E288" s="1" t="s">
        <v>933</v>
      </c>
      <c r="F288" s="1" t="str" cm="1">
        <f t="array" ref="F288">_xlfn.IFS(NPSTable[[#This Row],[NPS_Score (0-10)]]&gt;=9,"Promoters",NPSTable[[#This Row],[NPS_Score (0-10)]]&lt;=6,"Detractors", OR(NPSTable[[#This Row],[NPS_Score (0-10)]]=7,NPSTable[[#This Row],[NPS_Score (0-10)]]=8),"Passive")</f>
        <v>Detractors</v>
      </c>
    </row>
    <row r="289" spans="1:6" x14ac:dyDescent="0.3">
      <c r="A289" s="1" t="s">
        <v>1092</v>
      </c>
      <c r="B289" s="8">
        <v>46199</v>
      </c>
      <c r="C289" s="1" t="s">
        <v>285</v>
      </c>
      <c r="D289" s="1">
        <v>10</v>
      </c>
      <c r="E289" s="1" t="s">
        <v>933</v>
      </c>
      <c r="F289" s="1" t="str" cm="1">
        <f t="array" ref="F289">_xlfn.IFS(NPSTable[[#This Row],[NPS_Score (0-10)]]&gt;=9,"Promoters",NPSTable[[#This Row],[NPS_Score (0-10)]]&lt;=6,"Detractors", OR(NPSTable[[#This Row],[NPS_Score (0-10)]]=7,NPSTable[[#This Row],[NPS_Score (0-10)]]=8),"Passive")</f>
        <v>Promoters</v>
      </c>
    </row>
    <row r="290" spans="1:6" x14ac:dyDescent="0.3">
      <c r="A290" s="1" t="s">
        <v>1093</v>
      </c>
      <c r="B290" s="8">
        <v>46200</v>
      </c>
      <c r="C290" s="1" t="s">
        <v>73</v>
      </c>
      <c r="D290" s="1">
        <v>8</v>
      </c>
      <c r="E290" s="1" t="s">
        <v>933</v>
      </c>
      <c r="F290" s="1" t="str" cm="1">
        <f t="array" ref="F290">_xlfn.IFS(NPSTable[[#This Row],[NPS_Score (0-10)]]&gt;=9,"Promoters",NPSTable[[#This Row],[NPS_Score (0-10)]]&lt;=6,"Detractors", OR(NPSTable[[#This Row],[NPS_Score (0-10)]]=7,NPSTable[[#This Row],[NPS_Score (0-10)]]=8),"Passive")</f>
        <v>Passive</v>
      </c>
    </row>
    <row r="291" spans="1:6" x14ac:dyDescent="0.3">
      <c r="A291" s="1" t="s">
        <v>1094</v>
      </c>
      <c r="B291" s="8">
        <v>46200</v>
      </c>
      <c r="C291" s="1" t="s">
        <v>277</v>
      </c>
      <c r="D291" s="1">
        <v>8</v>
      </c>
      <c r="E291" s="1" t="s">
        <v>933</v>
      </c>
      <c r="F291" s="1" t="str" cm="1">
        <f t="array" ref="F291">_xlfn.IFS(NPSTable[[#This Row],[NPS_Score (0-10)]]&gt;=9,"Promoters",NPSTable[[#This Row],[NPS_Score (0-10)]]&lt;=6,"Detractors", OR(NPSTable[[#This Row],[NPS_Score (0-10)]]=7,NPSTable[[#This Row],[NPS_Score (0-10)]]=8),"Passive")</f>
        <v>Passive</v>
      </c>
    </row>
  </sheetData>
  <pageMargins left="0.75" right="0.75" top="1" bottom="1" header="0.511811023622047" footer="0.511811023622047"/>
  <pageSetup paperSize="9" orientation="portrait" horizontalDpi="300" verticalDpi="300"/>
  <drawing r:id="rId8"/>
  <tableParts count="1">
    <tablePart r:id="rId9"/>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K261"/>
  <sheetViews>
    <sheetView showGridLines="0" zoomScaleNormal="100" workbookViewId="0">
      <pane ySplit="1" topLeftCell="A14" activePane="bottomLeft" state="frozen"/>
      <selection pane="bottomLeft" activeCell="N6" sqref="N6"/>
    </sheetView>
  </sheetViews>
  <sheetFormatPr defaultColWidth="8.6640625" defaultRowHeight="14.4" x14ac:dyDescent="0.3"/>
  <cols>
    <col min="1" max="1" width="13" customWidth="1"/>
    <col min="2" max="2" width="18" customWidth="1"/>
    <col min="3" max="3" width="13" customWidth="1"/>
    <col min="4" max="6" width="15" customWidth="1"/>
    <col min="7" max="7" width="14" customWidth="1"/>
    <col min="8" max="8" width="15" customWidth="1"/>
    <col min="9" max="9" width="11" customWidth="1"/>
    <col min="10" max="11" width="13" customWidth="1"/>
  </cols>
  <sheetData>
    <row r="1" spans="1:11" x14ac:dyDescent="0.3">
      <c r="A1" s="7" t="s">
        <v>39</v>
      </c>
      <c r="B1" s="7" t="s">
        <v>1095</v>
      </c>
      <c r="C1" s="7" t="s">
        <v>1096</v>
      </c>
      <c r="D1" s="7" t="s">
        <v>1097</v>
      </c>
      <c r="E1" s="7" t="s">
        <v>1098</v>
      </c>
      <c r="F1" s="7" t="s">
        <v>1099</v>
      </c>
      <c r="G1" s="7" t="s">
        <v>1100</v>
      </c>
      <c r="H1" s="7" t="s">
        <v>1101</v>
      </c>
      <c r="I1" s="7" t="s">
        <v>1102</v>
      </c>
      <c r="J1" s="7" t="s">
        <v>1103</v>
      </c>
      <c r="K1" s="7" t="s">
        <v>1104</v>
      </c>
    </row>
    <row r="2" spans="1:11" x14ac:dyDescent="0.3">
      <c r="A2" s="1" t="s">
        <v>1105</v>
      </c>
      <c r="B2" s="1" t="s">
        <v>1106</v>
      </c>
      <c r="C2" s="8">
        <v>45317</v>
      </c>
      <c r="D2" s="1" t="s">
        <v>1107</v>
      </c>
      <c r="E2" s="1" t="s">
        <v>1108</v>
      </c>
      <c r="F2" s="1">
        <v>4</v>
      </c>
      <c r="G2" s="9">
        <v>105.7</v>
      </c>
      <c r="H2" s="9">
        <f t="shared" ref="H2:H65" si="0">F2*G2</f>
        <v>422.8</v>
      </c>
      <c r="I2" s="1" t="s">
        <v>1109</v>
      </c>
      <c r="J2" s="8">
        <v>46191</v>
      </c>
      <c r="K2" s="1" t="str">
        <f t="shared" ref="K2:K65" si="1">IF(J2="","",TEXT(J2,"mmm-yyyy"))</f>
        <v>Jun-2026</v>
      </c>
    </row>
    <row r="3" spans="1:11" x14ac:dyDescent="0.3">
      <c r="A3" s="1" t="s">
        <v>314</v>
      </c>
      <c r="B3" s="1" t="s">
        <v>1110</v>
      </c>
      <c r="C3" s="8">
        <v>45724</v>
      </c>
      <c r="D3" s="1" t="s">
        <v>1107</v>
      </c>
      <c r="E3" s="1" t="s">
        <v>1111</v>
      </c>
      <c r="F3" s="1">
        <v>4</v>
      </c>
      <c r="G3" s="9">
        <v>146.21</v>
      </c>
      <c r="H3" s="9">
        <f t="shared" si="0"/>
        <v>584.84</v>
      </c>
      <c r="I3" s="1" t="s">
        <v>1112</v>
      </c>
      <c r="J3" s="1"/>
      <c r="K3" s="1" t="str">
        <f t="shared" si="1"/>
        <v/>
      </c>
    </row>
    <row r="4" spans="1:11" x14ac:dyDescent="0.3">
      <c r="A4" s="1" t="s">
        <v>118</v>
      </c>
      <c r="B4" s="1" t="s">
        <v>1113</v>
      </c>
      <c r="C4" s="8">
        <v>45957</v>
      </c>
      <c r="D4" s="1" t="s">
        <v>1107</v>
      </c>
      <c r="E4" s="1" t="s">
        <v>1114</v>
      </c>
      <c r="F4" s="1">
        <v>4</v>
      </c>
      <c r="G4" s="9">
        <v>240.41</v>
      </c>
      <c r="H4" s="9">
        <f t="shared" si="0"/>
        <v>961.64</v>
      </c>
      <c r="I4" s="1" t="s">
        <v>1112</v>
      </c>
      <c r="J4" s="1"/>
      <c r="K4" s="1" t="str">
        <f t="shared" si="1"/>
        <v/>
      </c>
    </row>
    <row r="5" spans="1:11" x14ac:dyDescent="0.3">
      <c r="A5" s="1" t="s">
        <v>401</v>
      </c>
      <c r="B5" s="1" t="s">
        <v>1115</v>
      </c>
      <c r="C5" s="8">
        <v>45455</v>
      </c>
      <c r="D5" s="1" t="s">
        <v>1107</v>
      </c>
      <c r="E5" s="1" t="s">
        <v>1116</v>
      </c>
      <c r="F5" s="1">
        <v>5</v>
      </c>
      <c r="G5" s="9">
        <v>112.63</v>
      </c>
      <c r="H5" s="9">
        <f t="shared" si="0"/>
        <v>563.15</v>
      </c>
      <c r="I5" s="1" t="s">
        <v>1112</v>
      </c>
      <c r="J5" s="1"/>
      <c r="K5" s="1" t="str">
        <f t="shared" si="1"/>
        <v/>
      </c>
    </row>
    <row r="6" spans="1:11" x14ac:dyDescent="0.3">
      <c r="A6" s="1" t="s">
        <v>112</v>
      </c>
      <c r="B6" s="1" t="s">
        <v>1117</v>
      </c>
      <c r="C6" s="8">
        <v>45386</v>
      </c>
      <c r="D6" s="1" t="s">
        <v>1107</v>
      </c>
      <c r="E6" s="1" t="s">
        <v>1116</v>
      </c>
      <c r="F6" s="1">
        <v>14</v>
      </c>
      <c r="G6" s="9">
        <v>194.62</v>
      </c>
      <c r="H6" s="9">
        <f t="shared" si="0"/>
        <v>2724.6800000000003</v>
      </c>
      <c r="I6" s="1" t="s">
        <v>1112</v>
      </c>
      <c r="J6" s="1"/>
      <c r="K6" s="1" t="str">
        <f t="shared" si="1"/>
        <v/>
      </c>
    </row>
    <row r="7" spans="1:11" x14ac:dyDescent="0.3">
      <c r="A7" s="1" t="s">
        <v>808</v>
      </c>
      <c r="B7" s="1" t="s">
        <v>1118</v>
      </c>
      <c r="C7" s="8">
        <v>45841</v>
      </c>
      <c r="D7" s="1" t="s">
        <v>1107</v>
      </c>
      <c r="E7" s="1" t="s">
        <v>1114</v>
      </c>
      <c r="F7" s="1">
        <v>2</v>
      </c>
      <c r="G7" s="9">
        <v>285.14</v>
      </c>
      <c r="H7" s="9">
        <f t="shared" si="0"/>
        <v>570.28</v>
      </c>
      <c r="I7" s="1" t="s">
        <v>1112</v>
      </c>
      <c r="J7" s="1"/>
      <c r="K7" s="1" t="str">
        <f t="shared" si="1"/>
        <v/>
      </c>
    </row>
    <row r="8" spans="1:11" x14ac:dyDescent="0.3">
      <c r="A8" s="1" t="s">
        <v>71</v>
      </c>
      <c r="B8" s="1" t="s">
        <v>1119</v>
      </c>
      <c r="C8" s="8">
        <v>45883</v>
      </c>
      <c r="D8" s="1" t="s">
        <v>1107</v>
      </c>
      <c r="E8" s="1" t="s">
        <v>1111</v>
      </c>
      <c r="F8" s="1">
        <v>1</v>
      </c>
      <c r="G8" s="9">
        <v>332.65</v>
      </c>
      <c r="H8" s="9">
        <f t="shared" si="0"/>
        <v>332.65</v>
      </c>
      <c r="I8" s="1" t="s">
        <v>1112</v>
      </c>
      <c r="J8" s="1"/>
      <c r="K8" s="1" t="str">
        <f t="shared" si="1"/>
        <v/>
      </c>
    </row>
    <row r="9" spans="1:11" x14ac:dyDescent="0.3">
      <c r="A9" s="1" t="s">
        <v>474</v>
      </c>
      <c r="B9" s="1" t="s">
        <v>1120</v>
      </c>
      <c r="C9" s="8">
        <v>45395</v>
      </c>
      <c r="D9" s="1" t="s">
        <v>1107</v>
      </c>
      <c r="E9" s="1" t="s">
        <v>1114</v>
      </c>
      <c r="F9" s="1">
        <v>11</v>
      </c>
      <c r="G9" s="9">
        <v>407.84</v>
      </c>
      <c r="H9" s="9">
        <f t="shared" si="0"/>
        <v>4486.24</v>
      </c>
      <c r="I9" s="1" t="s">
        <v>1112</v>
      </c>
      <c r="J9" s="1"/>
      <c r="K9" s="1" t="str">
        <f t="shared" si="1"/>
        <v/>
      </c>
    </row>
    <row r="10" spans="1:11" x14ac:dyDescent="0.3">
      <c r="A10" s="1" t="s">
        <v>556</v>
      </c>
      <c r="B10" s="1" t="s">
        <v>1121</v>
      </c>
      <c r="C10" s="8">
        <v>45978</v>
      </c>
      <c r="D10" s="1" t="s">
        <v>1107</v>
      </c>
      <c r="E10" s="1" t="s">
        <v>1111</v>
      </c>
      <c r="F10" s="1">
        <v>10</v>
      </c>
      <c r="G10" s="9">
        <v>321.22000000000003</v>
      </c>
      <c r="H10" s="9">
        <f t="shared" si="0"/>
        <v>3212.2000000000003</v>
      </c>
      <c r="I10" s="1" t="s">
        <v>1112</v>
      </c>
      <c r="J10" s="1"/>
      <c r="K10" s="1" t="str">
        <f t="shared" si="1"/>
        <v/>
      </c>
    </row>
    <row r="11" spans="1:11" x14ac:dyDescent="0.3">
      <c r="A11" s="1" t="s">
        <v>543</v>
      </c>
      <c r="B11" s="1" t="s">
        <v>1122</v>
      </c>
      <c r="C11" s="8">
        <v>45765</v>
      </c>
      <c r="D11" s="1" t="s">
        <v>1107</v>
      </c>
      <c r="E11" s="1" t="s">
        <v>1108</v>
      </c>
      <c r="F11" s="1">
        <v>11</v>
      </c>
      <c r="G11" s="9">
        <v>186.06</v>
      </c>
      <c r="H11" s="9">
        <f t="shared" si="0"/>
        <v>2046.66</v>
      </c>
      <c r="I11" s="1" t="s">
        <v>1112</v>
      </c>
      <c r="J11" s="1"/>
      <c r="K11" s="1" t="str">
        <f t="shared" si="1"/>
        <v/>
      </c>
    </row>
    <row r="12" spans="1:11" x14ac:dyDescent="0.3">
      <c r="A12" s="1" t="s">
        <v>709</v>
      </c>
      <c r="B12" s="1" t="s">
        <v>1123</v>
      </c>
      <c r="C12" s="8">
        <v>45324</v>
      </c>
      <c r="D12" s="1" t="s">
        <v>1124</v>
      </c>
      <c r="E12" s="1" t="s">
        <v>1114</v>
      </c>
      <c r="F12" s="1">
        <v>11</v>
      </c>
      <c r="G12" s="9">
        <v>292.66000000000003</v>
      </c>
      <c r="H12" s="9">
        <f t="shared" si="0"/>
        <v>3219.26</v>
      </c>
      <c r="I12" s="1" t="s">
        <v>1112</v>
      </c>
      <c r="J12" s="1"/>
      <c r="K12" s="1" t="str">
        <f t="shared" si="1"/>
        <v/>
      </c>
    </row>
    <row r="13" spans="1:11" x14ac:dyDescent="0.3">
      <c r="A13" s="1" t="s">
        <v>275</v>
      </c>
      <c r="B13" s="1" t="s">
        <v>1125</v>
      </c>
      <c r="C13" s="8">
        <v>45509</v>
      </c>
      <c r="D13" s="1" t="s">
        <v>1107</v>
      </c>
      <c r="E13" s="1" t="s">
        <v>1114</v>
      </c>
      <c r="F13" s="1">
        <v>11</v>
      </c>
      <c r="G13" s="9">
        <v>244.6</v>
      </c>
      <c r="H13" s="9">
        <f t="shared" si="0"/>
        <v>2690.6</v>
      </c>
      <c r="I13" s="1" t="s">
        <v>1112</v>
      </c>
      <c r="J13" s="1"/>
      <c r="K13" s="1" t="str">
        <f t="shared" si="1"/>
        <v/>
      </c>
    </row>
    <row r="14" spans="1:11" x14ac:dyDescent="0.3">
      <c r="A14" s="1" t="s">
        <v>227</v>
      </c>
      <c r="B14" s="1" t="s">
        <v>1126</v>
      </c>
      <c r="C14" s="8">
        <v>45843</v>
      </c>
      <c r="D14" s="1" t="s">
        <v>1107</v>
      </c>
      <c r="E14" s="1" t="s">
        <v>1114</v>
      </c>
      <c r="F14" s="1">
        <v>10</v>
      </c>
      <c r="G14" s="9">
        <v>218.74</v>
      </c>
      <c r="H14" s="9">
        <f t="shared" si="0"/>
        <v>2187.4</v>
      </c>
      <c r="I14" s="1" t="s">
        <v>1112</v>
      </c>
      <c r="J14" s="1"/>
      <c r="K14" s="1" t="str">
        <f t="shared" si="1"/>
        <v/>
      </c>
    </row>
    <row r="15" spans="1:11" x14ac:dyDescent="0.3">
      <c r="A15" s="1" t="s">
        <v>1062</v>
      </c>
      <c r="B15" s="1" t="s">
        <v>1127</v>
      </c>
      <c r="C15" s="8">
        <v>45797</v>
      </c>
      <c r="D15" s="1" t="s">
        <v>1107</v>
      </c>
      <c r="E15" s="1" t="s">
        <v>1111</v>
      </c>
      <c r="F15" s="1">
        <v>14</v>
      </c>
      <c r="G15" s="9">
        <v>92.7</v>
      </c>
      <c r="H15" s="9">
        <f t="shared" si="0"/>
        <v>1297.8</v>
      </c>
      <c r="I15" s="1" t="s">
        <v>1112</v>
      </c>
      <c r="J15" s="1"/>
      <c r="K15" s="1" t="str">
        <f t="shared" si="1"/>
        <v/>
      </c>
    </row>
    <row r="16" spans="1:11" x14ac:dyDescent="0.3">
      <c r="A16" s="1" t="s">
        <v>211</v>
      </c>
      <c r="B16" s="1" t="s">
        <v>1128</v>
      </c>
      <c r="C16" s="8">
        <v>45902</v>
      </c>
      <c r="D16" s="1" t="s">
        <v>1107</v>
      </c>
      <c r="E16" s="1" t="s">
        <v>1114</v>
      </c>
      <c r="F16" s="1">
        <v>10</v>
      </c>
      <c r="G16" s="9">
        <v>478.31</v>
      </c>
      <c r="H16" s="9">
        <f t="shared" si="0"/>
        <v>4783.1000000000004</v>
      </c>
      <c r="I16" s="1" t="s">
        <v>1112</v>
      </c>
      <c r="J16" s="1"/>
      <c r="K16" s="1" t="str">
        <f t="shared" si="1"/>
        <v/>
      </c>
    </row>
    <row r="17" spans="1:11" x14ac:dyDescent="0.3">
      <c r="A17" s="1" t="s">
        <v>258</v>
      </c>
      <c r="B17" s="1" t="s">
        <v>1129</v>
      </c>
      <c r="C17" s="8">
        <v>45988</v>
      </c>
      <c r="D17" s="1" t="s">
        <v>1107</v>
      </c>
      <c r="E17" s="1" t="s">
        <v>1116</v>
      </c>
      <c r="F17" s="1">
        <v>13</v>
      </c>
      <c r="G17" s="9">
        <v>323.82</v>
      </c>
      <c r="H17" s="9">
        <f t="shared" si="0"/>
        <v>4209.66</v>
      </c>
      <c r="I17" s="1" t="s">
        <v>1109</v>
      </c>
      <c r="J17" s="8">
        <v>46118</v>
      </c>
      <c r="K17" s="1" t="str">
        <f t="shared" si="1"/>
        <v>Apr-2026</v>
      </c>
    </row>
    <row r="18" spans="1:11" x14ac:dyDescent="0.3">
      <c r="A18" s="1" t="s">
        <v>373</v>
      </c>
      <c r="B18" s="1" t="s">
        <v>1130</v>
      </c>
      <c r="C18" s="8">
        <v>45561</v>
      </c>
      <c r="D18" s="1" t="s">
        <v>1124</v>
      </c>
      <c r="E18" s="1" t="s">
        <v>1108</v>
      </c>
      <c r="F18" s="1">
        <v>19</v>
      </c>
      <c r="G18" s="9">
        <v>1477.68</v>
      </c>
      <c r="H18" s="9">
        <f t="shared" si="0"/>
        <v>28075.920000000002</v>
      </c>
      <c r="I18" s="1" t="s">
        <v>1112</v>
      </c>
      <c r="J18" s="1"/>
      <c r="K18" s="1" t="str">
        <f t="shared" si="1"/>
        <v/>
      </c>
    </row>
    <row r="19" spans="1:11" x14ac:dyDescent="0.3">
      <c r="A19" s="1" t="s">
        <v>221</v>
      </c>
      <c r="B19" s="1" t="s">
        <v>1131</v>
      </c>
      <c r="C19" s="8">
        <v>45915</v>
      </c>
      <c r="D19" s="1" t="s">
        <v>1107</v>
      </c>
      <c r="E19" s="1" t="s">
        <v>1116</v>
      </c>
      <c r="F19" s="1">
        <v>13</v>
      </c>
      <c r="G19" s="9">
        <v>115.27</v>
      </c>
      <c r="H19" s="9">
        <f t="shared" si="0"/>
        <v>1498.51</v>
      </c>
      <c r="I19" s="1" t="s">
        <v>1112</v>
      </c>
      <c r="J19" s="1"/>
      <c r="K19" s="1" t="str">
        <f t="shared" si="1"/>
        <v/>
      </c>
    </row>
    <row r="20" spans="1:11" x14ac:dyDescent="0.3">
      <c r="A20" s="1" t="s">
        <v>268</v>
      </c>
      <c r="B20" s="1" t="s">
        <v>1132</v>
      </c>
      <c r="C20" s="8">
        <v>45292</v>
      </c>
      <c r="D20" s="1" t="s">
        <v>1107</v>
      </c>
      <c r="E20" s="1" t="s">
        <v>1114</v>
      </c>
      <c r="F20" s="1">
        <v>1</v>
      </c>
      <c r="G20" s="9">
        <v>93.66</v>
      </c>
      <c r="H20" s="9">
        <f t="shared" si="0"/>
        <v>93.66</v>
      </c>
      <c r="I20" s="1" t="s">
        <v>1112</v>
      </c>
      <c r="J20" s="1"/>
      <c r="K20" s="1" t="str">
        <f t="shared" si="1"/>
        <v/>
      </c>
    </row>
    <row r="21" spans="1:11" x14ac:dyDescent="0.3">
      <c r="A21" s="1" t="s">
        <v>394</v>
      </c>
      <c r="B21" s="1" t="s">
        <v>1133</v>
      </c>
      <c r="C21" s="8">
        <v>45537</v>
      </c>
      <c r="D21" s="1" t="s">
        <v>1107</v>
      </c>
      <c r="E21" s="1" t="s">
        <v>1111</v>
      </c>
      <c r="F21" s="1">
        <v>2</v>
      </c>
      <c r="G21" s="9">
        <v>363.38</v>
      </c>
      <c r="H21" s="9">
        <f t="shared" si="0"/>
        <v>726.76</v>
      </c>
      <c r="I21" s="1" t="s">
        <v>1112</v>
      </c>
      <c r="J21" s="1"/>
      <c r="K21" s="1" t="str">
        <f t="shared" si="1"/>
        <v/>
      </c>
    </row>
    <row r="22" spans="1:11" x14ac:dyDescent="0.3">
      <c r="A22" s="1" t="s">
        <v>236</v>
      </c>
      <c r="B22" s="1" t="s">
        <v>1134</v>
      </c>
      <c r="C22" s="8">
        <v>45420</v>
      </c>
      <c r="D22" s="1" t="s">
        <v>1107</v>
      </c>
      <c r="E22" s="1" t="s">
        <v>1114</v>
      </c>
      <c r="F22" s="1">
        <v>9</v>
      </c>
      <c r="G22" s="9">
        <v>116.83</v>
      </c>
      <c r="H22" s="9">
        <f t="shared" si="0"/>
        <v>1051.47</v>
      </c>
      <c r="I22" s="1" t="s">
        <v>1112</v>
      </c>
      <c r="J22" s="1"/>
      <c r="K22" s="1" t="str">
        <f t="shared" si="1"/>
        <v/>
      </c>
    </row>
    <row r="23" spans="1:11" x14ac:dyDescent="0.3">
      <c r="A23" s="1" t="s">
        <v>873</v>
      </c>
      <c r="B23" s="1" t="s">
        <v>1135</v>
      </c>
      <c r="C23" s="8">
        <v>45508</v>
      </c>
      <c r="D23" s="1" t="s">
        <v>1124</v>
      </c>
      <c r="E23" s="1" t="s">
        <v>1108</v>
      </c>
      <c r="F23" s="1">
        <v>12</v>
      </c>
      <c r="G23" s="9">
        <v>758.59</v>
      </c>
      <c r="H23" s="9">
        <f t="shared" si="0"/>
        <v>9103.08</v>
      </c>
      <c r="I23" s="1" t="s">
        <v>1112</v>
      </c>
      <c r="J23" s="1"/>
      <c r="K23" s="1" t="str">
        <f t="shared" si="1"/>
        <v/>
      </c>
    </row>
    <row r="24" spans="1:11" x14ac:dyDescent="0.3">
      <c r="A24" s="1" t="s">
        <v>247</v>
      </c>
      <c r="B24" s="1" t="s">
        <v>1136</v>
      </c>
      <c r="C24" s="8">
        <v>45821</v>
      </c>
      <c r="D24" s="1" t="s">
        <v>1107</v>
      </c>
      <c r="E24" s="1" t="s">
        <v>1108</v>
      </c>
      <c r="F24" s="1">
        <v>4</v>
      </c>
      <c r="G24" s="9">
        <v>72.849999999999994</v>
      </c>
      <c r="H24" s="9">
        <f t="shared" si="0"/>
        <v>291.39999999999998</v>
      </c>
      <c r="I24" s="1" t="s">
        <v>1109</v>
      </c>
      <c r="J24" s="8">
        <v>46150</v>
      </c>
      <c r="K24" s="1" t="str">
        <f t="shared" si="1"/>
        <v>May-2026</v>
      </c>
    </row>
    <row r="25" spans="1:11" x14ac:dyDescent="0.3">
      <c r="A25" s="1" t="s">
        <v>549</v>
      </c>
      <c r="B25" s="1" t="s">
        <v>1137</v>
      </c>
      <c r="C25" s="8">
        <v>45299</v>
      </c>
      <c r="D25" s="1" t="s">
        <v>1107</v>
      </c>
      <c r="E25" s="1" t="s">
        <v>1111</v>
      </c>
      <c r="F25" s="1">
        <v>4</v>
      </c>
      <c r="G25" s="9">
        <v>74.319999999999993</v>
      </c>
      <c r="H25" s="9">
        <f t="shared" si="0"/>
        <v>297.27999999999997</v>
      </c>
      <c r="I25" s="1" t="s">
        <v>1109</v>
      </c>
      <c r="J25" s="8">
        <v>46084</v>
      </c>
      <c r="K25" s="1" t="str">
        <f t="shared" si="1"/>
        <v>Mar-2026</v>
      </c>
    </row>
    <row r="26" spans="1:11" x14ac:dyDescent="0.3">
      <c r="A26" s="1" t="s">
        <v>649</v>
      </c>
      <c r="B26" s="1" t="s">
        <v>1138</v>
      </c>
      <c r="C26" s="8">
        <v>45577</v>
      </c>
      <c r="D26" s="1" t="s">
        <v>1107</v>
      </c>
      <c r="E26" s="1" t="s">
        <v>1108</v>
      </c>
      <c r="F26" s="1">
        <v>9</v>
      </c>
      <c r="G26" s="9">
        <v>102.56</v>
      </c>
      <c r="H26" s="9">
        <f t="shared" si="0"/>
        <v>923.04</v>
      </c>
      <c r="I26" s="1" t="s">
        <v>1112</v>
      </c>
      <c r="J26" s="1"/>
      <c r="K26" s="1" t="str">
        <f t="shared" si="1"/>
        <v/>
      </c>
    </row>
    <row r="27" spans="1:11" x14ac:dyDescent="0.3">
      <c r="A27" s="1" t="s">
        <v>493</v>
      </c>
      <c r="B27" s="1" t="s">
        <v>1139</v>
      </c>
      <c r="C27" s="8">
        <v>45776</v>
      </c>
      <c r="D27" s="1" t="s">
        <v>1107</v>
      </c>
      <c r="E27" s="1" t="s">
        <v>1114</v>
      </c>
      <c r="F27" s="1">
        <v>13</v>
      </c>
      <c r="G27" s="9">
        <v>222.07</v>
      </c>
      <c r="H27" s="9">
        <f t="shared" si="0"/>
        <v>2886.91</v>
      </c>
      <c r="I27" s="1" t="s">
        <v>1109</v>
      </c>
      <c r="J27" s="8">
        <v>46187</v>
      </c>
      <c r="K27" s="1" t="str">
        <f t="shared" si="1"/>
        <v>Jun-2026</v>
      </c>
    </row>
    <row r="28" spans="1:11" x14ac:dyDescent="0.3">
      <c r="A28" s="1" t="s">
        <v>741</v>
      </c>
      <c r="B28" s="1" t="s">
        <v>1140</v>
      </c>
      <c r="C28" s="8">
        <v>45712</v>
      </c>
      <c r="D28" s="1" t="s">
        <v>1107</v>
      </c>
      <c r="E28" s="1" t="s">
        <v>1111</v>
      </c>
      <c r="F28" s="1">
        <v>11</v>
      </c>
      <c r="G28" s="9">
        <v>329.25</v>
      </c>
      <c r="H28" s="9">
        <f t="shared" si="0"/>
        <v>3621.75</v>
      </c>
      <c r="I28" s="1" t="s">
        <v>1112</v>
      </c>
      <c r="J28" s="1"/>
      <c r="K28" s="1" t="str">
        <f t="shared" si="1"/>
        <v/>
      </c>
    </row>
    <row r="29" spans="1:11" x14ac:dyDescent="0.3">
      <c r="A29" s="1" t="s">
        <v>454</v>
      </c>
      <c r="B29" s="1" t="s">
        <v>1141</v>
      </c>
      <c r="C29" s="8">
        <v>45639</v>
      </c>
      <c r="D29" s="1" t="s">
        <v>1124</v>
      </c>
      <c r="E29" s="1" t="s">
        <v>1111</v>
      </c>
      <c r="F29" s="1">
        <v>10</v>
      </c>
      <c r="G29" s="9">
        <v>468.23</v>
      </c>
      <c r="H29" s="9">
        <f t="shared" si="0"/>
        <v>4682.3</v>
      </c>
      <c r="I29" s="1" t="s">
        <v>1112</v>
      </c>
      <c r="J29" s="1"/>
      <c r="K29" s="1" t="str">
        <f t="shared" si="1"/>
        <v/>
      </c>
    </row>
    <row r="30" spans="1:11" x14ac:dyDescent="0.3">
      <c r="A30" s="1" t="s">
        <v>513</v>
      </c>
      <c r="B30" s="1" t="s">
        <v>1142</v>
      </c>
      <c r="C30" s="8">
        <v>45479</v>
      </c>
      <c r="D30" s="1" t="s">
        <v>1107</v>
      </c>
      <c r="E30" s="1" t="s">
        <v>1108</v>
      </c>
      <c r="F30" s="1">
        <v>14</v>
      </c>
      <c r="G30" s="9">
        <v>446.62</v>
      </c>
      <c r="H30" s="9">
        <f t="shared" si="0"/>
        <v>6252.68</v>
      </c>
      <c r="I30" s="1" t="s">
        <v>1112</v>
      </c>
      <c r="J30" s="1"/>
      <c r="K30" s="1" t="str">
        <f t="shared" si="1"/>
        <v/>
      </c>
    </row>
    <row r="31" spans="1:11" x14ac:dyDescent="0.3">
      <c r="A31" s="1" t="s">
        <v>1087</v>
      </c>
      <c r="B31" s="1" t="s">
        <v>1143</v>
      </c>
      <c r="C31" s="8">
        <v>45392</v>
      </c>
      <c r="D31" s="1" t="s">
        <v>1107</v>
      </c>
      <c r="E31" s="1" t="s">
        <v>1111</v>
      </c>
      <c r="F31" s="1">
        <v>2</v>
      </c>
      <c r="G31" s="9">
        <v>447.97</v>
      </c>
      <c r="H31" s="9">
        <f t="shared" si="0"/>
        <v>895.94</v>
      </c>
      <c r="I31" s="1" t="s">
        <v>1112</v>
      </c>
      <c r="J31" s="1"/>
      <c r="K31" s="1" t="str">
        <f t="shared" si="1"/>
        <v/>
      </c>
    </row>
    <row r="32" spans="1:11" x14ac:dyDescent="0.3">
      <c r="A32" s="1" t="s">
        <v>726</v>
      </c>
      <c r="B32" s="1" t="s">
        <v>1144</v>
      </c>
      <c r="C32" s="8">
        <v>45789</v>
      </c>
      <c r="D32" s="1" t="s">
        <v>1107</v>
      </c>
      <c r="E32" s="1" t="s">
        <v>1114</v>
      </c>
      <c r="F32" s="1">
        <v>1</v>
      </c>
      <c r="G32" s="9">
        <v>116.62</v>
      </c>
      <c r="H32" s="9">
        <f t="shared" si="0"/>
        <v>116.62</v>
      </c>
      <c r="I32" s="1" t="s">
        <v>1109</v>
      </c>
      <c r="J32" s="8">
        <v>46121</v>
      </c>
      <c r="K32" s="1" t="str">
        <f t="shared" si="1"/>
        <v>Apr-2026</v>
      </c>
    </row>
    <row r="33" spans="1:11" x14ac:dyDescent="0.3">
      <c r="A33" s="1" t="s">
        <v>357</v>
      </c>
      <c r="B33" s="1" t="s">
        <v>1145</v>
      </c>
      <c r="C33" s="8">
        <v>45584</v>
      </c>
      <c r="D33" s="1" t="s">
        <v>1107</v>
      </c>
      <c r="E33" s="1" t="s">
        <v>1114</v>
      </c>
      <c r="F33" s="1">
        <v>3</v>
      </c>
      <c r="G33" s="9">
        <v>127.61</v>
      </c>
      <c r="H33" s="9">
        <f t="shared" si="0"/>
        <v>382.83</v>
      </c>
      <c r="I33" s="1" t="s">
        <v>1112</v>
      </c>
      <c r="J33" s="1"/>
      <c r="K33" s="1" t="str">
        <f t="shared" si="1"/>
        <v/>
      </c>
    </row>
    <row r="34" spans="1:11" x14ac:dyDescent="0.3">
      <c r="A34" s="1" t="s">
        <v>855</v>
      </c>
      <c r="B34" s="1" t="s">
        <v>1146</v>
      </c>
      <c r="C34" s="8">
        <v>45847</v>
      </c>
      <c r="D34" s="1" t="s">
        <v>1107</v>
      </c>
      <c r="E34" s="1" t="s">
        <v>1116</v>
      </c>
      <c r="F34" s="1">
        <v>1</v>
      </c>
      <c r="G34" s="9">
        <v>66.81</v>
      </c>
      <c r="H34" s="9">
        <f t="shared" si="0"/>
        <v>66.81</v>
      </c>
      <c r="I34" s="1" t="s">
        <v>1112</v>
      </c>
      <c r="J34" s="1"/>
      <c r="K34" s="1" t="str">
        <f t="shared" si="1"/>
        <v/>
      </c>
    </row>
    <row r="35" spans="1:11" x14ac:dyDescent="0.3">
      <c r="A35" s="1" t="s">
        <v>462</v>
      </c>
      <c r="B35" s="1" t="s">
        <v>1132</v>
      </c>
      <c r="C35" s="8">
        <v>45453</v>
      </c>
      <c r="D35" s="1" t="s">
        <v>1107</v>
      </c>
      <c r="E35" s="1" t="s">
        <v>1111</v>
      </c>
      <c r="F35" s="1">
        <v>14</v>
      </c>
      <c r="G35" s="9">
        <v>125.83</v>
      </c>
      <c r="H35" s="9">
        <f t="shared" si="0"/>
        <v>1761.62</v>
      </c>
      <c r="I35" s="1" t="s">
        <v>1112</v>
      </c>
      <c r="J35" s="1"/>
      <c r="K35" s="1" t="str">
        <f t="shared" si="1"/>
        <v/>
      </c>
    </row>
    <row r="36" spans="1:11" x14ac:dyDescent="0.3">
      <c r="A36" s="1" t="s">
        <v>77</v>
      </c>
      <c r="B36" s="1" t="s">
        <v>1147</v>
      </c>
      <c r="C36" s="8">
        <v>45705</v>
      </c>
      <c r="D36" s="1" t="s">
        <v>1107</v>
      </c>
      <c r="E36" s="1" t="s">
        <v>1108</v>
      </c>
      <c r="F36" s="1">
        <v>10</v>
      </c>
      <c r="G36" s="9">
        <v>303.62</v>
      </c>
      <c r="H36" s="9">
        <f t="shared" si="0"/>
        <v>3036.2</v>
      </c>
      <c r="I36" s="1" t="s">
        <v>1112</v>
      </c>
      <c r="J36" s="1"/>
      <c r="K36" s="1" t="str">
        <f t="shared" si="1"/>
        <v/>
      </c>
    </row>
    <row r="37" spans="1:11" x14ac:dyDescent="0.3">
      <c r="A37" s="1" t="s">
        <v>380</v>
      </c>
      <c r="B37" s="1" t="s">
        <v>1148</v>
      </c>
      <c r="C37" s="8">
        <v>45870</v>
      </c>
      <c r="D37" s="1" t="s">
        <v>1107</v>
      </c>
      <c r="E37" s="1" t="s">
        <v>1116</v>
      </c>
      <c r="F37" s="1">
        <v>4</v>
      </c>
      <c r="G37" s="9">
        <v>336.33</v>
      </c>
      <c r="H37" s="9">
        <f t="shared" si="0"/>
        <v>1345.32</v>
      </c>
      <c r="I37" s="1" t="s">
        <v>1112</v>
      </c>
      <c r="J37" s="1"/>
      <c r="K37" s="1" t="str">
        <f t="shared" si="1"/>
        <v/>
      </c>
    </row>
    <row r="38" spans="1:11" x14ac:dyDescent="0.3">
      <c r="A38" s="1" t="s">
        <v>696</v>
      </c>
      <c r="B38" s="1" t="s">
        <v>1149</v>
      </c>
      <c r="C38" s="8">
        <v>45426</v>
      </c>
      <c r="D38" s="1" t="s">
        <v>1107</v>
      </c>
      <c r="E38" s="1" t="s">
        <v>1116</v>
      </c>
      <c r="F38" s="1">
        <v>8</v>
      </c>
      <c r="G38" s="9">
        <v>182.54</v>
      </c>
      <c r="H38" s="9">
        <f t="shared" si="0"/>
        <v>1460.32</v>
      </c>
      <c r="I38" s="1" t="s">
        <v>1112</v>
      </c>
      <c r="J38" s="1"/>
      <c r="K38" s="1" t="str">
        <f t="shared" si="1"/>
        <v/>
      </c>
    </row>
    <row r="39" spans="1:11" x14ac:dyDescent="0.3">
      <c r="A39" s="1" t="s">
        <v>312</v>
      </c>
      <c r="B39" s="1" t="s">
        <v>1150</v>
      </c>
      <c r="C39" s="8">
        <v>45761</v>
      </c>
      <c r="D39" s="1" t="s">
        <v>1107</v>
      </c>
      <c r="E39" s="1" t="s">
        <v>1111</v>
      </c>
      <c r="F39" s="1">
        <v>2</v>
      </c>
      <c r="G39" s="9">
        <v>278.87</v>
      </c>
      <c r="H39" s="9">
        <f t="shared" si="0"/>
        <v>557.74</v>
      </c>
      <c r="I39" s="1" t="s">
        <v>1112</v>
      </c>
      <c r="J39" s="1"/>
      <c r="K39" s="1" t="str">
        <f t="shared" si="1"/>
        <v/>
      </c>
    </row>
    <row r="40" spans="1:11" x14ac:dyDescent="0.3">
      <c r="A40" s="1" t="s">
        <v>234</v>
      </c>
      <c r="B40" s="1" t="s">
        <v>1151</v>
      </c>
      <c r="C40" s="8">
        <v>45362</v>
      </c>
      <c r="D40" s="1" t="s">
        <v>1124</v>
      </c>
      <c r="E40" s="1" t="s">
        <v>1116</v>
      </c>
      <c r="F40" s="1">
        <v>12</v>
      </c>
      <c r="G40" s="9">
        <v>420.85</v>
      </c>
      <c r="H40" s="9">
        <f t="shared" si="0"/>
        <v>5050.2000000000007</v>
      </c>
      <c r="I40" s="1" t="s">
        <v>1112</v>
      </c>
      <c r="J40" s="1"/>
      <c r="K40" s="1" t="str">
        <f t="shared" si="1"/>
        <v/>
      </c>
    </row>
    <row r="41" spans="1:11" x14ac:dyDescent="0.3">
      <c r="A41" s="1" t="s">
        <v>878</v>
      </c>
      <c r="B41" s="1" t="s">
        <v>1152</v>
      </c>
      <c r="C41" s="8">
        <v>45918</v>
      </c>
      <c r="D41" s="1" t="s">
        <v>1124</v>
      </c>
      <c r="E41" s="1" t="s">
        <v>1111</v>
      </c>
      <c r="F41" s="1">
        <v>20</v>
      </c>
      <c r="G41" s="9">
        <v>619.13</v>
      </c>
      <c r="H41" s="9">
        <f t="shared" si="0"/>
        <v>12382.6</v>
      </c>
      <c r="I41" s="1" t="s">
        <v>1112</v>
      </c>
      <c r="J41" s="1"/>
      <c r="K41" s="1" t="str">
        <f t="shared" si="1"/>
        <v/>
      </c>
    </row>
    <row r="42" spans="1:11" x14ac:dyDescent="0.3">
      <c r="A42" s="1" t="s">
        <v>203</v>
      </c>
      <c r="B42" s="1" t="s">
        <v>1153</v>
      </c>
      <c r="C42" s="8">
        <v>45562</v>
      </c>
      <c r="D42" s="1" t="s">
        <v>1107</v>
      </c>
      <c r="E42" s="1" t="s">
        <v>1111</v>
      </c>
      <c r="F42" s="1">
        <v>12</v>
      </c>
      <c r="G42" s="9">
        <v>285.64999999999998</v>
      </c>
      <c r="H42" s="9">
        <f t="shared" si="0"/>
        <v>3427.7999999999997</v>
      </c>
      <c r="I42" s="1" t="s">
        <v>1112</v>
      </c>
      <c r="J42" s="1"/>
      <c r="K42" s="1" t="str">
        <f t="shared" si="1"/>
        <v/>
      </c>
    </row>
    <row r="43" spans="1:11" x14ac:dyDescent="0.3">
      <c r="A43" s="1" t="s">
        <v>451</v>
      </c>
      <c r="B43" s="1" t="s">
        <v>1154</v>
      </c>
      <c r="C43" s="8">
        <v>45643</v>
      </c>
      <c r="D43" s="1" t="s">
        <v>1107</v>
      </c>
      <c r="E43" s="1" t="s">
        <v>1116</v>
      </c>
      <c r="F43" s="1">
        <v>9</v>
      </c>
      <c r="G43" s="9">
        <v>257.51</v>
      </c>
      <c r="H43" s="9">
        <f t="shared" si="0"/>
        <v>2317.59</v>
      </c>
      <c r="I43" s="1" t="s">
        <v>1112</v>
      </c>
      <c r="J43" s="1"/>
      <c r="K43" s="1" t="str">
        <f t="shared" si="1"/>
        <v/>
      </c>
    </row>
    <row r="44" spans="1:11" x14ac:dyDescent="0.3">
      <c r="A44" s="1" t="s">
        <v>595</v>
      </c>
      <c r="B44" s="1" t="s">
        <v>1155</v>
      </c>
      <c r="C44" s="8">
        <v>45386</v>
      </c>
      <c r="D44" s="1" t="s">
        <v>1107</v>
      </c>
      <c r="E44" s="1" t="s">
        <v>1116</v>
      </c>
      <c r="F44" s="1">
        <v>1</v>
      </c>
      <c r="G44" s="9">
        <v>46.54</v>
      </c>
      <c r="H44" s="9">
        <f t="shared" si="0"/>
        <v>46.54</v>
      </c>
      <c r="I44" s="1" t="s">
        <v>1112</v>
      </c>
      <c r="J44" s="1"/>
      <c r="K44" s="1" t="str">
        <f t="shared" si="1"/>
        <v/>
      </c>
    </row>
    <row r="45" spans="1:11" x14ac:dyDescent="0.3">
      <c r="A45" s="1" t="s">
        <v>1070</v>
      </c>
      <c r="B45" s="1" t="s">
        <v>1156</v>
      </c>
      <c r="C45" s="8">
        <v>45457</v>
      </c>
      <c r="D45" s="1" t="s">
        <v>1107</v>
      </c>
      <c r="E45" s="1" t="s">
        <v>1114</v>
      </c>
      <c r="F45" s="1">
        <v>9</v>
      </c>
      <c r="G45" s="9">
        <v>49.21</v>
      </c>
      <c r="H45" s="9">
        <f t="shared" si="0"/>
        <v>442.89</v>
      </c>
      <c r="I45" s="1" t="s">
        <v>1109</v>
      </c>
      <c r="J45" s="8">
        <v>46178</v>
      </c>
      <c r="K45" s="1" t="str">
        <f t="shared" si="1"/>
        <v>Jun-2026</v>
      </c>
    </row>
    <row r="46" spans="1:11" x14ac:dyDescent="0.3">
      <c r="A46" s="1" t="s">
        <v>545</v>
      </c>
      <c r="B46" s="1" t="s">
        <v>1157</v>
      </c>
      <c r="C46" s="8">
        <v>45670</v>
      </c>
      <c r="D46" s="1" t="s">
        <v>1107</v>
      </c>
      <c r="E46" s="1" t="s">
        <v>1108</v>
      </c>
      <c r="F46" s="1">
        <v>7</v>
      </c>
      <c r="G46" s="9">
        <v>100.44</v>
      </c>
      <c r="H46" s="9">
        <f t="shared" si="0"/>
        <v>703.07999999999993</v>
      </c>
      <c r="I46" s="1" t="s">
        <v>1112</v>
      </c>
      <c r="J46" s="1"/>
      <c r="K46" s="1" t="str">
        <f t="shared" si="1"/>
        <v/>
      </c>
    </row>
    <row r="47" spans="1:11" x14ac:dyDescent="0.3">
      <c r="A47" s="1" t="s">
        <v>484</v>
      </c>
      <c r="B47" s="1" t="s">
        <v>1158</v>
      </c>
      <c r="C47" s="8">
        <v>45658</v>
      </c>
      <c r="D47" s="1" t="s">
        <v>1107</v>
      </c>
      <c r="E47" s="1" t="s">
        <v>1108</v>
      </c>
      <c r="F47" s="1">
        <v>11</v>
      </c>
      <c r="G47" s="9">
        <v>89.72</v>
      </c>
      <c r="H47" s="9">
        <f t="shared" si="0"/>
        <v>986.92</v>
      </c>
      <c r="I47" s="1" t="s">
        <v>1112</v>
      </c>
      <c r="J47" s="1"/>
      <c r="K47" s="1" t="str">
        <f t="shared" si="1"/>
        <v/>
      </c>
    </row>
    <row r="48" spans="1:11" x14ac:dyDescent="0.3">
      <c r="A48" s="1" t="s">
        <v>101</v>
      </c>
      <c r="B48" s="1" t="s">
        <v>1159</v>
      </c>
      <c r="C48" s="8">
        <v>45927</v>
      </c>
      <c r="D48" s="1" t="s">
        <v>1107</v>
      </c>
      <c r="E48" s="1" t="s">
        <v>1108</v>
      </c>
      <c r="F48" s="1">
        <v>14</v>
      </c>
      <c r="G48" s="9">
        <v>115.69</v>
      </c>
      <c r="H48" s="9">
        <f t="shared" si="0"/>
        <v>1619.6599999999999</v>
      </c>
      <c r="I48" s="1" t="s">
        <v>1112</v>
      </c>
      <c r="J48" s="1"/>
      <c r="K48" s="1" t="str">
        <f t="shared" si="1"/>
        <v/>
      </c>
    </row>
    <row r="49" spans="1:11" x14ac:dyDescent="0.3">
      <c r="A49" s="1" t="s">
        <v>190</v>
      </c>
      <c r="B49" s="1" t="s">
        <v>1144</v>
      </c>
      <c r="C49" s="8">
        <v>45317</v>
      </c>
      <c r="D49" s="1" t="s">
        <v>1107</v>
      </c>
      <c r="E49" s="1" t="s">
        <v>1116</v>
      </c>
      <c r="F49" s="1">
        <v>13</v>
      </c>
      <c r="G49" s="9">
        <v>449.9</v>
      </c>
      <c r="H49" s="9">
        <f t="shared" si="0"/>
        <v>5848.7</v>
      </c>
      <c r="I49" s="1" t="s">
        <v>1112</v>
      </c>
      <c r="J49" s="1"/>
      <c r="K49" s="1" t="str">
        <f t="shared" si="1"/>
        <v/>
      </c>
    </row>
    <row r="50" spans="1:11" x14ac:dyDescent="0.3">
      <c r="A50" s="1" t="s">
        <v>176</v>
      </c>
      <c r="B50" s="1" t="s">
        <v>1160</v>
      </c>
      <c r="C50" s="8">
        <v>45565</v>
      </c>
      <c r="D50" s="1" t="s">
        <v>1107</v>
      </c>
      <c r="E50" s="1" t="s">
        <v>1111</v>
      </c>
      <c r="F50" s="1">
        <v>7</v>
      </c>
      <c r="G50" s="9">
        <v>424.39</v>
      </c>
      <c r="H50" s="9">
        <f t="shared" si="0"/>
        <v>2970.73</v>
      </c>
      <c r="I50" s="1" t="s">
        <v>1112</v>
      </c>
      <c r="J50" s="1"/>
      <c r="K50" s="1" t="str">
        <f t="shared" si="1"/>
        <v/>
      </c>
    </row>
    <row r="51" spans="1:11" x14ac:dyDescent="0.3">
      <c r="A51" s="1" t="s">
        <v>325</v>
      </c>
      <c r="B51" s="1" t="s">
        <v>1161</v>
      </c>
      <c r="C51" s="8">
        <v>45763</v>
      </c>
      <c r="D51" s="1" t="s">
        <v>1107</v>
      </c>
      <c r="E51" s="1" t="s">
        <v>1108</v>
      </c>
      <c r="F51" s="1">
        <v>4</v>
      </c>
      <c r="G51" s="9">
        <v>55.29</v>
      </c>
      <c r="H51" s="9">
        <f t="shared" si="0"/>
        <v>221.16</v>
      </c>
      <c r="I51" s="1" t="s">
        <v>1112</v>
      </c>
      <c r="J51" s="1"/>
      <c r="K51" s="1" t="str">
        <f t="shared" si="1"/>
        <v/>
      </c>
    </row>
    <row r="52" spans="1:11" x14ac:dyDescent="0.3">
      <c r="A52" s="1" t="s">
        <v>287</v>
      </c>
      <c r="B52" s="1" t="s">
        <v>1162</v>
      </c>
      <c r="C52" s="8">
        <v>45363</v>
      </c>
      <c r="D52" s="1" t="s">
        <v>1124</v>
      </c>
      <c r="E52" s="1" t="s">
        <v>1116</v>
      </c>
      <c r="F52" s="1">
        <v>14</v>
      </c>
      <c r="G52" s="9">
        <v>1098.07</v>
      </c>
      <c r="H52" s="9">
        <f t="shared" si="0"/>
        <v>15372.98</v>
      </c>
      <c r="I52" s="1" t="s">
        <v>1112</v>
      </c>
      <c r="J52" s="1"/>
      <c r="K52" s="1" t="str">
        <f t="shared" si="1"/>
        <v/>
      </c>
    </row>
    <row r="53" spans="1:11" x14ac:dyDescent="0.3">
      <c r="A53" s="1" t="s">
        <v>209</v>
      </c>
      <c r="B53" s="1" t="s">
        <v>1163</v>
      </c>
      <c r="C53" s="8">
        <v>45631</v>
      </c>
      <c r="D53" s="1" t="s">
        <v>1124</v>
      </c>
      <c r="E53" s="1" t="s">
        <v>1111</v>
      </c>
      <c r="F53" s="1">
        <v>11</v>
      </c>
      <c r="G53" s="9">
        <v>449.99</v>
      </c>
      <c r="H53" s="9">
        <f t="shared" si="0"/>
        <v>4949.8900000000003</v>
      </c>
      <c r="I53" s="1" t="s">
        <v>1112</v>
      </c>
      <c r="J53" s="1"/>
      <c r="K53" s="1" t="str">
        <f t="shared" si="1"/>
        <v/>
      </c>
    </row>
    <row r="54" spans="1:11" x14ac:dyDescent="0.3">
      <c r="A54" s="1" t="s">
        <v>197</v>
      </c>
      <c r="B54" s="1" t="s">
        <v>1164</v>
      </c>
      <c r="C54" s="8">
        <v>45403</v>
      </c>
      <c r="D54" s="1" t="s">
        <v>1107</v>
      </c>
      <c r="E54" s="1" t="s">
        <v>1116</v>
      </c>
      <c r="F54" s="1">
        <v>12</v>
      </c>
      <c r="G54" s="9">
        <v>387.1</v>
      </c>
      <c r="H54" s="9">
        <f t="shared" si="0"/>
        <v>4645.2000000000007</v>
      </c>
      <c r="I54" s="1" t="s">
        <v>1112</v>
      </c>
      <c r="J54" s="1"/>
      <c r="K54" s="1" t="str">
        <f t="shared" si="1"/>
        <v/>
      </c>
    </row>
    <row r="55" spans="1:11" x14ac:dyDescent="0.3">
      <c r="A55" s="1" t="s">
        <v>522</v>
      </c>
      <c r="B55" s="1" t="s">
        <v>1165</v>
      </c>
      <c r="C55" s="8">
        <v>45686</v>
      </c>
      <c r="D55" s="1" t="s">
        <v>1124</v>
      </c>
      <c r="E55" s="1" t="s">
        <v>1108</v>
      </c>
      <c r="F55" s="1">
        <v>11</v>
      </c>
      <c r="G55" s="9">
        <v>262.14</v>
      </c>
      <c r="H55" s="9">
        <f t="shared" si="0"/>
        <v>2883.54</v>
      </c>
      <c r="I55" s="1" t="s">
        <v>1112</v>
      </c>
      <c r="J55" s="1"/>
      <c r="K55" s="1" t="str">
        <f t="shared" si="1"/>
        <v/>
      </c>
    </row>
    <row r="56" spans="1:11" x14ac:dyDescent="0.3">
      <c r="A56" s="1" t="s">
        <v>619</v>
      </c>
      <c r="B56" s="1" t="s">
        <v>1166</v>
      </c>
      <c r="C56" s="8">
        <v>45978</v>
      </c>
      <c r="D56" s="1" t="s">
        <v>1107</v>
      </c>
      <c r="E56" s="1" t="s">
        <v>1114</v>
      </c>
      <c r="F56" s="1">
        <v>2</v>
      </c>
      <c r="G56" s="9">
        <v>457.76</v>
      </c>
      <c r="H56" s="9">
        <f t="shared" si="0"/>
        <v>915.52</v>
      </c>
      <c r="I56" s="1" t="s">
        <v>1112</v>
      </c>
      <c r="J56" s="1"/>
      <c r="K56" s="1" t="str">
        <f t="shared" si="1"/>
        <v/>
      </c>
    </row>
    <row r="57" spans="1:11" x14ac:dyDescent="0.3">
      <c r="A57" s="1" t="s">
        <v>446</v>
      </c>
      <c r="B57" s="1" t="s">
        <v>1167</v>
      </c>
      <c r="C57" s="8">
        <v>45971</v>
      </c>
      <c r="D57" s="1" t="s">
        <v>1124</v>
      </c>
      <c r="E57" s="1" t="s">
        <v>1116</v>
      </c>
      <c r="F57" s="1">
        <v>19</v>
      </c>
      <c r="G57" s="9">
        <v>633</v>
      </c>
      <c r="H57" s="9">
        <f t="shared" si="0"/>
        <v>12027</v>
      </c>
      <c r="I57" s="1" t="s">
        <v>1112</v>
      </c>
      <c r="J57" s="1"/>
      <c r="K57" s="1" t="str">
        <f t="shared" si="1"/>
        <v/>
      </c>
    </row>
    <row r="58" spans="1:11" x14ac:dyDescent="0.3">
      <c r="A58" s="1" t="s">
        <v>427</v>
      </c>
      <c r="B58" s="1" t="s">
        <v>1168</v>
      </c>
      <c r="C58" s="8">
        <v>45859</v>
      </c>
      <c r="D58" s="1" t="s">
        <v>1107</v>
      </c>
      <c r="E58" s="1" t="s">
        <v>1114</v>
      </c>
      <c r="F58" s="1">
        <v>11</v>
      </c>
      <c r="G58" s="9">
        <v>454.06</v>
      </c>
      <c r="H58" s="9">
        <f t="shared" si="0"/>
        <v>4994.66</v>
      </c>
      <c r="I58" s="1" t="s">
        <v>1112</v>
      </c>
      <c r="J58" s="1"/>
      <c r="K58" s="1" t="str">
        <f t="shared" si="1"/>
        <v/>
      </c>
    </row>
    <row r="59" spans="1:11" x14ac:dyDescent="0.3">
      <c r="A59" s="1" t="s">
        <v>283</v>
      </c>
      <c r="B59" s="1" t="s">
        <v>1169</v>
      </c>
      <c r="C59" s="8">
        <v>45922</v>
      </c>
      <c r="D59" s="1" t="s">
        <v>1107</v>
      </c>
      <c r="E59" s="1" t="s">
        <v>1114</v>
      </c>
      <c r="F59" s="1">
        <v>9</v>
      </c>
      <c r="G59" s="9">
        <v>407.67</v>
      </c>
      <c r="H59" s="9">
        <f t="shared" si="0"/>
        <v>3669.03</v>
      </c>
      <c r="I59" s="1" t="s">
        <v>1112</v>
      </c>
      <c r="J59" s="1"/>
      <c r="K59" s="1" t="str">
        <f t="shared" si="1"/>
        <v/>
      </c>
    </row>
    <row r="60" spans="1:11" x14ac:dyDescent="0.3">
      <c r="A60" s="1" t="s">
        <v>413</v>
      </c>
      <c r="B60" s="1" t="s">
        <v>1170</v>
      </c>
      <c r="C60" s="8">
        <v>45885</v>
      </c>
      <c r="D60" s="1" t="s">
        <v>1107</v>
      </c>
      <c r="E60" s="1" t="s">
        <v>1116</v>
      </c>
      <c r="F60" s="1">
        <v>8</v>
      </c>
      <c r="G60" s="9">
        <v>237.18</v>
      </c>
      <c r="H60" s="9">
        <f t="shared" si="0"/>
        <v>1897.44</v>
      </c>
      <c r="I60" s="1" t="s">
        <v>1112</v>
      </c>
      <c r="J60" s="1"/>
      <c r="K60" s="1" t="str">
        <f t="shared" si="1"/>
        <v/>
      </c>
    </row>
    <row r="61" spans="1:11" x14ac:dyDescent="0.3">
      <c r="A61" s="1" t="s">
        <v>354</v>
      </c>
      <c r="B61" s="1" t="s">
        <v>1171</v>
      </c>
      <c r="C61" s="8">
        <v>45465</v>
      </c>
      <c r="D61" s="1" t="s">
        <v>1107</v>
      </c>
      <c r="E61" s="1" t="s">
        <v>1116</v>
      </c>
      <c r="F61" s="1">
        <v>9</v>
      </c>
      <c r="G61" s="9">
        <v>333.78</v>
      </c>
      <c r="H61" s="9">
        <f t="shared" si="0"/>
        <v>3004.0199999999995</v>
      </c>
      <c r="I61" s="1" t="s">
        <v>1112</v>
      </c>
      <c r="J61" s="1"/>
      <c r="K61" s="1" t="str">
        <f t="shared" si="1"/>
        <v/>
      </c>
    </row>
    <row r="62" spans="1:11" x14ac:dyDescent="0.3">
      <c r="A62" s="1" t="s">
        <v>64</v>
      </c>
      <c r="B62" s="1" t="s">
        <v>1120</v>
      </c>
      <c r="C62" s="8">
        <v>45980</v>
      </c>
      <c r="D62" s="1" t="s">
        <v>1107</v>
      </c>
      <c r="E62" s="1" t="s">
        <v>1108</v>
      </c>
      <c r="F62" s="1">
        <v>3</v>
      </c>
      <c r="G62" s="9">
        <v>55.63</v>
      </c>
      <c r="H62" s="9">
        <f t="shared" si="0"/>
        <v>166.89000000000001</v>
      </c>
      <c r="I62" s="1" t="s">
        <v>1112</v>
      </c>
      <c r="J62" s="1"/>
      <c r="K62" s="1" t="str">
        <f t="shared" si="1"/>
        <v/>
      </c>
    </row>
    <row r="63" spans="1:11" x14ac:dyDescent="0.3">
      <c r="A63" s="1" t="s">
        <v>92</v>
      </c>
      <c r="B63" s="1" t="s">
        <v>1172</v>
      </c>
      <c r="C63" s="8">
        <v>45366</v>
      </c>
      <c r="D63" s="1" t="s">
        <v>1107</v>
      </c>
      <c r="E63" s="1" t="s">
        <v>1108</v>
      </c>
      <c r="F63" s="1">
        <v>12</v>
      </c>
      <c r="G63" s="9">
        <v>347.91</v>
      </c>
      <c r="H63" s="9">
        <f t="shared" si="0"/>
        <v>4174.92</v>
      </c>
      <c r="I63" s="1" t="s">
        <v>1112</v>
      </c>
      <c r="J63" s="1"/>
      <c r="K63" s="1" t="str">
        <f t="shared" si="1"/>
        <v/>
      </c>
    </row>
    <row r="64" spans="1:11" x14ac:dyDescent="0.3">
      <c r="A64" s="1" t="s">
        <v>81</v>
      </c>
      <c r="B64" s="1" t="s">
        <v>1173</v>
      </c>
      <c r="C64" s="8">
        <v>45963</v>
      </c>
      <c r="D64" s="1" t="s">
        <v>1107</v>
      </c>
      <c r="E64" s="1" t="s">
        <v>1111</v>
      </c>
      <c r="F64" s="1">
        <v>13</v>
      </c>
      <c r="G64" s="9">
        <v>229.94</v>
      </c>
      <c r="H64" s="9">
        <f t="shared" si="0"/>
        <v>2989.22</v>
      </c>
      <c r="I64" s="1" t="s">
        <v>1112</v>
      </c>
      <c r="J64" s="1"/>
      <c r="K64" s="1" t="str">
        <f t="shared" si="1"/>
        <v/>
      </c>
    </row>
    <row r="65" spans="1:11" x14ac:dyDescent="0.3">
      <c r="A65" s="1" t="s">
        <v>242</v>
      </c>
      <c r="B65" s="1" t="s">
        <v>1174</v>
      </c>
      <c r="C65" s="8">
        <v>45767</v>
      </c>
      <c r="D65" s="1" t="s">
        <v>1107</v>
      </c>
      <c r="E65" s="1" t="s">
        <v>1108</v>
      </c>
      <c r="F65" s="1">
        <v>14</v>
      </c>
      <c r="G65" s="9">
        <v>97.79</v>
      </c>
      <c r="H65" s="9">
        <f t="shared" si="0"/>
        <v>1369.0600000000002</v>
      </c>
      <c r="I65" s="1" t="s">
        <v>1109</v>
      </c>
      <c r="J65" s="8">
        <v>46134</v>
      </c>
      <c r="K65" s="1" t="str">
        <f t="shared" si="1"/>
        <v>Apr-2026</v>
      </c>
    </row>
    <row r="66" spans="1:11" x14ac:dyDescent="0.3">
      <c r="A66" s="1" t="s">
        <v>1032</v>
      </c>
      <c r="B66" s="1" t="s">
        <v>1166</v>
      </c>
      <c r="C66" s="8">
        <v>45901</v>
      </c>
      <c r="D66" s="1" t="s">
        <v>1107</v>
      </c>
      <c r="E66" s="1" t="s">
        <v>1114</v>
      </c>
      <c r="F66" s="1">
        <v>10</v>
      </c>
      <c r="G66" s="9">
        <v>399.53</v>
      </c>
      <c r="H66" s="9">
        <f t="shared" ref="H66:H129" si="2">F66*G66</f>
        <v>3995.2999999999997</v>
      </c>
      <c r="I66" s="1" t="s">
        <v>1112</v>
      </c>
      <c r="J66" s="1"/>
      <c r="K66" s="1" t="str">
        <f t="shared" ref="K66:K129" si="3">IF(J66="","",TEXT(J66,"mmm-yyyy"))</f>
        <v/>
      </c>
    </row>
    <row r="67" spans="1:11" x14ac:dyDescent="0.3">
      <c r="A67" s="1" t="s">
        <v>263</v>
      </c>
      <c r="B67" s="1" t="s">
        <v>1175</v>
      </c>
      <c r="C67" s="8">
        <v>45748</v>
      </c>
      <c r="D67" s="1" t="s">
        <v>1124</v>
      </c>
      <c r="E67" s="1" t="s">
        <v>1114</v>
      </c>
      <c r="F67" s="1">
        <v>17</v>
      </c>
      <c r="G67" s="9">
        <v>562.87</v>
      </c>
      <c r="H67" s="9">
        <f t="shared" si="2"/>
        <v>9568.7900000000009</v>
      </c>
      <c r="I67" s="1" t="s">
        <v>1112</v>
      </c>
      <c r="J67" s="1"/>
      <c r="K67" s="1" t="str">
        <f t="shared" si="3"/>
        <v/>
      </c>
    </row>
    <row r="68" spans="1:11" x14ac:dyDescent="0.3">
      <c r="A68" s="1" t="s">
        <v>157</v>
      </c>
      <c r="B68" s="1" t="s">
        <v>1156</v>
      </c>
      <c r="C68" s="8">
        <v>45825</v>
      </c>
      <c r="D68" s="1" t="s">
        <v>1107</v>
      </c>
      <c r="E68" s="1" t="s">
        <v>1108</v>
      </c>
      <c r="F68" s="1">
        <v>5</v>
      </c>
      <c r="G68" s="9">
        <v>236.34</v>
      </c>
      <c r="H68" s="9">
        <f t="shared" si="2"/>
        <v>1181.7</v>
      </c>
      <c r="I68" s="1" t="s">
        <v>1112</v>
      </c>
      <c r="J68" s="1"/>
      <c r="K68" s="1" t="str">
        <f t="shared" si="3"/>
        <v/>
      </c>
    </row>
    <row r="69" spans="1:11" x14ac:dyDescent="0.3">
      <c r="A69" s="1" t="s">
        <v>988</v>
      </c>
      <c r="B69" s="1" t="s">
        <v>1176</v>
      </c>
      <c r="C69" s="8">
        <v>45635</v>
      </c>
      <c r="D69" s="1" t="s">
        <v>1107</v>
      </c>
      <c r="E69" s="1" t="s">
        <v>1111</v>
      </c>
      <c r="F69" s="1">
        <v>3</v>
      </c>
      <c r="G69" s="9">
        <v>110.61</v>
      </c>
      <c r="H69" s="9">
        <f t="shared" si="2"/>
        <v>331.83</v>
      </c>
      <c r="I69" s="1" t="s">
        <v>1112</v>
      </c>
      <c r="J69" s="1"/>
      <c r="K69" s="1" t="str">
        <f t="shared" si="3"/>
        <v/>
      </c>
    </row>
    <row r="70" spans="1:11" x14ac:dyDescent="0.3">
      <c r="A70" s="1" t="s">
        <v>318</v>
      </c>
      <c r="B70" s="1" t="s">
        <v>1177</v>
      </c>
      <c r="C70" s="8">
        <v>45357</v>
      </c>
      <c r="D70" s="1" t="s">
        <v>1107</v>
      </c>
      <c r="E70" s="1" t="s">
        <v>1116</v>
      </c>
      <c r="F70" s="1">
        <v>9</v>
      </c>
      <c r="G70" s="9">
        <v>247.68</v>
      </c>
      <c r="H70" s="9">
        <f t="shared" si="2"/>
        <v>2229.12</v>
      </c>
      <c r="I70" s="1" t="s">
        <v>1109</v>
      </c>
      <c r="J70" s="8">
        <v>46125</v>
      </c>
      <c r="K70" s="1" t="str">
        <f t="shared" si="3"/>
        <v>Apr-2026</v>
      </c>
    </row>
    <row r="71" spans="1:11" x14ac:dyDescent="0.3">
      <c r="A71" s="1" t="s">
        <v>169</v>
      </c>
      <c r="B71" s="1" t="s">
        <v>1178</v>
      </c>
      <c r="C71" s="8">
        <v>45312</v>
      </c>
      <c r="D71" s="1" t="s">
        <v>1124</v>
      </c>
      <c r="E71" s="1" t="s">
        <v>1114</v>
      </c>
      <c r="F71" s="1">
        <v>18</v>
      </c>
      <c r="G71" s="9">
        <v>208.25</v>
      </c>
      <c r="H71" s="9">
        <f t="shared" si="2"/>
        <v>3748.5</v>
      </c>
      <c r="I71" s="1" t="s">
        <v>1112</v>
      </c>
      <c r="J71" s="1"/>
      <c r="K71" s="1" t="str">
        <f t="shared" si="3"/>
        <v/>
      </c>
    </row>
    <row r="72" spans="1:11" x14ac:dyDescent="0.3">
      <c r="A72" s="1" t="s">
        <v>151</v>
      </c>
      <c r="B72" s="1" t="s">
        <v>1179</v>
      </c>
      <c r="C72" s="8">
        <v>45721</v>
      </c>
      <c r="D72" s="1" t="s">
        <v>1107</v>
      </c>
      <c r="E72" s="1" t="s">
        <v>1108</v>
      </c>
      <c r="F72" s="1">
        <v>8</v>
      </c>
      <c r="G72" s="9">
        <v>140.44999999999999</v>
      </c>
      <c r="H72" s="9">
        <f t="shared" si="2"/>
        <v>1123.5999999999999</v>
      </c>
      <c r="I72" s="1" t="s">
        <v>1112</v>
      </c>
      <c r="J72" s="1"/>
      <c r="K72" s="1" t="str">
        <f t="shared" si="3"/>
        <v/>
      </c>
    </row>
    <row r="73" spans="1:11" x14ac:dyDescent="0.3">
      <c r="A73" s="1" t="s">
        <v>251</v>
      </c>
      <c r="B73" s="1" t="s">
        <v>1180</v>
      </c>
      <c r="C73" s="8">
        <v>45636</v>
      </c>
      <c r="D73" s="1" t="s">
        <v>1107</v>
      </c>
      <c r="E73" s="1" t="s">
        <v>1114</v>
      </c>
      <c r="F73" s="1">
        <v>12</v>
      </c>
      <c r="G73" s="9">
        <v>116.79</v>
      </c>
      <c r="H73" s="9">
        <f t="shared" si="2"/>
        <v>1401.48</v>
      </c>
      <c r="I73" s="1" t="s">
        <v>1112</v>
      </c>
      <c r="J73" s="1"/>
      <c r="K73" s="1" t="str">
        <f t="shared" si="3"/>
        <v/>
      </c>
    </row>
    <row r="74" spans="1:11" x14ac:dyDescent="0.3">
      <c r="A74" s="1" t="s">
        <v>598</v>
      </c>
      <c r="B74" s="1" t="s">
        <v>1181</v>
      </c>
      <c r="C74" s="8">
        <v>45838</v>
      </c>
      <c r="D74" s="1" t="s">
        <v>1107</v>
      </c>
      <c r="E74" s="1" t="s">
        <v>1114</v>
      </c>
      <c r="F74" s="1">
        <v>10</v>
      </c>
      <c r="G74" s="9">
        <v>290.51</v>
      </c>
      <c r="H74" s="9">
        <f t="shared" si="2"/>
        <v>2905.1</v>
      </c>
      <c r="I74" s="1" t="s">
        <v>1109</v>
      </c>
      <c r="J74" s="8">
        <v>46187</v>
      </c>
      <c r="K74" s="1" t="str">
        <f t="shared" si="3"/>
        <v>Jun-2026</v>
      </c>
    </row>
    <row r="75" spans="1:11" x14ac:dyDescent="0.3">
      <c r="A75" s="1" t="s">
        <v>746</v>
      </c>
      <c r="B75" s="1" t="s">
        <v>1182</v>
      </c>
      <c r="C75" s="8">
        <v>45478</v>
      </c>
      <c r="D75" s="1" t="s">
        <v>1107</v>
      </c>
      <c r="E75" s="1" t="s">
        <v>1114</v>
      </c>
      <c r="F75" s="1">
        <v>6</v>
      </c>
      <c r="G75" s="9">
        <v>137.07</v>
      </c>
      <c r="H75" s="9">
        <f t="shared" si="2"/>
        <v>822.42</v>
      </c>
      <c r="I75" s="1" t="s">
        <v>1112</v>
      </c>
      <c r="J75" s="1"/>
      <c r="K75" s="1" t="str">
        <f t="shared" si="3"/>
        <v/>
      </c>
    </row>
    <row r="76" spans="1:11" x14ac:dyDescent="0.3">
      <c r="A76" s="1" t="s">
        <v>811</v>
      </c>
      <c r="B76" s="1" t="s">
        <v>1179</v>
      </c>
      <c r="C76" s="8">
        <v>45576</v>
      </c>
      <c r="D76" s="1" t="s">
        <v>1107</v>
      </c>
      <c r="E76" s="1" t="s">
        <v>1114</v>
      </c>
      <c r="F76" s="1">
        <v>5</v>
      </c>
      <c r="G76" s="9">
        <v>408.19</v>
      </c>
      <c r="H76" s="9">
        <f t="shared" si="2"/>
        <v>2040.95</v>
      </c>
      <c r="I76" s="1" t="s">
        <v>1112</v>
      </c>
      <c r="J76" s="1"/>
      <c r="K76" s="1" t="str">
        <f t="shared" si="3"/>
        <v/>
      </c>
    </row>
    <row r="77" spans="1:11" x14ac:dyDescent="0.3">
      <c r="A77" s="1" t="s">
        <v>654</v>
      </c>
      <c r="B77" s="1" t="s">
        <v>1183</v>
      </c>
      <c r="C77" s="8">
        <v>45345</v>
      </c>
      <c r="D77" s="1" t="s">
        <v>1124</v>
      </c>
      <c r="E77" s="1" t="s">
        <v>1116</v>
      </c>
      <c r="F77" s="1">
        <v>10</v>
      </c>
      <c r="G77" s="9">
        <v>1110.2</v>
      </c>
      <c r="H77" s="9">
        <f t="shared" si="2"/>
        <v>11102</v>
      </c>
      <c r="I77" s="1" t="s">
        <v>1112</v>
      </c>
      <c r="J77" s="1"/>
      <c r="K77" s="1" t="str">
        <f t="shared" si="3"/>
        <v/>
      </c>
    </row>
    <row r="78" spans="1:11" x14ac:dyDescent="0.3">
      <c r="A78" s="1" t="s">
        <v>506</v>
      </c>
      <c r="B78" s="1" t="s">
        <v>1184</v>
      </c>
      <c r="C78" s="8">
        <v>45323</v>
      </c>
      <c r="D78" s="1" t="s">
        <v>1124</v>
      </c>
      <c r="E78" s="1" t="s">
        <v>1108</v>
      </c>
      <c r="F78" s="1">
        <v>3</v>
      </c>
      <c r="G78" s="9">
        <v>1069.8699999999999</v>
      </c>
      <c r="H78" s="9">
        <f t="shared" si="2"/>
        <v>3209.6099999999997</v>
      </c>
      <c r="I78" s="1" t="s">
        <v>1112</v>
      </c>
      <c r="J78" s="1"/>
      <c r="K78" s="1" t="str">
        <f t="shared" si="3"/>
        <v/>
      </c>
    </row>
    <row r="79" spans="1:11" x14ac:dyDescent="0.3">
      <c r="A79" s="1" t="s">
        <v>1080</v>
      </c>
      <c r="B79" s="1" t="s">
        <v>1185</v>
      </c>
      <c r="C79" s="8">
        <v>45869</v>
      </c>
      <c r="D79" s="1" t="s">
        <v>1124</v>
      </c>
      <c r="E79" s="1" t="s">
        <v>1114</v>
      </c>
      <c r="F79" s="1">
        <v>11</v>
      </c>
      <c r="G79" s="9">
        <v>1273.6600000000001</v>
      </c>
      <c r="H79" s="9">
        <f t="shared" si="2"/>
        <v>14010.26</v>
      </c>
      <c r="I79" s="1" t="s">
        <v>1112</v>
      </c>
      <c r="J79" s="1"/>
      <c r="K79" s="1" t="str">
        <f t="shared" si="3"/>
        <v/>
      </c>
    </row>
    <row r="80" spans="1:11" x14ac:dyDescent="0.3">
      <c r="A80" s="1" t="s">
        <v>105</v>
      </c>
      <c r="B80" s="1" t="s">
        <v>1186</v>
      </c>
      <c r="C80" s="8">
        <v>45459</v>
      </c>
      <c r="D80" s="1" t="s">
        <v>1124</v>
      </c>
      <c r="E80" s="1" t="s">
        <v>1111</v>
      </c>
      <c r="F80" s="1">
        <v>21</v>
      </c>
      <c r="G80" s="9">
        <v>235.95</v>
      </c>
      <c r="H80" s="9">
        <f t="shared" si="2"/>
        <v>4954.95</v>
      </c>
      <c r="I80" s="1" t="s">
        <v>1112</v>
      </c>
      <c r="J80" s="1"/>
      <c r="K80" s="1" t="str">
        <f t="shared" si="3"/>
        <v/>
      </c>
    </row>
    <row r="81" spans="1:11" x14ac:dyDescent="0.3">
      <c r="A81" s="1" t="s">
        <v>659</v>
      </c>
      <c r="B81" s="1" t="s">
        <v>1187</v>
      </c>
      <c r="C81" s="8">
        <v>45698</v>
      </c>
      <c r="D81" s="1" t="s">
        <v>1124</v>
      </c>
      <c r="E81" s="1" t="s">
        <v>1108</v>
      </c>
      <c r="F81" s="1">
        <v>5</v>
      </c>
      <c r="G81" s="9">
        <v>1028.94</v>
      </c>
      <c r="H81" s="9">
        <f t="shared" si="2"/>
        <v>5144.7000000000007</v>
      </c>
      <c r="I81" s="1" t="s">
        <v>1112</v>
      </c>
      <c r="J81" s="1"/>
      <c r="K81" s="1" t="str">
        <f t="shared" si="3"/>
        <v/>
      </c>
    </row>
    <row r="82" spans="1:11" x14ac:dyDescent="0.3">
      <c r="A82" s="1" t="s">
        <v>532</v>
      </c>
      <c r="B82" s="1" t="s">
        <v>1188</v>
      </c>
      <c r="C82" s="8">
        <v>45600</v>
      </c>
      <c r="D82" s="1" t="s">
        <v>1124</v>
      </c>
      <c r="E82" s="1" t="s">
        <v>1111</v>
      </c>
      <c r="F82" s="1">
        <v>21</v>
      </c>
      <c r="G82" s="9">
        <v>1295.69</v>
      </c>
      <c r="H82" s="9">
        <f t="shared" si="2"/>
        <v>27209.49</v>
      </c>
      <c r="I82" s="1" t="s">
        <v>1112</v>
      </c>
      <c r="J82" s="1"/>
      <c r="K82" s="1" t="str">
        <f t="shared" si="3"/>
        <v/>
      </c>
    </row>
    <row r="83" spans="1:11" x14ac:dyDescent="0.3">
      <c r="A83" s="1" t="s">
        <v>405</v>
      </c>
      <c r="B83" s="1" t="s">
        <v>1189</v>
      </c>
      <c r="C83" s="8">
        <v>45362</v>
      </c>
      <c r="D83" s="1" t="s">
        <v>1107</v>
      </c>
      <c r="E83" s="1" t="s">
        <v>1116</v>
      </c>
      <c r="F83" s="1">
        <v>1</v>
      </c>
      <c r="G83" s="9">
        <v>414.57</v>
      </c>
      <c r="H83" s="9">
        <f t="shared" si="2"/>
        <v>414.57</v>
      </c>
      <c r="I83" s="1" t="s">
        <v>1112</v>
      </c>
      <c r="J83" s="1"/>
      <c r="K83" s="1" t="str">
        <f t="shared" si="3"/>
        <v/>
      </c>
    </row>
    <row r="84" spans="1:11" x14ac:dyDescent="0.3">
      <c r="A84" s="1" t="s">
        <v>792</v>
      </c>
      <c r="B84" s="1" t="s">
        <v>1190</v>
      </c>
      <c r="C84" s="8">
        <v>45662</v>
      </c>
      <c r="D84" s="1" t="s">
        <v>1107</v>
      </c>
      <c r="E84" s="1" t="s">
        <v>1114</v>
      </c>
      <c r="F84" s="1">
        <v>12</v>
      </c>
      <c r="G84" s="9">
        <v>111.55</v>
      </c>
      <c r="H84" s="9">
        <f t="shared" si="2"/>
        <v>1338.6</v>
      </c>
      <c r="I84" s="1" t="s">
        <v>1112</v>
      </c>
      <c r="J84" s="1"/>
      <c r="K84" s="1" t="str">
        <f t="shared" si="3"/>
        <v/>
      </c>
    </row>
    <row r="85" spans="1:11" x14ac:dyDescent="0.3">
      <c r="A85" s="1" t="s">
        <v>337</v>
      </c>
      <c r="B85" s="1" t="s">
        <v>1191</v>
      </c>
      <c r="C85" s="8">
        <v>45922</v>
      </c>
      <c r="D85" s="1" t="s">
        <v>1124</v>
      </c>
      <c r="E85" s="1" t="s">
        <v>1114</v>
      </c>
      <c r="F85" s="1">
        <v>17</v>
      </c>
      <c r="G85" s="9">
        <v>809.8</v>
      </c>
      <c r="H85" s="9">
        <f t="shared" si="2"/>
        <v>13766.599999999999</v>
      </c>
      <c r="I85" s="1" t="s">
        <v>1112</v>
      </c>
      <c r="J85" s="1"/>
      <c r="K85" s="1" t="str">
        <f t="shared" si="3"/>
        <v/>
      </c>
    </row>
    <row r="86" spans="1:11" x14ac:dyDescent="0.3">
      <c r="A86" s="1" t="s">
        <v>403</v>
      </c>
      <c r="B86" s="1" t="s">
        <v>1192</v>
      </c>
      <c r="C86" s="8">
        <v>45543</v>
      </c>
      <c r="D86" s="1" t="s">
        <v>1124</v>
      </c>
      <c r="E86" s="1" t="s">
        <v>1111</v>
      </c>
      <c r="F86" s="1">
        <v>11</v>
      </c>
      <c r="G86" s="9">
        <v>1434.28</v>
      </c>
      <c r="H86" s="9">
        <f t="shared" si="2"/>
        <v>15777.08</v>
      </c>
      <c r="I86" s="1" t="s">
        <v>1112</v>
      </c>
      <c r="J86" s="1"/>
      <c r="K86" s="1" t="str">
        <f t="shared" si="3"/>
        <v/>
      </c>
    </row>
    <row r="87" spans="1:11" x14ac:dyDescent="0.3">
      <c r="A87" s="1" t="s">
        <v>1075</v>
      </c>
      <c r="B87" s="1" t="s">
        <v>1193</v>
      </c>
      <c r="C87" s="8">
        <v>45916</v>
      </c>
      <c r="D87" s="1" t="s">
        <v>1107</v>
      </c>
      <c r="E87" s="1" t="s">
        <v>1116</v>
      </c>
      <c r="F87" s="1">
        <v>1</v>
      </c>
      <c r="G87" s="9">
        <v>260.02</v>
      </c>
      <c r="H87" s="9">
        <f t="shared" si="2"/>
        <v>260.02</v>
      </c>
      <c r="I87" s="1" t="s">
        <v>1112</v>
      </c>
      <c r="J87" s="1"/>
      <c r="K87" s="1" t="str">
        <f t="shared" si="3"/>
        <v/>
      </c>
    </row>
    <row r="88" spans="1:11" x14ac:dyDescent="0.3">
      <c r="A88" s="1" t="s">
        <v>178</v>
      </c>
      <c r="B88" s="1" t="s">
        <v>1194</v>
      </c>
      <c r="C88" s="8">
        <v>45655</v>
      </c>
      <c r="D88" s="1" t="s">
        <v>1107</v>
      </c>
      <c r="E88" s="1" t="s">
        <v>1116</v>
      </c>
      <c r="F88" s="1">
        <v>5</v>
      </c>
      <c r="G88" s="9">
        <v>427.94</v>
      </c>
      <c r="H88" s="9">
        <f t="shared" si="2"/>
        <v>2139.6999999999998</v>
      </c>
      <c r="I88" s="1" t="s">
        <v>1112</v>
      </c>
      <c r="J88" s="1"/>
      <c r="K88" s="1" t="str">
        <f t="shared" si="3"/>
        <v/>
      </c>
    </row>
    <row r="89" spans="1:11" x14ac:dyDescent="0.3">
      <c r="A89" s="1" t="s">
        <v>472</v>
      </c>
      <c r="B89" s="1" t="s">
        <v>1195</v>
      </c>
      <c r="C89" s="8">
        <v>45302</v>
      </c>
      <c r="D89" s="1" t="s">
        <v>1107</v>
      </c>
      <c r="E89" s="1" t="s">
        <v>1108</v>
      </c>
      <c r="F89" s="1">
        <v>2</v>
      </c>
      <c r="G89" s="9">
        <v>149.99</v>
      </c>
      <c r="H89" s="9">
        <f t="shared" si="2"/>
        <v>299.98</v>
      </c>
      <c r="I89" s="1" t="s">
        <v>1112</v>
      </c>
      <c r="J89" s="1"/>
      <c r="K89" s="1" t="str">
        <f t="shared" si="3"/>
        <v/>
      </c>
    </row>
    <row r="90" spans="1:11" x14ac:dyDescent="0.3">
      <c r="A90" s="1" t="s">
        <v>116</v>
      </c>
      <c r="B90" s="1" t="s">
        <v>1196</v>
      </c>
      <c r="C90" s="8">
        <v>45779</v>
      </c>
      <c r="D90" s="1" t="s">
        <v>1107</v>
      </c>
      <c r="E90" s="1" t="s">
        <v>1114</v>
      </c>
      <c r="F90" s="1">
        <v>8</v>
      </c>
      <c r="G90" s="9">
        <v>389.93</v>
      </c>
      <c r="H90" s="9">
        <f t="shared" si="2"/>
        <v>3119.44</v>
      </c>
      <c r="I90" s="1" t="s">
        <v>1109</v>
      </c>
      <c r="J90" s="8">
        <v>46066</v>
      </c>
      <c r="K90" s="1" t="str">
        <f t="shared" si="3"/>
        <v>Feb-2026</v>
      </c>
    </row>
    <row r="91" spans="1:11" x14ac:dyDescent="0.3">
      <c r="A91" s="1" t="s">
        <v>677</v>
      </c>
      <c r="B91" s="1" t="s">
        <v>1197</v>
      </c>
      <c r="C91" s="8">
        <v>45605</v>
      </c>
      <c r="D91" s="1" t="s">
        <v>1107</v>
      </c>
      <c r="E91" s="1" t="s">
        <v>1116</v>
      </c>
      <c r="F91" s="1">
        <v>8</v>
      </c>
      <c r="G91" s="9">
        <v>285.76</v>
      </c>
      <c r="H91" s="9">
        <f t="shared" si="2"/>
        <v>2286.08</v>
      </c>
      <c r="I91" s="1" t="s">
        <v>1112</v>
      </c>
      <c r="J91" s="1"/>
      <c r="K91" s="1" t="str">
        <f t="shared" si="3"/>
        <v/>
      </c>
    </row>
    <row r="92" spans="1:11" x14ac:dyDescent="0.3">
      <c r="A92" s="1" t="s">
        <v>73</v>
      </c>
      <c r="B92" s="1" t="s">
        <v>1183</v>
      </c>
      <c r="C92" s="8">
        <v>45630</v>
      </c>
      <c r="D92" s="1" t="s">
        <v>1107</v>
      </c>
      <c r="E92" s="1" t="s">
        <v>1114</v>
      </c>
      <c r="F92" s="1">
        <v>5</v>
      </c>
      <c r="G92" s="9">
        <v>178.38</v>
      </c>
      <c r="H92" s="9">
        <f t="shared" si="2"/>
        <v>891.9</v>
      </c>
      <c r="I92" s="1" t="s">
        <v>1112</v>
      </c>
      <c r="J92" s="1"/>
      <c r="K92" s="1" t="str">
        <f t="shared" si="3"/>
        <v/>
      </c>
    </row>
    <row r="93" spans="1:11" x14ac:dyDescent="0.3">
      <c r="A93" s="1" t="s">
        <v>840</v>
      </c>
      <c r="B93" s="1" t="s">
        <v>1198</v>
      </c>
      <c r="C93" s="8">
        <v>45615</v>
      </c>
      <c r="D93" s="1" t="s">
        <v>1107</v>
      </c>
      <c r="E93" s="1" t="s">
        <v>1108</v>
      </c>
      <c r="F93" s="1">
        <v>4</v>
      </c>
      <c r="G93" s="9">
        <v>139.13</v>
      </c>
      <c r="H93" s="9">
        <f t="shared" si="2"/>
        <v>556.52</v>
      </c>
      <c r="I93" s="1" t="s">
        <v>1112</v>
      </c>
      <c r="J93" s="1"/>
      <c r="K93" s="1" t="str">
        <f t="shared" si="3"/>
        <v/>
      </c>
    </row>
    <row r="94" spans="1:11" x14ac:dyDescent="0.3">
      <c r="A94" s="1" t="s">
        <v>103</v>
      </c>
      <c r="B94" s="1" t="s">
        <v>1199</v>
      </c>
      <c r="C94" s="8">
        <v>45829</v>
      </c>
      <c r="D94" s="1" t="s">
        <v>1107</v>
      </c>
      <c r="E94" s="1" t="s">
        <v>1111</v>
      </c>
      <c r="F94" s="1">
        <v>14</v>
      </c>
      <c r="G94" s="9">
        <v>129.44</v>
      </c>
      <c r="H94" s="9">
        <f t="shared" si="2"/>
        <v>1812.1599999999999</v>
      </c>
      <c r="I94" s="1" t="s">
        <v>1112</v>
      </c>
      <c r="J94" s="1"/>
      <c r="K94" s="1" t="str">
        <f t="shared" si="3"/>
        <v/>
      </c>
    </row>
    <row r="95" spans="1:11" x14ac:dyDescent="0.3">
      <c r="A95" s="1" t="s">
        <v>386</v>
      </c>
      <c r="B95" s="1" t="s">
        <v>1200</v>
      </c>
      <c r="C95" s="8">
        <v>45306</v>
      </c>
      <c r="D95" s="1" t="s">
        <v>1107</v>
      </c>
      <c r="E95" s="1" t="s">
        <v>1108</v>
      </c>
      <c r="F95" s="1">
        <v>5</v>
      </c>
      <c r="G95" s="9">
        <v>64.8</v>
      </c>
      <c r="H95" s="9">
        <f t="shared" si="2"/>
        <v>324</v>
      </c>
      <c r="I95" s="1" t="s">
        <v>1109</v>
      </c>
      <c r="J95" s="8">
        <v>46104</v>
      </c>
      <c r="K95" s="1" t="str">
        <f t="shared" si="3"/>
        <v>Mar-2026</v>
      </c>
    </row>
    <row r="96" spans="1:11" x14ac:dyDescent="0.3">
      <c r="A96" s="1" t="s">
        <v>240</v>
      </c>
      <c r="B96" s="1" t="s">
        <v>1201</v>
      </c>
      <c r="C96" s="8">
        <v>45397</v>
      </c>
      <c r="D96" s="1" t="s">
        <v>1124</v>
      </c>
      <c r="E96" s="1" t="s">
        <v>1116</v>
      </c>
      <c r="F96" s="1">
        <v>18</v>
      </c>
      <c r="G96" s="9">
        <v>870.2</v>
      </c>
      <c r="H96" s="9">
        <f t="shared" si="2"/>
        <v>15663.6</v>
      </c>
      <c r="I96" s="1" t="s">
        <v>1112</v>
      </c>
      <c r="J96" s="1"/>
      <c r="K96" s="1" t="str">
        <f t="shared" si="3"/>
        <v/>
      </c>
    </row>
    <row r="97" spans="1:11" x14ac:dyDescent="0.3">
      <c r="A97" s="1" t="s">
        <v>213</v>
      </c>
      <c r="B97" s="1" t="s">
        <v>1202</v>
      </c>
      <c r="C97" s="8">
        <v>45781</v>
      </c>
      <c r="D97" s="1" t="s">
        <v>1107</v>
      </c>
      <c r="E97" s="1" t="s">
        <v>1111</v>
      </c>
      <c r="F97" s="1">
        <v>7</v>
      </c>
      <c r="G97" s="9">
        <v>258.91000000000003</v>
      </c>
      <c r="H97" s="9">
        <f t="shared" si="2"/>
        <v>1812.3700000000001</v>
      </c>
      <c r="I97" s="1" t="s">
        <v>1112</v>
      </c>
      <c r="J97" s="1"/>
      <c r="K97" s="1" t="str">
        <f t="shared" si="3"/>
        <v/>
      </c>
    </row>
    <row r="98" spans="1:11" x14ac:dyDescent="0.3">
      <c r="A98" s="1" t="s">
        <v>749</v>
      </c>
      <c r="B98" s="1" t="s">
        <v>1203</v>
      </c>
      <c r="C98" s="8">
        <v>45447</v>
      </c>
      <c r="D98" s="1" t="s">
        <v>1107</v>
      </c>
      <c r="E98" s="1" t="s">
        <v>1116</v>
      </c>
      <c r="F98" s="1">
        <v>2</v>
      </c>
      <c r="G98" s="9">
        <v>477.35</v>
      </c>
      <c r="H98" s="9">
        <f t="shared" si="2"/>
        <v>954.7</v>
      </c>
      <c r="I98" s="1" t="s">
        <v>1109</v>
      </c>
      <c r="J98" s="8">
        <v>46132</v>
      </c>
      <c r="K98" s="1" t="str">
        <f t="shared" si="3"/>
        <v>Apr-2026</v>
      </c>
    </row>
    <row r="99" spans="1:11" x14ac:dyDescent="0.3">
      <c r="A99" s="1" t="s">
        <v>299</v>
      </c>
      <c r="B99" s="1" t="s">
        <v>1204</v>
      </c>
      <c r="C99" s="8">
        <v>45523</v>
      </c>
      <c r="D99" s="1" t="s">
        <v>1107</v>
      </c>
      <c r="E99" s="1" t="s">
        <v>1114</v>
      </c>
      <c r="F99" s="1">
        <v>8</v>
      </c>
      <c r="G99" s="9">
        <v>440.2</v>
      </c>
      <c r="H99" s="9">
        <f t="shared" si="2"/>
        <v>3521.6</v>
      </c>
      <c r="I99" s="1" t="s">
        <v>1112</v>
      </c>
      <c r="J99" s="1"/>
      <c r="K99" s="1" t="str">
        <f t="shared" si="3"/>
        <v/>
      </c>
    </row>
    <row r="100" spans="1:11" x14ac:dyDescent="0.3">
      <c r="A100" s="1" t="s">
        <v>1205</v>
      </c>
      <c r="B100" s="1" t="s">
        <v>1206</v>
      </c>
      <c r="C100" s="8">
        <v>45604</v>
      </c>
      <c r="D100" s="1" t="s">
        <v>1107</v>
      </c>
      <c r="E100" s="1" t="s">
        <v>1111</v>
      </c>
      <c r="F100" s="1">
        <v>10</v>
      </c>
      <c r="G100" s="9">
        <v>462.65</v>
      </c>
      <c r="H100" s="9">
        <f t="shared" si="2"/>
        <v>4626.5</v>
      </c>
      <c r="I100" s="1" t="s">
        <v>1109</v>
      </c>
      <c r="J100" s="8">
        <v>46074</v>
      </c>
      <c r="K100" s="1" t="str">
        <f t="shared" si="3"/>
        <v>Feb-2026</v>
      </c>
    </row>
    <row r="101" spans="1:11" x14ac:dyDescent="0.3">
      <c r="A101" s="1" t="s">
        <v>926</v>
      </c>
      <c r="B101" s="1" t="s">
        <v>1207</v>
      </c>
      <c r="C101" s="8">
        <v>45968</v>
      </c>
      <c r="D101" s="1" t="s">
        <v>1107</v>
      </c>
      <c r="E101" s="1" t="s">
        <v>1108</v>
      </c>
      <c r="F101" s="1">
        <v>3</v>
      </c>
      <c r="G101" s="9">
        <v>285.12</v>
      </c>
      <c r="H101" s="9">
        <f t="shared" si="2"/>
        <v>855.36</v>
      </c>
      <c r="I101" s="1" t="s">
        <v>1109</v>
      </c>
      <c r="J101" s="8">
        <v>46127</v>
      </c>
      <c r="K101" s="1" t="str">
        <f t="shared" si="3"/>
        <v>Apr-2026</v>
      </c>
    </row>
    <row r="102" spans="1:11" x14ac:dyDescent="0.3">
      <c r="A102" s="1" t="s">
        <v>375</v>
      </c>
      <c r="B102" s="1" t="s">
        <v>1208</v>
      </c>
      <c r="C102" s="8">
        <v>45773</v>
      </c>
      <c r="D102" s="1" t="s">
        <v>1107</v>
      </c>
      <c r="E102" s="1" t="s">
        <v>1108</v>
      </c>
      <c r="F102" s="1">
        <v>5</v>
      </c>
      <c r="G102" s="9">
        <v>352.53</v>
      </c>
      <c r="H102" s="9">
        <f t="shared" si="2"/>
        <v>1762.6499999999999</v>
      </c>
      <c r="I102" s="1" t="s">
        <v>1112</v>
      </c>
      <c r="J102" s="1"/>
      <c r="K102" s="1" t="str">
        <f t="shared" si="3"/>
        <v/>
      </c>
    </row>
    <row r="103" spans="1:11" x14ac:dyDescent="0.3">
      <c r="A103" s="1" t="s">
        <v>135</v>
      </c>
      <c r="B103" s="1" t="s">
        <v>1209</v>
      </c>
      <c r="C103" s="8">
        <v>45531</v>
      </c>
      <c r="D103" s="1" t="s">
        <v>1124</v>
      </c>
      <c r="E103" s="1" t="s">
        <v>1108</v>
      </c>
      <c r="F103" s="1">
        <v>16</v>
      </c>
      <c r="G103" s="9">
        <v>360.69</v>
      </c>
      <c r="H103" s="9">
        <f t="shared" si="2"/>
        <v>5771.04</v>
      </c>
      <c r="I103" s="1" t="s">
        <v>1112</v>
      </c>
      <c r="J103" s="1"/>
      <c r="K103" s="1" t="str">
        <f t="shared" si="3"/>
        <v/>
      </c>
    </row>
    <row r="104" spans="1:11" x14ac:dyDescent="0.3">
      <c r="A104" s="1" t="s">
        <v>133</v>
      </c>
      <c r="B104" s="1" t="s">
        <v>1210</v>
      </c>
      <c r="C104" s="8">
        <v>45437</v>
      </c>
      <c r="D104" s="1" t="s">
        <v>1107</v>
      </c>
      <c r="E104" s="1" t="s">
        <v>1108</v>
      </c>
      <c r="F104" s="1">
        <v>13</v>
      </c>
      <c r="G104" s="9">
        <v>178.81</v>
      </c>
      <c r="H104" s="9">
        <f t="shared" si="2"/>
        <v>2324.5300000000002</v>
      </c>
      <c r="I104" s="1" t="s">
        <v>1112</v>
      </c>
      <c r="J104" s="1"/>
      <c r="K104" s="1" t="str">
        <f t="shared" si="3"/>
        <v/>
      </c>
    </row>
    <row r="105" spans="1:11" x14ac:dyDescent="0.3">
      <c r="A105" s="1" t="s">
        <v>137</v>
      </c>
      <c r="B105" s="1" t="s">
        <v>1211</v>
      </c>
      <c r="C105" s="8">
        <v>45741</v>
      </c>
      <c r="D105" s="1" t="s">
        <v>1107</v>
      </c>
      <c r="E105" s="1" t="s">
        <v>1116</v>
      </c>
      <c r="F105" s="1">
        <v>12</v>
      </c>
      <c r="G105" s="9">
        <v>220.09</v>
      </c>
      <c r="H105" s="9">
        <f t="shared" si="2"/>
        <v>2641.08</v>
      </c>
      <c r="I105" s="1" t="s">
        <v>1112</v>
      </c>
      <c r="J105" s="1"/>
      <c r="K105" s="1" t="str">
        <f t="shared" si="3"/>
        <v/>
      </c>
    </row>
    <row r="106" spans="1:11" x14ac:dyDescent="0.3">
      <c r="A106" s="1" t="s">
        <v>225</v>
      </c>
      <c r="B106" s="1" t="s">
        <v>1212</v>
      </c>
      <c r="C106" s="8">
        <v>45740</v>
      </c>
      <c r="D106" s="1" t="s">
        <v>1107</v>
      </c>
      <c r="E106" s="1" t="s">
        <v>1111</v>
      </c>
      <c r="F106" s="1">
        <v>7</v>
      </c>
      <c r="G106" s="9">
        <v>364.52</v>
      </c>
      <c r="H106" s="9">
        <f t="shared" si="2"/>
        <v>2551.64</v>
      </c>
      <c r="I106" s="1" t="s">
        <v>1112</v>
      </c>
      <c r="J106" s="1"/>
      <c r="K106" s="1" t="str">
        <f t="shared" si="3"/>
        <v/>
      </c>
    </row>
    <row r="107" spans="1:11" x14ac:dyDescent="0.3">
      <c r="A107" s="1" t="s">
        <v>201</v>
      </c>
      <c r="B107" s="1" t="s">
        <v>1213</v>
      </c>
      <c r="C107" s="8">
        <v>45526</v>
      </c>
      <c r="D107" s="1" t="s">
        <v>1124</v>
      </c>
      <c r="E107" s="1" t="s">
        <v>1111</v>
      </c>
      <c r="F107" s="1">
        <v>11</v>
      </c>
      <c r="G107" s="9">
        <v>1006.75</v>
      </c>
      <c r="H107" s="9">
        <f t="shared" si="2"/>
        <v>11074.25</v>
      </c>
      <c r="I107" s="1" t="s">
        <v>1112</v>
      </c>
      <c r="J107" s="1"/>
      <c r="K107" s="1" t="str">
        <f t="shared" si="3"/>
        <v/>
      </c>
    </row>
    <row r="108" spans="1:11" x14ac:dyDescent="0.3">
      <c r="A108" s="1" t="s">
        <v>571</v>
      </c>
      <c r="B108" s="1" t="s">
        <v>1214</v>
      </c>
      <c r="C108" s="8">
        <v>45823</v>
      </c>
      <c r="D108" s="1" t="s">
        <v>1107</v>
      </c>
      <c r="E108" s="1" t="s">
        <v>1116</v>
      </c>
      <c r="F108" s="1">
        <v>3</v>
      </c>
      <c r="G108" s="9">
        <v>478.67</v>
      </c>
      <c r="H108" s="9">
        <f t="shared" si="2"/>
        <v>1436.01</v>
      </c>
      <c r="I108" s="1" t="s">
        <v>1112</v>
      </c>
      <c r="J108" s="1"/>
      <c r="K108" s="1" t="str">
        <f t="shared" si="3"/>
        <v/>
      </c>
    </row>
    <row r="109" spans="1:11" x14ac:dyDescent="0.3">
      <c r="A109" s="1" t="s">
        <v>559</v>
      </c>
      <c r="B109" s="1" t="s">
        <v>1215</v>
      </c>
      <c r="C109" s="8">
        <v>45385</v>
      </c>
      <c r="D109" s="1" t="s">
        <v>1107</v>
      </c>
      <c r="E109" s="1" t="s">
        <v>1114</v>
      </c>
      <c r="F109" s="1">
        <v>6</v>
      </c>
      <c r="G109" s="9">
        <v>184.66</v>
      </c>
      <c r="H109" s="9">
        <f t="shared" si="2"/>
        <v>1107.96</v>
      </c>
      <c r="I109" s="1" t="s">
        <v>1109</v>
      </c>
      <c r="J109" s="8">
        <v>46064</v>
      </c>
      <c r="K109" s="1" t="str">
        <f t="shared" si="3"/>
        <v>Feb-2026</v>
      </c>
    </row>
    <row r="110" spans="1:11" x14ac:dyDescent="0.3">
      <c r="A110" s="1" t="s">
        <v>199</v>
      </c>
      <c r="B110" s="1" t="s">
        <v>1216</v>
      </c>
      <c r="C110" s="8">
        <v>45587</v>
      </c>
      <c r="D110" s="1" t="s">
        <v>1107</v>
      </c>
      <c r="E110" s="1" t="s">
        <v>1114</v>
      </c>
      <c r="F110" s="1">
        <v>14</v>
      </c>
      <c r="G110" s="9">
        <v>375.82</v>
      </c>
      <c r="H110" s="9">
        <f t="shared" si="2"/>
        <v>5261.48</v>
      </c>
      <c r="I110" s="1" t="s">
        <v>1109</v>
      </c>
      <c r="J110" s="8">
        <v>46033</v>
      </c>
      <c r="K110" s="1" t="str">
        <f t="shared" si="3"/>
        <v>Jan-2026</v>
      </c>
    </row>
    <row r="111" spans="1:11" x14ac:dyDescent="0.3">
      <c r="A111" s="1" t="s">
        <v>266</v>
      </c>
      <c r="B111" s="1" t="s">
        <v>1192</v>
      </c>
      <c r="C111" s="8">
        <v>45410</v>
      </c>
      <c r="D111" s="1" t="s">
        <v>1124</v>
      </c>
      <c r="E111" s="1" t="s">
        <v>1114</v>
      </c>
      <c r="F111" s="1">
        <v>19</v>
      </c>
      <c r="G111" s="9">
        <v>1354.9</v>
      </c>
      <c r="H111" s="9">
        <f t="shared" si="2"/>
        <v>25743.100000000002</v>
      </c>
      <c r="I111" s="1" t="s">
        <v>1109</v>
      </c>
      <c r="J111" s="8">
        <v>46157</v>
      </c>
      <c r="K111" s="1" t="str">
        <f t="shared" si="3"/>
        <v>May-2026</v>
      </c>
    </row>
    <row r="112" spans="1:11" x14ac:dyDescent="0.3">
      <c r="A112" s="1" t="s">
        <v>930</v>
      </c>
      <c r="B112" s="1" t="s">
        <v>1217</v>
      </c>
      <c r="C112" s="8">
        <v>45484</v>
      </c>
      <c r="D112" s="1" t="s">
        <v>1107</v>
      </c>
      <c r="E112" s="1" t="s">
        <v>1114</v>
      </c>
      <c r="F112" s="1">
        <v>11</v>
      </c>
      <c r="G112" s="9">
        <v>237.29</v>
      </c>
      <c r="H112" s="9">
        <f t="shared" si="2"/>
        <v>2610.19</v>
      </c>
      <c r="I112" s="1" t="s">
        <v>1109</v>
      </c>
      <c r="J112" s="8">
        <v>46099</v>
      </c>
      <c r="K112" s="1" t="str">
        <f t="shared" si="3"/>
        <v>Mar-2026</v>
      </c>
    </row>
    <row r="113" spans="1:11" x14ac:dyDescent="0.3">
      <c r="A113" s="1" t="s">
        <v>167</v>
      </c>
      <c r="B113" s="1" t="s">
        <v>1218</v>
      </c>
      <c r="C113" s="8">
        <v>45740</v>
      </c>
      <c r="D113" s="1" t="s">
        <v>1124</v>
      </c>
      <c r="E113" s="1" t="s">
        <v>1114</v>
      </c>
      <c r="F113" s="1">
        <v>6</v>
      </c>
      <c r="G113" s="9">
        <v>240.42</v>
      </c>
      <c r="H113" s="9">
        <f t="shared" si="2"/>
        <v>1442.52</v>
      </c>
      <c r="I113" s="1" t="s">
        <v>1112</v>
      </c>
      <c r="J113" s="1"/>
      <c r="K113" s="1" t="str">
        <f t="shared" si="3"/>
        <v/>
      </c>
    </row>
    <row r="114" spans="1:11" x14ac:dyDescent="0.3">
      <c r="A114" s="1" t="s">
        <v>107</v>
      </c>
      <c r="B114" s="1" t="s">
        <v>1219</v>
      </c>
      <c r="C114" s="8">
        <v>45454</v>
      </c>
      <c r="D114" s="1" t="s">
        <v>1107</v>
      </c>
      <c r="E114" s="1" t="s">
        <v>1111</v>
      </c>
      <c r="F114" s="1">
        <v>9</v>
      </c>
      <c r="G114" s="9">
        <v>222.48</v>
      </c>
      <c r="H114" s="9">
        <f t="shared" si="2"/>
        <v>2002.32</v>
      </c>
      <c r="I114" s="1" t="s">
        <v>1112</v>
      </c>
      <c r="J114" s="1"/>
      <c r="K114" s="1" t="str">
        <f t="shared" si="3"/>
        <v/>
      </c>
    </row>
    <row r="115" spans="1:11" x14ac:dyDescent="0.3">
      <c r="A115" s="1" t="s">
        <v>131</v>
      </c>
      <c r="B115" s="1" t="s">
        <v>1220</v>
      </c>
      <c r="C115" s="8">
        <v>45764</v>
      </c>
      <c r="D115" s="1" t="s">
        <v>1124</v>
      </c>
      <c r="E115" s="1" t="s">
        <v>1108</v>
      </c>
      <c r="F115" s="1">
        <v>18</v>
      </c>
      <c r="G115" s="9">
        <v>1505.71</v>
      </c>
      <c r="H115" s="9">
        <f t="shared" si="2"/>
        <v>27102.78</v>
      </c>
      <c r="I115" s="1" t="s">
        <v>1112</v>
      </c>
      <c r="J115" s="1"/>
      <c r="K115" s="1" t="str">
        <f t="shared" si="3"/>
        <v/>
      </c>
    </row>
    <row r="116" spans="1:11" x14ac:dyDescent="0.3">
      <c r="A116" s="1" t="s">
        <v>743</v>
      </c>
      <c r="B116" s="1" t="s">
        <v>1221</v>
      </c>
      <c r="C116" s="8">
        <v>45717</v>
      </c>
      <c r="D116" s="1" t="s">
        <v>1124</v>
      </c>
      <c r="E116" s="1" t="s">
        <v>1114</v>
      </c>
      <c r="F116" s="1">
        <v>10</v>
      </c>
      <c r="G116" s="9">
        <v>839.5</v>
      </c>
      <c r="H116" s="9">
        <f t="shared" si="2"/>
        <v>8395</v>
      </c>
      <c r="I116" s="1" t="s">
        <v>1109</v>
      </c>
      <c r="J116" s="8">
        <v>46073</v>
      </c>
      <c r="K116" s="1" t="str">
        <f t="shared" si="3"/>
        <v>Feb-2026</v>
      </c>
    </row>
    <row r="117" spans="1:11" x14ac:dyDescent="0.3">
      <c r="A117" s="1" t="s">
        <v>309</v>
      </c>
      <c r="B117" s="1" t="s">
        <v>1222</v>
      </c>
      <c r="C117" s="8">
        <v>45363</v>
      </c>
      <c r="D117" s="1" t="s">
        <v>1107</v>
      </c>
      <c r="E117" s="1" t="s">
        <v>1114</v>
      </c>
      <c r="F117" s="1">
        <v>6</v>
      </c>
      <c r="G117" s="9">
        <v>451.4</v>
      </c>
      <c r="H117" s="9">
        <f t="shared" si="2"/>
        <v>2708.3999999999996</v>
      </c>
      <c r="I117" s="1" t="s">
        <v>1112</v>
      </c>
      <c r="J117" s="1"/>
      <c r="K117" s="1" t="str">
        <f t="shared" si="3"/>
        <v/>
      </c>
    </row>
    <row r="118" spans="1:11" x14ac:dyDescent="0.3">
      <c r="A118" s="1" t="s">
        <v>192</v>
      </c>
      <c r="B118" s="1" t="s">
        <v>1223</v>
      </c>
      <c r="C118" s="8">
        <v>45581</v>
      </c>
      <c r="D118" s="1" t="s">
        <v>1107</v>
      </c>
      <c r="E118" s="1" t="s">
        <v>1114</v>
      </c>
      <c r="F118" s="1">
        <v>14</v>
      </c>
      <c r="G118" s="9">
        <v>109.64</v>
      </c>
      <c r="H118" s="9">
        <f t="shared" si="2"/>
        <v>1534.96</v>
      </c>
      <c r="I118" s="1" t="s">
        <v>1112</v>
      </c>
      <c r="J118" s="1"/>
      <c r="K118" s="1" t="str">
        <f t="shared" si="3"/>
        <v/>
      </c>
    </row>
    <row r="119" spans="1:11" x14ac:dyDescent="0.3">
      <c r="A119" s="1" t="s">
        <v>665</v>
      </c>
      <c r="B119" s="1" t="s">
        <v>1224</v>
      </c>
      <c r="C119" s="8">
        <v>45857</v>
      </c>
      <c r="D119" s="1" t="s">
        <v>1107</v>
      </c>
      <c r="E119" s="1" t="s">
        <v>1114</v>
      </c>
      <c r="F119" s="1">
        <v>8</v>
      </c>
      <c r="G119" s="9">
        <v>450.79</v>
      </c>
      <c r="H119" s="9">
        <f t="shared" si="2"/>
        <v>3606.32</v>
      </c>
      <c r="I119" s="1" t="s">
        <v>1112</v>
      </c>
      <c r="J119" s="1"/>
      <c r="K119" s="1" t="str">
        <f t="shared" si="3"/>
        <v/>
      </c>
    </row>
    <row r="120" spans="1:11" x14ac:dyDescent="0.3">
      <c r="A120" s="1" t="s">
        <v>323</v>
      </c>
      <c r="B120" s="1" t="s">
        <v>1197</v>
      </c>
      <c r="C120" s="8">
        <v>45877</v>
      </c>
      <c r="D120" s="1" t="s">
        <v>1107</v>
      </c>
      <c r="E120" s="1" t="s">
        <v>1114</v>
      </c>
      <c r="F120" s="1">
        <v>1</v>
      </c>
      <c r="G120" s="9">
        <v>183.41</v>
      </c>
      <c r="H120" s="9">
        <f t="shared" si="2"/>
        <v>183.41</v>
      </c>
      <c r="I120" s="1" t="s">
        <v>1112</v>
      </c>
      <c r="J120" s="1"/>
      <c r="K120" s="1" t="str">
        <f t="shared" si="3"/>
        <v/>
      </c>
    </row>
    <row r="121" spans="1:11" x14ac:dyDescent="0.3">
      <c r="A121" s="1" t="s">
        <v>362</v>
      </c>
      <c r="B121" s="1" t="s">
        <v>1225</v>
      </c>
      <c r="C121" s="8">
        <v>45687</v>
      </c>
      <c r="D121" s="1" t="s">
        <v>1124</v>
      </c>
      <c r="E121" s="1" t="s">
        <v>1108</v>
      </c>
      <c r="F121" s="1">
        <v>18</v>
      </c>
      <c r="G121" s="9">
        <v>1550.75</v>
      </c>
      <c r="H121" s="9">
        <f t="shared" si="2"/>
        <v>27913.5</v>
      </c>
      <c r="I121" s="1" t="s">
        <v>1109</v>
      </c>
      <c r="J121" s="8">
        <v>46153</v>
      </c>
      <c r="K121" s="1" t="str">
        <f t="shared" si="3"/>
        <v>May-2026</v>
      </c>
    </row>
    <row r="122" spans="1:11" x14ac:dyDescent="0.3">
      <c r="A122" s="1" t="s">
        <v>215</v>
      </c>
      <c r="B122" s="1" t="s">
        <v>1226</v>
      </c>
      <c r="C122" s="8">
        <v>45742</v>
      </c>
      <c r="D122" s="1" t="s">
        <v>1107</v>
      </c>
      <c r="E122" s="1" t="s">
        <v>1114</v>
      </c>
      <c r="F122" s="1">
        <v>1</v>
      </c>
      <c r="G122" s="9">
        <v>359.26</v>
      </c>
      <c r="H122" s="9">
        <f t="shared" si="2"/>
        <v>359.26</v>
      </c>
      <c r="I122" s="1" t="s">
        <v>1112</v>
      </c>
      <c r="J122" s="1"/>
      <c r="K122" s="1" t="str">
        <f t="shared" si="3"/>
        <v/>
      </c>
    </row>
    <row r="123" spans="1:11" x14ac:dyDescent="0.3">
      <c r="A123" s="1" t="s">
        <v>829</v>
      </c>
      <c r="B123" s="1" t="s">
        <v>1227</v>
      </c>
      <c r="C123" s="8">
        <v>45368</v>
      </c>
      <c r="D123" s="1" t="s">
        <v>1107</v>
      </c>
      <c r="E123" s="1" t="s">
        <v>1116</v>
      </c>
      <c r="F123" s="1">
        <v>6</v>
      </c>
      <c r="G123" s="9">
        <v>316.12</v>
      </c>
      <c r="H123" s="9">
        <f t="shared" si="2"/>
        <v>1896.72</v>
      </c>
      <c r="I123" s="1" t="s">
        <v>1112</v>
      </c>
      <c r="J123" s="1"/>
      <c r="K123" s="1" t="str">
        <f t="shared" si="3"/>
        <v/>
      </c>
    </row>
    <row r="124" spans="1:11" x14ac:dyDescent="0.3">
      <c r="A124" s="1" t="s">
        <v>444</v>
      </c>
      <c r="B124" s="1" t="s">
        <v>1228</v>
      </c>
      <c r="C124" s="8">
        <v>45982</v>
      </c>
      <c r="D124" s="1" t="s">
        <v>1124</v>
      </c>
      <c r="E124" s="1" t="s">
        <v>1114</v>
      </c>
      <c r="F124" s="1">
        <v>13</v>
      </c>
      <c r="G124" s="9">
        <v>1077.52</v>
      </c>
      <c r="H124" s="9">
        <f t="shared" si="2"/>
        <v>14007.76</v>
      </c>
      <c r="I124" s="1" t="s">
        <v>1112</v>
      </c>
      <c r="J124" s="1"/>
      <c r="K124" s="1" t="str">
        <f t="shared" si="3"/>
        <v/>
      </c>
    </row>
    <row r="125" spans="1:11" x14ac:dyDescent="0.3">
      <c r="A125" s="1" t="s">
        <v>398</v>
      </c>
      <c r="B125" s="1" t="s">
        <v>1229</v>
      </c>
      <c r="C125" s="8">
        <v>45328</v>
      </c>
      <c r="D125" s="1" t="s">
        <v>1107</v>
      </c>
      <c r="E125" s="1" t="s">
        <v>1108</v>
      </c>
      <c r="F125" s="1">
        <v>11</v>
      </c>
      <c r="G125" s="9">
        <v>342.71</v>
      </c>
      <c r="H125" s="9">
        <f t="shared" si="2"/>
        <v>3769.81</v>
      </c>
      <c r="I125" s="1" t="s">
        <v>1112</v>
      </c>
      <c r="J125" s="1"/>
      <c r="K125" s="1" t="str">
        <f t="shared" si="3"/>
        <v/>
      </c>
    </row>
    <row r="126" spans="1:11" x14ac:dyDescent="0.3">
      <c r="A126" s="1" t="s">
        <v>644</v>
      </c>
      <c r="B126" s="1" t="s">
        <v>1230</v>
      </c>
      <c r="C126" s="8">
        <v>45736</v>
      </c>
      <c r="D126" s="1" t="s">
        <v>1124</v>
      </c>
      <c r="E126" s="1" t="s">
        <v>1111</v>
      </c>
      <c r="F126" s="1">
        <v>17</v>
      </c>
      <c r="G126" s="9">
        <v>432.91</v>
      </c>
      <c r="H126" s="9">
        <f t="shared" si="2"/>
        <v>7359.47</v>
      </c>
      <c r="I126" s="1" t="s">
        <v>1112</v>
      </c>
      <c r="J126" s="1"/>
      <c r="K126" s="1" t="str">
        <f t="shared" si="3"/>
        <v/>
      </c>
    </row>
    <row r="127" spans="1:11" x14ac:dyDescent="0.3">
      <c r="A127" s="1" t="s">
        <v>67</v>
      </c>
      <c r="B127" s="1" t="s">
        <v>1231</v>
      </c>
      <c r="C127" s="8">
        <v>45624</v>
      </c>
      <c r="D127" s="1" t="s">
        <v>1107</v>
      </c>
      <c r="E127" s="1" t="s">
        <v>1116</v>
      </c>
      <c r="F127" s="1">
        <v>6</v>
      </c>
      <c r="G127" s="9">
        <v>208.06</v>
      </c>
      <c r="H127" s="9">
        <f t="shared" si="2"/>
        <v>1248.3600000000001</v>
      </c>
      <c r="I127" s="1" t="s">
        <v>1109</v>
      </c>
      <c r="J127" s="8">
        <v>46156</v>
      </c>
      <c r="K127" s="1" t="str">
        <f t="shared" si="3"/>
        <v>May-2026</v>
      </c>
    </row>
    <row r="128" spans="1:11" x14ac:dyDescent="0.3">
      <c r="A128" s="1" t="s">
        <v>425</v>
      </c>
      <c r="B128" s="1" t="s">
        <v>1232</v>
      </c>
      <c r="C128" s="8">
        <v>45466</v>
      </c>
      <c r="D128" s="1" t="s">
        <v>1107</v>
      </c>
      <c r="E128" s="1" t="s">
        <v>1114</v>
      </c>
      <c r="F128" s="1">
        <v>10</v>
      </c>
      <c r="G128" s="9">
        <v>342.16</v>
      </c>
      <c r="H128" s="9">
        <f t="shared" si="2"/>
        <v>3421.6000000000004</v>
      </c>
      <c r="I128" s="1" t="s">
        <v>1112</v>
      </c>
      <c r="J128" s="1"/>
      <c r="K128" s="1" t="str">
        <f t="shared" si="3"/>
        <v/>
      </c>
    </row>
    <row r="129" spans="1:11" x14ac:dyDescent="0.3">
      <c r="A129" s="1" t="s">
        <v>289</v>
      </c>
      <c r="B129" s="1" t="s">
        <v>1233</v>
      </c>
      <c r="C129" s="8">
        <v>45529</v>
      </c>
      <c r="D129" s="1" t="s">
        <v>1107</v>
      </c>
      <c r="E129" s="1" t="s">
        <v>1116</v>
      </c>
      <c r="F129" s="1">
        <v>8</v>
      </c>
      <c r="G129" s="9">
        <v>156.07</v>
      </c>
      <c r="H129" s="9">
        <f t="shared" si="2"/>
        <v>1248.56</v>
      </c>
      <c r="I129" s="1" t="s">
        <v>1109</v>
      </c>
      <c r="J129" s="8">
        <v>46122</v>
      </c>
      <c r="K129" s="1" t="str">
        <f t="shared" si="3"/>
        <v>Apr-2026</v>
      </c>
    </row>
    <row r="130" spans="1:11" x14ac:dyDescent="0.3">
      <c r="A130" s="1" t="s">
        <v>616</v>
      </c>
      <c r="B130" s="1" t="s">
        <v>1234</v>
      </c>
      <c r="C130" s="8">
        <v>45453</v>
      </c>
      <c r="D130" s="1" t="s">
        <v>1107</v>
      </c>
      <c r="E130" s="1" t="s">
        <v>1116</v>
      </c>
      <c r="F130" s="1">
        <v>10</v>
      </c>
      <c r="G130" s="9">
        <v>175.13</v>
      </c>
      <c r="H130" s="9">
        <f t="shared" ref="H130:H193" si="4">F130*G130</f>
        <v>1751.3</v>
      </c>
      <c r="I130" s="1" t="s">
        <v>1112</v>
      </c>
      <c r="J130" s="1"/>
      <c r="K130" s="1" t="str">
        <f t="shared" ref="K130:K193" si="5">IF(J130="","",TEXT(J130,"mmm-yyyy"))</f>
        <v/>
      </c>
    </row>
    <row r="131" spans="1:11" x14ac:dyDescent="0.3">
      <c r="A131" s="1" t="s">
        <v>1235</v>
      </c>
      <c r="B131" s="1" t="s">
        <v>1221</v>
      </c>
      <c r="C131" s="8">
        <v>45759</v>
      </c>
      <c r="D131" s="1" t="s">
        <v>1124</v>
      </c>
      <c r="E131" s="1" t="s">
        <v>1108</v>
      </c>
      <c r="F131" s="1">
        <v>15</v>
      </c>
      <c r="G131" s="9">
        <v>1394.67</v>
      </c>
      <c r="H131" s="9">
        <f t="shared" si="4"/>
        <v>20920.050000000003</v>
      </c>
      <c r="I131" s="1" t="s">
        <v>1109</v>
      </c>
      <c r="J131" s="8">
        <v>46131</v>
      </c>
      <c r="K131" s="1" t="str">
        <f t="shared" si="5"/>
        <v>Apr-2026</v>
      </c>
    </row>
    <row r="132" spans="1:11" x14ac:dyDescent="0.3">
      <c r="A132" s="1" t="s">
        <v>207</v>
      </c>
      <c r="B132" s="1" t="s">
        <v>1236</v>
      </c>
      <c r="C132" s="8">
        <v>45594</v>
      </c>
      <c r="D132" s="1" t="s">
        <v>1124</v>
      </c>
      <c r="E132" s="1" t="s">
        <v>1116</v>
      </c>
      <c r="F132" s="1">
        <v>3</v>
      </c>
      <c r="G132" s="9">
        <v>1569.12</v>
      </c>
      <c r="H132" s="9">
        <f t="shared" si="4"/>
        <v>4707.3599999999997</v>
      </c>
      <c r="I132" s="1" t="s">
        <v>1112</v>
      </c>
      <c r="J132" s="1"/>
      <c r="K132" s="1" t="str">
        <f t="shared" si="5"/>
        <v/>
      </c>
    </row>
    <row r="133" spans="1:11" x14ac:dyDescent="0.3">
      <c r="A133" s="1" t="s">
        <v>554</v>
      </c>
      <c r="B133" s="1" t="s">
        <v>1237</v>
      </c>
      <c r="C133" s="8">
        <v>45871</v>
      </c>
      <c r="D133" s="1" t="s">
        <v>1124</v>
      </c>
      <c r="E133" s="1" t="s">
        <v>1111</v>
      </c>
      <c r="F133" s="1">
        <v>22</v>
      </c>
      <c r="G133" s="9">
        <v>1243.24</v>
      </c>
      <c r="H133" s="9">
        <f t="shared" si="4"/>
        <v>27351.279999999999</v>
      </c>
      <c r="I133" s="1" t="s">
        <v>1112</v>
      </c>
      <c r="J133" s="1"/>
      <c r="K133" s="1" t="str">
        <f t="shared" si="5"/>
        <v/>
      </c>
    </row>
    <row r="134" spans="1:11" x14ac:dyDescent="0.3">
      <c r="A134" s="1" t="s">
        <v>195</v>
      </c>
      <c r="B134" s="1" t="s">
        <v>1238</v>
      </c>
      <c r="C134" s="8">
        <v>45527</v>
      </c>
      <c r="D134" s="1" t="s">
        <v>1107</v>
      </c>
      <c r="E134" s="1" t="s">
        <v>1116</v>
      </c>
      <c r="F134" s="1">
        <v>4</v>
      </c>
      <c r="G134" s="9">
        <v>321.93</v>
      </c>
      <c r="H134" s="9">
        <f t="shared" si="4"/>
        <v>1287.72</v>
      </c>
      <c r="I134" s="1" t="s">
        <v>1112</v>
      </c>
      <c r="J134" s="1"/>
      <c r="K134" s="1" t="str">
        <f t="shared" si="5"/>
        <v/>
      </c>
    </row>
    <row r="135" spans="1:11" x14ac:dyDescent="0.3">
      <c r="A135" s="1" t="s">
        <v>84</v>
      </c>
      <c r="B135" s="1" t="s">
        <v>1239</v>
      </c>
      <c r="C135" s="8">
        <v>45935</v>
      </c>
      <c r="D135" s="1" t="s">
        <v>1107</v>
      </c>
      <c r="E135" s="1" t="s">
        <v>1111</v>
      </c>
      <c r="F135" s="1">
        <v>5</v>
      </c>
      <c r="G135" s="9">
        <v>388.05</v>
      </c>
      <c r="H135" s="9">
        <f t="shared" si="4"/>
        <v>1940.25</v>
      </c>
      <c r="I135" s="1" t="s">
        <v>1109</v>
      </c>
      <c r="J135" s="8">
        <v>46105</v>
      </c>
      <c r="K135" s="1" t="str">
        <f t="shared" si="5"/>
        <v>Mar-2026</v>
      </c>
    </row>
    <row r="136" spans="1:11" x14ac:dyDescent="0.3">
      <c r="A136" s="1" t="s">
        <v>231</v>
      </c>
      <c r="B136" s="1" t="s">
        <v>1240</v>
      </c>
      <c r="C136" s="8">
        <v>45594</v>
      </c>
      <c r="D136" s="1" t="s">
        <v>1107</v>
      </c>
      <c r="E136" s="1" t="s">
        <v>1114</v>
      </c>
      <c r="F136" s="1">
        <v>3</v>
      </c>
      <c r="G136" s="9">
        <v>132.35</v>
      </c>
      <c r="H136" s="9">
        <f t="shared" si="4"/>
        <v>397.04999999999995</v>
      </c>
      <c r="I136" s="1" t="s">
        <v>1112</v>
      </c>
      <c r="J136" s="1"/>
      <c r="K136" s="1" t="str">
        <f t="shared" si="5"/>
        <v/>
      </c>
    </row>
    <row r="137" spans="1:11" x14ac:dyDescent="0.3">
      <c r="A137" s="1" t="s">
        <v>346</v>
      </c>
      <c r="B137" s="1" t="s">
        <v>1241</v>
      </c>
      <c r="C137" s="8">
        <v>45835</v>
      </c>
      <c r="D137" s="1" t="s">
        <v>1107</v>
      </c>
      <c r="E137" s="1" t="s">
        <v>1116</v>
      </c>
      <c r="F137" s="1">
        <v>14</v>
      </c>
      <c r="G137" s="9">
        <v>116.58</v>
      </c>
      <c r="H137" s="9">
        <f t="shared" si="4"/>
        <v>1632.12</v>
      </c>
      <c r="I137" s="1" t="s">
        <v>1112</v>
      </c>
      <c r="J137" s="1"/>
      <c r="K137" s="1" t="str">
        <f t="shared" si="5"/>
        <v/>
      </c>
    </row>
    <row r="138" spans="1:11" x14ac:dyDescent="0.3">
      <c r="A138" s="1" t="s">
        <v>127</v>
      </c>
      <c r="B138" s="1" t="s">
        <v>1242</v>
      </c>
      <c r="C138" s="8">
        <v>45638</v>
      </c>
      <c r="D138" s="1" t="s">
        <v>1124</v>
      </c>
      <c r="E138" s="1" t="s">
        <v>1114</v>
      </c>
      <c r="F138" s="1">
        <v>5</v>
      </c>
      <c r="G138" s="9">
        <v>397.06</v>
      </c>
      <c r="H138" s="9">
        <f t="shared" si="4"/>
        <v>1985.3</v>
      </c>
      <c r="I138" s="1" t="s">
        <v>1112</v>
      </c>
      <c r="J138" s="1"/>
      <c r="K138" s="1" t="str">
        <f t="shared" si="5"/>
        <v/>
      </c>
    </row>
    <row r="139" spans="1:11" x14ac:dyDescent="0.3">
      <c r="A139" s="1" t="s">
        <v>182</v>
      </c>
      <c r="B139" s="1" t="s">
        <v>1243</v>
      </c>
      <c r="C139" s="8">
        <v>45862</v>
      </c>
      <c r="D139" s="1" t="s">
        <v>1107</v>
      </c>
      <c r="E139" s="1" t="s">
        <v>1114</v>
      </c>
      <c r="F139" s="1">
        <v>1</v>
      </c>
      <c r="G139" s="9">
        <v>160.04</v>
      </c>
      <c r="H139" s="9">
        <f t="shared" si="4"/>
        <v>160.04</v>
      </c>
      <c r="I139" s="1" t="s">
        <v>1109</v>
      </c>
      <c r="J139" s="8">
        <v>46103</v>
      </c>
      <c r="K139" s="1" t="str">
        <f t="shared" si="5"/>
        <v>Mar-2026</v>
      </c>
    </row>
    <row r="140" spans="1:11" x14ac:dyDescent="0.3">
      <c r="A140" s="1" t="s">
        <v>490</v>
      </c>
      <c r="B140" s="1" t="s">
        <v>1244</v>
      </c>
      <c r="C140" s="8">
        <v>45890</v>
      </c>
      <c r="D140" s="1" t="s">
        <v>1107</v>
      </c>
      <c r="E140" s="1" t="s">
        <v>1116</v>
      </c>
      <c r="F140" s="1">
        <v>2</v>
      </c>
      <c r="G140" s="9">
        <v>338.55</v>
      </c>
      <c r="H140" s="9">
        <f t="shared" si="4"/>
        <v>677.1</v>
      </c>
      <c r="I140" s="1" t="s">
        <v>1112</v>
      </c>
      <c r="J140" s="1"/>
      <c r="K140" s="1" t="str">
        <f t="shared" si="5"/>
        <v/>
      </c>
    </row>
    <row r="141" spans="1:11" x14ac:dyDescent="0.3">
      <c r="A141" s="1" t="s">
        <v>377</v>
      </c>
      <c r="B141" s="1" t="s">
        <v>1245</v>
      </c>
      <c r="C141" s="8">
        <v>45627</v>
      </c>
      <c r="D141" s="1" t="s">
        <v>1124</v>
      </c>
      <c r="E141" s="1" t="s">
        <v>1108</v>
      </c>
      <c r="F141" s="1">
        <v>5</v>
      </c>
      <c r="G141" s="9">
        <v>1089.57</v>
      </c>
      <c r="H141" s="9">
        <f t="shared" si="4"/>
        <v>5447.8499999999995</v>
      </c>
      <c r="I141" s="1" t="s">
        <v>1112</v>
      </c>
      <c r="J141" s="1"/>
      <c r="K141" s="1" t="str">
        <f t="shared" si="5"/>
        <v/>
      </c>
    </row>
    <row r="142" spans="1:11" x14ac:dyDescent="0.3">
      <c r="A142" s="1" t="s">
        <v>702</v>
      </c>
      <c r="B142" s="1" t="s">
        <v>1152</v>
      </c>
      <c r="C142" s="8">
        <v>45956</v>
      </c>
      <c r="D142" s="1" t="s">
        <v>1107</v>
      </c>
      <c r="E142" s="1" t="s">
        <v>1108</v>
      </c>
      <c r="F142" s="1">
        <v>1</v>
      </c>
      <c r="G142" s="9">
        <v>456.62</v>
      </c>
      <c r="H142" s="9">
        <f t="shared" si="4"/>
        <v>456.62</v>
      </c>
      <c r="I142" s="1" t="s">
        <v>1112</v>
      </c>
      <c r="J142" s="1"/>
      <c r="K142" s="1" t="str">
        <f t="shared" si="5"/>
        <v/>
      </c>
    </row>
    <row r="143" spans="1:11" x14ac:dyDescent="0.3">
      <c r="A143" s="1" t="s">
        <v>159</v>
      </c>
      <c r="B143" s="1" t="s">
        <v>1185</v>
      </c>
      <c r="C143" s="8">
        <v>45391</v>
      </c>
      <c r="D143" s="1" t="s">
        <v>1107</v>
      </c>
      <c r="E143" s="1" t="s">
        <v>1108</v>
      </c>
      <c r="F143" s="1">
        <v>7</v>
      </c>
      <c r="G143" s="9">
        <v>242.34</v>
      </c>
      <c r="H143" s="9">
        <f t="shared" si="4"/>
        <v>1696.38</v>
      </c>
      <c r="I143" s="1" t="s">
        <v>1112</v>
      </c>
      <c r="J143" s="1"/>
      <c r="K143" s="1" t="str">
        <f t="shared" si="5"/>
        <v/>
      </c>
    </row>
    <row r="144" spans="1:11" x14ac:dyDescent="0.3">
      <c r="A144" s="1" t="s">
        <v>1246</v>
      </c>
      <c r="B144" s="1" t="s">
        <v>1183</v>
      </c>
      <c r="C144" s="8">
        <v>45721</v>
      </c>
      <c r="D144" s="1" t="s">
        <v>1107</v>
      </c>
      <c r="E144" s="1" t="s">
        <v>1108</v>
      </c>
      <c r="F144" s="1">
        <v>7</v>
      </c>
      <c r="G144" s="9">
        <v>329.89</v>
      </c>
      <c r="H144" s="9">
        <f t="shared" si="4"/>
        <v>2309.23</v>
      </c>
      <c r="I144" s="1" t="s">
        <v>1112</v>
      </c>
      <c r="J144" s="1"/>
      <c r="K144" s="1" t="str">
        <f t="shared" si="5"/>
        <v/>
      </c>
    </row>
    <row r="145" spans="1:11" x14ac:dyDescent="0.3">
      <c r="A145" s="1" t="s">
        <v>458</v>
      </c>
      <c r="B145" s="1" t="s">
        <v>1135</v>
      </c>
      <c r="C145" s="8">
        <v>45578</v>
      </c>
      <c r="D145" s="1" t="s">
        <v>1107</v>
      </c>
      <c r="E145" s="1" t="s">
        <v>1116</v>
      </c>
      <c r="F145" s="1">
        <v>4</v>
      </c>
      <c r="G145" s="9">
        <v>237.87</v>
      </c>
      <c r="H145" s="9">
        <f t="shared" si="4"/>
        <v>951.48</v>
      </c>
      <c r="I145" s="1" t="s">
        <v>1112</v>
      </c>
      <c r="J145" s="1"/>
      <c r="K145" s="1" t="str">
        <f t="shared" si="5"/>
        <v/>
      </c>
    </row>
    <row r="146" spans="1:11" x14ac:dyDescent="0.3">
      <c r="A146" s="1" t="s">
        <v>293</v>
      </c>
      <c r="B146" s="1" t="s">
        <v>1247</v>
      </c>
      <c r="C146" s="8">
        <v>45393</v>
      </c>
      <c r="D146" s="1" t="s">
        <v>1124</v>
      </c>
      <c r="E146" s="1" t="s">
        <v>1116</v>
      </c>
      <c r="F146" s="1">
        <v>20</v>
      </c>
      <c r="G146" s="9">
        <v>1462.37</v>
      </c>
      <c r="H146" s="9">
        <f t="shared" si="4"/>
        <v>29247.399999999998</v>
      </c>
      <c r="I146" s="1" t="s">
        <v>1112</v>
      </c>
      <c r="J146" s="1"/>
      <c r="K146" s="1" t="str">
        <f t="shared" si="5"/>
        <v/>
      </c>
    </row>
    <row r="147" spans="1:11" x14ac:dyDescent="0.3">
      <c r="A147" s="1" t="s">
        <v>161</v>
      </c>
      <c r="B147" s="1" t="s">
        <v>1141</v>
      </c>
      <c r="C147" s="8">
        <v>45574</v>
      </c>
      <c r="D147" s="1" t="s">
        <v>1107</v>
      </c>
      <c r="E147" s="1" t="s">
        <v>1111</v>
      </c>
      <c r="F147" s="1">
        <v>14</v>
      </c>
      <c r="G147" s="9">
        <v>403.52</v>
      </c>
      <c r="H147" s="9">
        <f t="shared" si="4"/>
        <v>5649.28</v>
      </c>
      <c r="I147" s="1" t="s">
        <v>1109</v>
      </c>
      <c r="J147" s="8">
        <v>46074</v>
      </c>
      <c r="K147" s="1" t="str">
        <f t="shared" si="5"/>
        <v>Feb-2026</v>
      </c>
    </row>
    <row r="148" spans="1:11" x14ac:dyDescent="0.3">
      <c r="A148" s="1" t="s">
        <v>238</v>
      </c>
      <c r="B148" s="1" t="s">
        <v>1248</v>
      </c>
      <c r="C148" s="8">
        <v>45313</v>
      </c>
      <c r="D148" s="1" t="s">
        <v>1107</v>
      </c>
      <c r="E148" s="1" t="s">
        <v>1116</v>
      </c>
      <c r="F148" s="1">
        <v>4</v>
      </c>
      <c r="G148" s="9">
        <v>475.14</v>
      </c>
      <c r="H148" s="9">
        <f t="shared" si="4"/>
        <v>1900.56</v>
      </c>
      <c r="I148" s="1" t="s">
        <v>1112</v>
      </c>
      <c r="J148" s="1"/>
      <c r="K148" s="1" t="str">
        <f t="shared" si="5"/>
        <v/>
      </c>
    </row>
    <row r="149" spans="1:11" x14ac:dyDescent="0.3">
      <c r="A149" s="1" t="s">
        <v>229</v>
      </c>
      <c r="B149" s="1" t="s">
        <v>1249</v>
      </c>
      <c r="C149" s="8">
        <v>45859</v>
      </c>
      <c r="D149" s="1" t="s">
        <v>1107</v>
      </c>
      <c r="E149" s="1" t="s">
        <v>1108</v>
      </c>
      <c r="F149" s="1">
        <v>14</v>
      </c>
      <c r="G149" s="9">
        <v>423.32</v>
      </c>
      <c r="H149" s="9">
        <f t="shared" si="4"/>
        <v>5926.48</v>
      </c>
      <c r="I149" s="1" t="s">
        <v>1112</v>
      </c>
      <c r="J149" s="1"/>
      <c r="K149" s="1" t="str">
        <f t="shared" si="5"/>
        <v/>
      </c>
    </row>
    <row r="150" spans="1:11" x14ac:dyDescent="0.3">
      <c r="A150" s="1" t="s">
        <v>391</v>
      </c>
      <c r="B150" s="1" t="s">
        <v>1181</v>
      </c>
      <c r="C150" s="8">
        <v>45294</v>
      </c>
      <c r="D150" s="1" t="s">
        <v>1107</v>
      </c>
      <c r="E150" s="1" t="s">
        <v>1108</v>
      </c>
      <c r="F150" s="1">
        <v>3</v>
      </c>
      <c r="G150" s="9">
        <v>279.99</v>
      </c>
      <c r="H150" s="9">
        <f t="shared" si="4"/>
        <v>839.97</v>
      </c>
      <c r="I150" s="1" t="s">
        <v>1112</v>
      </c>
      <c r="J150" s="1"/>
      <c r="K150" s="1" t="str">
        <f t="shared" si="5"/>
        <v/>
      </c>
    </row>
    <row r="151" spans="1:11" x14ac:dyDescent="0.3">
      <c r="A151" s="1" t="s">
        <v>125</v>
      </c>
      <c r="B151" s="1" t="s">
        <v>1250</v>
      </c>
      <c r="C151" s="8">
        <v>45426</v>
      </c>
      <c r="D151" s="1" t="s">
        <v>1107</v>
      </c>
      <c r="E151" s="1" t="s">
        <v>1108</v>
      </c>
      <c r="F151" s="1">
        <v>10</v>
      </c>
      <c r="G151" s="9">
        <v>185.84</v>
      </c>
      <c r="H151" s="9">
        <f t="shared" si="4"/>
        <v>1858.4</v>
      </c>
      <c r="I151" s="1" t="s">
        <v>1112</v>
      </c>
      <c r="J151" s="1"/>
      <c r="K151" s="1" t="str">
        <f t="shared" si="5"/>
        <v/>
      </c>
    </row>
    <row r="152" spans="1:11" x14ac:dyDescent="0.3">
      <c r="A152" s="1" t="s">
        <v>805</v>
      </c>
      <c r="B152" s="1" t="s">
        <v>1251</v>
      </c>
      <c r="C152" s="8">
        <v>45723</v>
      </c>
      <c r="D152" s="1" t="s">
        <v>1107</v>
      </c>
      <c r="E152" s="1" t="s">
        <v>1111</v>
      </c>
      <c r="F152" s="1">
        <v>8</v>
      </c>
      <c r="G152" s="9">
        <v>240</v>
      </c>
      <c r="H152" s="9">
        <f t="shared" si="4"/>
        <v>1920</v>
      </c>
      <c r="I152" s="1" t="s">
        <v>1112</v>
      </c>
      <c r="J152" s="1"/>
      <c r="K152" s="1" t="str">
        <f t="shared" si="5"/>
        <v/>
      </c>
    </row>
    <row r="153" spans="1:11" x14ac:dyDescent="0.3">
      <c r="A153" s="1" t="s">
        <v>913</v>
      </c>
      <c r="B153" s="1" t="s">
        <v>1252</v>
      </c>
      <c r="C153" s="8">
        <v>45754</v>
      </c>
      <c r="D153" s="1" t="s">
        <v>1107</v>
      </c>
      <c r="E153" s="1" t="s">
        <v>1111</v>
      </c>
      <c r="F153" s="1">
        <v>12</v>
      </c>
      <c r="G153" s="9">
        <v>385.7</v>
      </c>
      <c r="H153" s="9">
        <f t="shared" si="4"/>
        <v>4628.3999999999996</v>
      </c>
      <c r="I153" s="1" t="s">
        <v>1112</v>
      </c>
      <c r="J153" s="1"/>
      <c r="K153" s="1" t="str">
        <f t="shared" si="5"/>
        <v/>
      </c>
    </row>
    <row r="154" spans="1:11" x14ac:dyDescent="0.3">
      <c r="A154" s="1" t="s">
        <v>218</v>
      </c>
      <c r="B154" s="1" t="s">
        <v>1253</v>
      </c>
      <c r="C154" s="8">
        <v>45761</v>
      </c>
      <c r="D154" s="1" t="s">
        <v>1107</v>
      </c>
      <c r="E154" s="1" t="s">
        <v>1111</v>
      </c>
      <c r="F154" s="1">
        <v>1</v>
      </c>
      <c r="G154" s="9">
        <v>479.39</v>
      </c>
      <c r="H154" s="9">
        <f t="shared" si="4"/>
        <v>479.39</v>
      </c>
      <c r="I154" s="1" t="s">
        <v>1112</v>
      </c>
      <c r="J154" s="1"/>
      <c r="K154" s="1" t="str">
        <f t="shared" si="5"/>
        <v/>
      </c>
    </row>
    <row r="155" spans="1:11" x14ac:dyDescent="0.3">
      <c r="A155" s="1" t="s">
        <v>923</v>
      </c>
      <c r="B155" s="1" t="s">
        <v>1254</v>
      </c>
      <c r="C155" s="8">
        <v>45794</v>
      </c>
      <c r="D155" s="1" t="s">
        <v>1107</v>
      </c>
      <c r="E155" s="1" t="s">
        <v>1114</v>
      </c>
      <c r="F155" s="1">
        <v>2</v>
      </c>
      <c r="G155" s="9">
        <v>436.18</v>
      </c>
      <c r="H155" s="9">
        <f t="shared" si="4"/>
        <v>872.36</v>
      </c>
      <c r="I155" s="1" t="s">
        <v>1112</v>
      </c>
      <c r="J155" s="1"/>
      <c r="K155" s="1" t="str">
        <f t="shared" si="5"/>
        <v/>
      </c>
    </row>
    <row r="156" spans="1:11" x14ac:dyDescent="0.3">
      <c r="A156" s="1" t="s">
        <v>436</v>
      </c>
      <c r="B156" s="1" t="s">
        <v>1240</v>
      </c>
      <c r="C156" s="8">
        <v>45421</v>
      </c>
      <c r="D156" s="1" t="s">
        <v>1107</v>
      </c>
      <c r="E156" s="1" t="s">
        <v>1116</v>
      </c>
      <c r="F156" s="1">
        <v>7</v>
      </c>
      <c r="G156" s="9">
        <v>477.66</v>
      </c>
      <c r="H156" s="9">
        <f t="shared" si="4"/>
        <v>3343.6200000000003</v>
      </c>
      <c r="I156" s="1" t="s">
        <v>1112</v>
      </c>
      <c r="J156" s="1"/>
      <c r="K156" s="1" t="str">
        <f t="shared" si="5"/>
        <v/>
      </c>
    </row>
    <row r="157" spans="1:11" x14ac:dyDescent="0.3">
      <c r="A157" s="1" t="s">
        <v>859</v>
      </c>
      <c r="B157" s="1" t="s">
        <v>1255</v>
      </c>
      <c r="C157" s="8">
        <v>45911</v>
      </c>
      <c r="D157" s="1" t="s">
        <v>1107</v>
      </c>
      <c r="E157" s="1" t="s">
        <v>1111</v>
      </c>
      <c r="F157" s="1">
        <v>14</v>
      </c>
      <c r="G157" s="9">
        <v>329.8</v>
      </c>
      <c r="H157" s="9">
        <f t="shared" si="4"/>
        <v>4617.2</v>
      </c>
      <c r="I157" s="1" t="s">
        <v>1112</v>
      </c>
      <c r="J157" s="1"/>
      <c r="K157" s="1" t="str">
        <f t="shared" si="5"/>
        <v/>
      </c>
    </row>
    <row r="158" spans="1:11" x14ac:dyDescent="0.3">
      <c r="A158" s="1" t="s">
        <v>339</v>
      </c>
      <c r="B158" s="1" t="s">
        <v>1113</v>
      </c>
      <c r="C158" s="8">
        <v>45732</v>
      </c>
      <c r="D158" s="1" t="s">
        <v>1107</v>
      </c>
      <c r="E158" s="1" t="s">
        <v>1108</v>
      </c>
      <c r="F158" s="1">
        <v>7</v>
      </c>
      <c r="G158" s="9">
        <v>192.44</v>
      </c>
      <c r="H158" s="9">
        <f t="shared" si="4"/>
        <v>1347.08</v>
      </c>
      <c r="I158" s="1" t="s">
        <v>1112</v>
      </c>
      <c r="J158" s="1"/>
      <c r="K158" s="1" t="str">
        <f t="shared" si="5"/>
        <v/>
      </c>
    </row>
    <row r="159" spans="1:11" x14ac:dyDescent="0.3">
      <c r="A159" s="1" t="s">
        <v>185</v>
      </c>
      <c r="B159" s="1" t="s">
        <v>1254</v>
      </c>
      <c r="C159" s="8">
        <v>45612</v>
      </c>
      <c r="D159" s="1" t="s">
        <v>1107</v>
      </c>
      <c r="E159" s="1" t="s">
        <v>1116</v>
      </c>
      <c r="F159" s="1">
        <v>6</v>
      </c>
      <c r="G159" s="9">
        <v>459.81</v>
      </c>
      <c r="H159" s="9">
        <f t="shared" si="4"/>
        <v>2758.86</v>
      </c>
      <c r="I159" s="1" t="s">
        <v>1112</v>
      </c>
      <c r="J159" s="1"/>
      <c r="K159" s="1" t="str">
        <f t="shared" si="5"/>
        <v/>
      </c>
    </row>
    <row r="160" spans="1:11" x14ac:dyDescent="0.3">
      <c r="A160" s="1" t="s">
        <v>149</v>
      </c>
      <c r="B160" s="1" t="s">
        <v>1256</v>
      </c>
      <c r="C160" s="8">
        <v>45385</v>
      </c>
      <c r="D160" s="1" t="s">
        <v>1124</v>
      </c>
      <c r="E160" s="1" t="s">
        <v>1111</v>
      </c>
      <c r="F160" s="1">
        <v>16</v>
      </c>
      <c r="G160" s="9">
        <v>335.19</v>
      </c>
      <c r="H160" s="9">
        <f t="shared" si="4"/>
        <v>5363.04</v>
      </c>
      <c r="I160" s="1" t="s">
        <v>1112</v>
      </c>
      <c r="J160" s="1"/>
      <c r="K160" s="1" t="str">
        <f t="shared" si="5"/>
        <v/>
      </c>
    </row>
    <row r="161" spans="1:11" x14ac:dyDescent="0.3">
      <c r="A161" s="1" t="s">
        <v>624</v>
      </c>
      <c r="B161" s="1" t="s">
        <v>1257</v>
      </c>
      <c r="C161" s="8">
        <v>45861</v>
      </c>
      <c r="D161" s="1" t="s">
        <v>1107</v>
      </c>
      <c r="E161" s="1" t="s">
        <v>1116</v>
      </c>
      <c r="F161" s="1">
        <v>11</v>
      </c>
      <c r="G161" s="9">
        <v>98.17</v>
      </c>
      <c r="H161" s="9">
        <f t="shared" si="4"/>
        <v>1079.8700000000001</v>
      </c>
      <c r="I161" s="1" t="s">
        <v>1112</v>
      </c>
      <c r="J161" s="1"/>
      <c r="K161" s="1" t="str">
        <f t="shared" si="5"/>
        <v/>
      </c>
    </row>
    <row r="162" spans="1:11" x14ac:dyDescent="0.3">
      <c r="A162" s="1" t="s">
        <v>153</v>
      </c>
      <c r="B162" s="1" t="s">
        <v>1258</v>
      </c>
      <c r="C162" s="8">
        <v>45344</v>
      </c>
      <c r="D162" s="1" t="s">
        <v>1124</v>
      </c>
      <c r="E162" s="1" t="s">
        <v>1116</v>
      </c>
      <c r="F162" s="1">
        <v>14</v>
      </c>
      <c r="G162" s="9">
        <v>345.04</v>
      </c>
      <c r="H162" s="9">
        <f t="shared" si="4"/>
        <v>4830.5600000000004</v>
      </c>
      <c r="I162" s="1" t="s">
        <v>1112</v>
      </c>
      <c r="J162" s="1"/>
      <c r="K162" s="1" t="str">
        <f t="shared" si="5"/>
        <v/>
      </c>
    </row>
    <row r="163" spans="1:11" x14ac:dyDescent="0.3">
      <c r="A163" s="1" t="s">
        <v>173</v>
      </c>
      <c r="B163" s="1" t="s">
        <v>1201</v>
      </c>
      <c r="C163" s="8">
        <v>45521</v>
      </c>
      <c r="D163" s="1" t="s">
        <v>1124</v>
      </c>
      <c r="E163" s="1" t="s">
        <v>1116</v>
      </c>
      <c r="F163" s="1">
        <v>20</v>
      </c>
      <c r="G163" s="9">
        <v>714.59</v>
      </c>
      <c r="H163" s="9">
        <f t="shared" si="4"/>
        <v>14291.800000000001</v>
      </c>
      <c r="I163" s="1" t="s">
        <v>1112</v>
      </c>
      <c r="J163" s="1"/>
      <c r="K163" s="1" t="str">
        <f t="shared" si="5"/>
        <v/>
      </c>
    </row>
    <row r="164" spans="1:11" x14ac:dyDescent="0.3">
      <c r="A164" s="1" t="s">
        <v>97</v>
      </c>
      <c r="B164" s="1" t="s">
        <v>1137</v>
      </c>
      <c r="C164" s="8">
        <v>45731</v>
      </c>
      <c r="D164" s="1" t="s">
        <v>1124</v>
      </c>
      <c r="E164" s="1" t="s">
        <v>1111</v>
      </c>
      <c r="F164" s="1">
        <v>22</v>
      </c>
      <c r="G164" s="9">
        <v>1500.72</v>
      </c>
      <c r="H164" s="9">
        <f t="shared" si="4"/>
        <v>33015.840000000004</v>
      </c>
      <c r="I164" s="1" t="s">
        <v>1112</v>
      </c>
      <c r="J164" s="1"/>
      <c r="K164" s="1" t="str">
        <f t="shared" si="5"/>
        <v/>
      </c>
    </row>
    <row r="165" spans="1:11" x14ac:dyDescent="0.3">
      <c r="A165" s="1" t="s">
        <v>662</v>
      </c>
      <c r="B165" s="1" t="s">
        <v>1237</v>
      </c>
      <c r="C165" s="8">
        <v>45476</v>
      </c>
      <c r="D165" s="1" t="s">
        <v>1107</v>
      </c>
      <c r="E165" s="1" t="s">
        <v>1116</v>
      </c>
      <c r="F165" s="1">
        <v>6</v>
      </c>
      <c r="G165" s="9">
        <v>197.7</v>
      </c>
      <c r="H165" s="9">
        <f t="shared" si="4"/>
        <v>1186.1999999999998</v>
      </c>
      <c r="I165" s="1" t="s">
        <v>1112</v>
      </c>
      <c r="J165" s="1"/>
      <c r="K165" s="1" t="str">
        <f t="shared" si="5"/>
        <v/>
      </c>
    </row>
    <row r="166" spans="1:11" x14ac:dyDescent="0.3">
      <c r="A166" s="1" t="s">
        <v>330</v>
      </c>
      <c r="B166" s="1" t="s">
        <v>1259</v>
      </c>
      <c r="C166" s="8">
        <v>45965</v>
      </c>
      <c r="D166" s="1" t="s">
        <v>1107</v>
      </c>
      <c r="E166" s="1" t="s">
        <v>1108</v>
      </c>
      <c r="F166" s="1">
        <v>12</v>
      </c>
      <c r="G166" s="9">
        <v>320.43</v>
      </c>
      <c r="H166" s="9">
        <f t="shared" si="4"/>
        <v>3845.16</v>
      </c>
      <c r="I166" s="1" t="s">
        <v>1109</v>
      </c>
      <c r="J166" s="8">
        <v>46190</v>
      </c>
      <c r="K166" s="1" t="str">
        <f t="shared" si="5"/>
        <v>Jun-2026</v>
      </c>
    </row>
    <row r="167" spans="1:11" x14ac:dyDescent="0.3">
      <c r="A167" s="1" t="s">
        <v>270</v>
      </c>
      <c r="B167" s="1" t="s">
        <v>1260</v>
      </c>
      <c r="C167" s="8">
        <v>45721</v>
      </c>
      <c r="D167" s="1" t="s">
        <v>1107</v>
      </c>
      <c r="E167" s="1" t="s">
        <v>1108</v>
      </c>
      <c r="F167" s="1">
        <v>6</v>
      </c>
      <c r="G167" s="9">
        <v>180.56</v>
      </c>
      <c r="H167" s="9">
        <f t="shared" si="4"/>
        <v>1083.3600000000001</v>
      </c>
      <c r="I167" s="1" t="s">
        <v>1112</v>
      </c>
      <c r="J167" s="1"/>
      <c r="K167" s="1" t="str">
        <f t="shared" si="5"/>
        <v/>
      </c>
    </row>
    <row r="168" spans="1:11" x14ac:dyDescent="0.3">
      <c r="A168" s="1" t="s">
        <v>333</v>
      </c>
      <c r="B168" s="1" t="s">
        <v>1261</v>
      </c>
      <c r="C168" s="8">
        <v>45378</v>
      </c>
      <c r="D168" s="1" t="s">
        <v>1124</v>
      </c>
      <c r="E168" s="1" t="s">
        <v>1108</v>
      </c>
      <c r="F168" s="1">
        <v>8</v>
      </c>
      <c r="G168" s="9">
        <v>1256.21</v>
      </c>
      <c r="H168" s="9">
        <f t="shared" si="4"/>
        <v>10049.68</v>
      </c>
      <c r="I168" s="1" t="s">
        <v>1109</v>
      </c>
      <c r="J168" s="8">
        <v>46031</v>
      </c>
      <c r="K168" s="1" t="str">
        <f t="shared" si="5"/>
        <v>Jan-2026</v>
      </c>
    </row>
    <row r="169" spans="1:11" x14ac:dyDescent="0.3">
      <c r="A169" s="1" t="s">
        <v>519</v>
      </c>
      <c r="B169" s="1" t="s">
        <v>1262</v>
      </c>
      <c r="C169" s="8">
        <v>45789</v>
      </c>
      <c r="D169" s="1" t="s">
        <v>1107</v>
      </c>
      <c r="E169" s="1" t="s">
        <v>1114</v>
      </c>
      <c r="F169" s="1">
        <v>5</v>
      </c>
      <c r="G169" s="9">
        <v>138.77000000000001</v>
      </c>
      <c r="H169" s="9">
        <f t="shared" si="4"/>
        <v>693.85</v>
      </c>
      <c r="I169" s="1" t="s">
        <v>1112</v>
      </c>
      <c r="J169" s="1"/>
      <c r="K169" s="1" t="str">
        <f t="shared" si="5"/>
        <v/>
      </c>
    </row>
    <row r="170" spans="1:11" x14ac:dyDescent="0.3">
      <c r="A170" s="1" t="s">
        <v>371</v>
      </c>
      <c r="B170" s="1" t="s">
        <v>1140</v>
      </c>
      <c r="C170" s="8">
        <v>45405</v>
      </c>
      <c r="D170" s="1" t="s">
        <v>1107</v>
      </c>
      <c r="E170" s="1" t="s">
        <v>1114</v>
      </c>
      <c r="F170" s="1">
        <v>9</v>
      </c>
      <c r="G170" s="9">
        <v>335.2</v>
      </c>
      <c r="H170" s="9">
        <f t="shared" si="4"/>
        <v>3016.7999999999997</v>
      </c>
      <c r="I170" s="1" t="s">
        <v>1109</v>
      </c>
      <c r="J170" s="8">
        <v>46132</v>
      </c>
      <c r="K170" s="1" t="str">
        <f t="shared" si="5"/>
        <v>Apr-2026</v>
      </c>
    </row>
    <row r="171" spans="1:11" x14ac:dyDescent="0.3">
      <c r="A171" s="1" t="s">
        <v>95</v>
      </c>
      <c r="B171" s="1" t="s">
        <v>1263</v>
      </c>
      <c r="C171" s="8">
        <v>45501</v>
      </c>
      <c r="D171" s="1" t="s">
        <v>1107</v>
      </c>
      <c r="E171" s="1" t="s">
        <v>1108</v>
      </c>
      <c r="F171" s="1">
        <v>13</v>
      </c>
      <c r="G171" s="9">
        <v>104.7</v>
      </c>
      <c r="H171" s="9">
        <f t="shared" si="4"/>
        <v>1361.1000000000001</v>
      </c>
      <c r="I171" s="1" t="s">
        <v>1112</v>
      </c>
      <c r="J171" s="1"/>
      <c r="K171" s="1" t="str">
        <f t="shared" si="5"/>
        <v/>
      </c>
    </row>
    <row r="172" spans="1:11" x14ac:dyDescent="0.3">
      <c r="A172" s="1" t="s">
        <v>1264</v>
      </c>
      <c r="B172" s="1" t="s">
        <v>1117</v>
      </c>
      <c r="C172" s="8">
        <v>45299</v>
      </c>
      <c r="D172" s="1" t="s">
        <v>1107</v>
      </c>
      <c r="E172" s="1" t="s">
        <v>1114</v>
      </c>
      <c r="F172" s="1">
        <v>3</v>
      </c>
      <c r="G172" s="9">
        <v>101.2</v>
      </c>
      <c r="H172" s="9">
        <f t="shared" si="4"/>
        <v>303.60000000000002</v>
      </c>
      <c r="I172" s="1" t="s">
        <v>1112</v>
      </c>
      <c r="J172" s="1"/>
      <c r="K172" s="1" t="str">
        <f t="shared" si="5"/>
        <v/>
      </c>
    </row>
    <row r="173" spans="1:11" x14ac:dyDescent="0.3">
      <c r="A173" s="1" t="s">
        <v>1049</v>
      </c>
      <c r="B173" s="1" t="s">
        <v>1265</v>
      </c>
      <c r="C173" s="8">
        <v>45864</v>
      </c>
      <c r="D173" s="1" t="s">
        <v>1124</v>
      </c>
      <c r="E173" s="1" t="s">
        <v>1116</v>
      </c>
      <c r="F173" s="1">
        <v>5</v>
      </c>
      <c r="G173" s="9">
        <v>755.9</v>
      </c>
      <c r="H173" s="9">
        <f t="shared" si="4"/>
        <v>3779.5</v>
      </c>
      <c r="I173" s="1" t="s">
        <v>1112</v>
      </c>
      <c r="J173" s="1"/>
      <c r="K173" s="1" t="str">
        <f t="shared" si="5"/>
        <v/>
      </c>
    </row>
    <row r="174" spans="1:11" x14ac:dyDescent="0.3">
      <c r="A174" s="1" t="s">
        <v>255</v>
      </c>
      <c r="B174" s="1" t="s">
        <v>1266</v>
      </c>
      <c r="C174" s="8">
        <v>45762</v>
      </c>
      <c r="D174" s="1" t="s">
        <v>1124</v>
      </c>
      <c r="E174" s="1" t="s">
        <v>1116</v>
      </c>
      <c r="F174" s="1">
        <v>21</v>
      </c>
      <c r="G174" s="9">
        <v>801</v>
      </c>
      <c r="H174" s="9">
        <f t="shared" si="4"/>
        <v>16821</v>
      </c>
      <c r="I174" s="1" t="s">
        <v>1112</v>
      </c>
      <c r="J174" s="1"/>
      <c r="K174" s="1" t="str">
        <f t="shared" si="5"/>
        <v/>
      </c>
    </row>
    <row r="175" spans="1:11" x14ac:dyDescent="0.3">
      <c r="A175" s="1" t="s">
        <v>418</v>
      </c>
      <c r="B175" s="1" t="s">
        <v>1267</v>
      </c>
      <c r="C175" s="8">
        <v>45588</v>
      </c>
      <c r="D175" s="1" t="s">
        <v>1107</v>
      </c>
      <c r="E175" s="1" t="s">
        <v>1111</v>
      </c>
      <c r="F175" s="1">
        <v>6</v>
      </c>
      <c r="G175" s="9">
        <v>119.76</v>
      </c>
      <c r="H175" s="9">
        <f t="shared" si="4"/>
        <v>718.56000000000006</v>
      </c>
      <c r="I175" s="1" t="s">
        <v>1112</v>
      </c>
      <c r="J175" s="1"/>
      <c r="K175" s="1" t="str">
        <f t="shared" si="5"/>
        <v/>
      </c>
    </row>
    <row r="176" spans="1:11" x14ac:dyDescent="0.3">
      <c r="A176" s="1" t="s">
        <v>285</v>
      </c>
      <c r="B176" s="1" t="s">
        <v>1268</v>
      </c>
      <c r="C176" s="8">
        <v>45382</v>
      </c>
      <c r="D176" s="1" t="s">
        <v>1107</v>
      </c>
      <c r="E176" s="1" t="s">
        <v>1111</v>
      </c>
      <c r="F176" s="1">
        <v>4</v>
      </c>
      <c r="G176" s="9">
        <v>234.52</v>
      </c>
      <c r="H176" s="9">
        <f t="shared" si="4"/>
        <v>938.08</v>
      </c>
      <c r="I176" s="1" t="s">
        <v>1112</v>
      </c>
      <c r="J176" s="1"/>
      <c r="K176" s="1" t="str">
        <f t="shared" si="5"/>
        <v/>
      </c>
    </row>
    <row r="177" spans="1:11" x14ac:dyDescent="0.3">
      <c r="A177" s="1" t="s">
        <v>253</v>
      </c>
      <c r="B177" s="1" t="s">
        <v>1269</v>
      </c>
      <c r="C177" s="8">
        <v>45609</v>
      </c>
      <c r="D177" s="1" t="s">
        <v>1107</v>
      </c>
      <c r="E177" s="1" t="s">
        <v>1108</v>
      </c>
      <c r="F177" s="1">
        <v>6</v>
      </c>
      <c r="G177" s="9">
        <v>383.92</v>
      </c>
      <c r="H177" s="9">
        <f t="shared" si="4"/>
        <v>2303.52</v>
      </c>
      <c r="I177" s="1" t="s">
        <v>1109</v>
      </c>
      <c r="J177" s="8">
        <v>46177</v>
      </c>
      <c r="K177" s="1" t="str">
        <f t="shared" si="5"/>
        <v>Jun-2026</v>
      </c>
    </row>
    <row r="178" spans="1:11" x14ac:dyDescent="0.3">
      <c r="A178" s="1" t="s">
        <v>527</v>
      </c>
      <c r="B178" s="1" t="s">
        <v>1270</v>
      </c>
      <c r="C178" s="8">
        <v>45490</v>
      </c>
      <c r="D178" s="1" t="s">
        <v>1124</v>
      </c>
      <c r="E178" s="1" t="s">
        <v>1116</v>
      </c>
      <c r="F178" s="1">
        <v>14</v>
      </c>
      <c r="G178" s="9">
        <v>1218.33</v>
      </c>
      <c r="H178" s="9">
        <f t="shared" si="4"/>
        <v>17056.62</v>
      </c>
      <c r="I178" s="1" t="s">
        <v>1112</v>
      </c>
      <c r="J178" s="1"/>
      <c r="K178" s="1" t="str">
        <f t="shared" si="5"/>
        <v/>
      </c>
    </row>
    <row r="179" spans="1:11" x14ac:dyDescent="0.3">
      <c r="A179" s="1" t="s">
        <v>144</v>
      </c>
      <c r="B179" s="1" t="s">
        <v>1271</v>
      </c>
      <c r="C179" s="8">
        <v>45533</v>
      </c>
      <c r="D179" s="1" t="s">
        <v>1107</v>
      </c>
      <c r="E179" s="1" t="s">
        <v>1116</v>
      </c>
      <c r="F179" s="1">
        <v>4</v>
      </c>
      <c r="G179" s="9">
        <v>120.47</v>
      </c>
      <c r="H179" s="9">
        <f t="shared" si="4"/>
        <v>481.88</v>
      </c>
      <c r="I179" s="1" t="s">
        <v>1109</v>
      </c>
      <c r="J179" s="8">
        <v>46176</v>
      </c>
      <c r="K179" s="1" t="str">
        <f t="shared" si="5"/>
        <v>Jun-2026</v>
      </c>
    </row>
    <row r="180" spans="1:11" x14ac:dyDescent="0.3">
      <c r="A180" s="1" t="s">
        <v>277</v>
      </c>
      <c r="B180" s="1" t="s">
        <v>1214</v>
      </c>
      <c r="C180" s="8">
        <v>45767</v>
      </c>
      <c r="D180" s="1" t="s">
        <v>1107</v>
      </c>
      <c r="E180" s="1" t="s">
        <v>1114</v>
      </c>
      <c r="F180" s="1">
        <v>11</v>
      </c>
      <c r="G180" s="9">
        <v>447.01</v>
      </c>
      <c r="H180" s="9">
        <f t="shared" si="4"/>
        <v>4917.1099999999997</v>
      </c>
      <c r="I180" s="1" t="s">
        <v>1112</v>
      </c>
      <c r="J180" s="1"/>
      <c r="K180" s="1" t="str">
        <f t="shared" si="5"/>
        <v/>
      </c>
    </row>
    <row r="181" spans="1:11" x14ac:dyDescent="0.3">
      <c r="A181" s="1" t="s">
        <v>673</v>
      </c>
      <c r="B181" s="1" t="s">
        <v>1248</v>
      </c>
      <c r="C181" s="8">
        <v>45622</v>
      </c>
      <c r="D181" s="1" t="s">
        <v>1124</v>
      </c>
      <c r="E181" s="1" t="s">
        <v>1116</v>
      </c>
      <c r="F181" s="1">
        <v>7</v>
      </c>
      <c r="G181" s="9">
        <v>815.67</v>
      </c>
      <c r="H181" s="9">
        <f t="shared" si="4"/>
        <v>5709.69</v>
      </c>
      <c r="I181" s="1" t="s">
        <v>1112</v>
      </c>
      <c r="J181" s="1"/>
      <c r="K181" s="1" t="str">
        <f t="shared" si="5"/>
        <v/>
      </c>
    </row>
    <row r="182" spans="1:11" x14ac:dyDescent="0.3">
      <c r="A182" s="1" t="s">
        <v>764</v>
      </c>
      <c r="B182" s="1" t="s">
        <v>1272</v>
      </c>
      <c r="C182" s="8">
        <v>45573</v>
      </c>
      <c r="D182" s="1" t="s">
        <v>1107</v>
      </c>
      <c r="E182" s="1" t="s">
        <v>1116</v>
      </c>
      <c r="F182" s="1">
        <v>9</v>
      </c>
      <c r="G182" s="9">
        <v>77.27</v>
      </c>
      <c r="H182" s="9">
        <f t="shared" si="4"/>
        <v>695.43</v>
      </c>
      <c r="I182" s="1" t="s">
        <v>1112</v>
      </c>
      <c r="J182" s="1"/>
      <c r="K182" s="1" t="str">
        <f t="shared" si="5"/>
        <v/>
      </c>
    </row>
    <row r="183" spans="1:11" x14ac:dyDescent="0.3">
      <c r="A183" s="1" t="s">
        <v>155</v>
      </c>
      <c r="B183" s="1" t="s">
        <v>1273</v>
      </c>
      <c r="C183" s="8">
        <v>45669</v>
      </c>
      <c r="D183" s="1" t="s">
        <v>1124</v>
      </c>
      <c r="E183" s="1" t="s">
        <v>1111</v>
      </c>
      <c r="F183" s="1">
        <v>5</v>
      </c>
      <c r="G183" s="9">
        <v>1061.01</v>
      </c>
      <c r="H183" s="9">
        <f t="shared" si="4"/>
        <v>5305.05</v>
      </c>
      <c r="I183" s="1" t="s">
        <v>1112</v>
      </c>
      <c r="J183" s="1"/>
      <c r="K183" s="1" t="str">
        <f t="shared" si="5"/>
        <v/>
      </c>
    </row>
    <row r="184" spans="1:11" x14ac:dyDescent="0.3">
      <c r="A184" s="1" t="s">
        <v>260</v>
      </c>
      <c r="B184" s="1" t="s">
        <v>1193</v>
      </c>
      <c r="C184" s="8">
        <v>45859</v>
      </c>
      <c r="D184" s="1" t="s">
        <v>1124</v>
      </c>
      <c r="E184" s="1" t="s">
        <v>1111</v>
      </c>
      <c r="F184" s="1">
        <v>17</v>
      </c>
      <c r="G184" s="9">
        <v>1472.67</v>
      </c>
      <c r="H184" s="9">
        <f t="shared" si="4"/>
        <v>25035.39</v>
      </c>
      <c r="I184" s="1" t="s">
        <v>1112</v>
      </c>
      <c r="J184" s="1"/>
      <c r="K184" s="1" t="str">
        <f t="shared" si="5"/>
        <v/>
      </c>
    </row>
    <row r="185" spans="1:11" x14ac:dyDescent="0.3">
      <c r="A185" s="1" t="s">
        <v>188</v>
      </c>
      <c r="B185" s="1" t="s">
        <v>1274</v>
      </c>
      <c r="C185" s="8">
        <v>45911</v>
      </c>
      <c r="D185" s="1" t="s">
        <v>1107</v>
      </c>
      <c r="E185" s="1" t="s">
        <v>1108</v>
      </c>
      <c r="F185" s="1">
        <v>1</v>
      </c>
      <c r="G185" s="9">
        <v>240.98</v>
      </c>
      <c r="H185" s="9">
        <f t="shared" si="4"/>
        <v>240.98</v>
      </c>
      <c r="I185" s="1" t="s">
        <v>1112</v>
      </c>
      <c r="J185" s="1"/>
      <c r="K185" s="1" t="str">
        <f t="shared" si="5"/>
        <v/>
      </c>
    </row>
    <row r="186" spans="1:11" x14ac:dyDescent="0.3">
      <c r="A186" s="1" t="s">
        <v>1011</v>
      </c>
      <c r="B186" s="1" t="s">
        <v>1275</v>
      </c>
      <c r="C186" s="8">
        <v>45378</v>
      </c>
      <c r="D186" s="1" t="s">
        <v>1107</v>
      </c>
      <c r="E186" s="1" t="s">
        <v>1108</v>
      </c>
      <c r="F186" s="1">
        <v>1</v>
      </c>
      <c r="G186" s="9">
        <v>152.77000000000001</v>
      </c>
      <c r="H186" s="9">
        <f t="shared" si="4"/>
        <v>152.77000000000001</v>
      </c>
      <c r="I186" s="1" t="s">
        <v>1112</v>
      </c>
      <c r="J186" s="1"/>
      <c r="K186" s="1" t="str">
        <f t="shared" si="5"/>
        <v/>
      </c>
    </row>
    <row r="187" spans="1:11" x14ac:dyDescent="0.3">
      <c r="A187" s="1" t="s">
        <v>757</v>
      </c>
      <c r="B187" s="1" t="s">
        <v>1255</v>
      </c>
      <c r="C187" s="8">
        <v>45827</v>
      </c>
      <c r="D187" s="1" t="s">
        <v>1107</v>
      </c>
      <c r="E187" s="1" t="s">
        <v>1116</v>
      </c>
      <c r="F187" s="1">
        <v>6</v>
      </c>
      <c r="G187" s="9">
        <v>444.3</v>
      </c>
      <c r="H187" s="9">
        <f t="shared" si="4"/>
        <v>2665.8</v>
      </c>
      <c r="I187" s="1" t="s">
        <v>1112</v>
      </c>
      <c r="J187" s="1"/>
      <c r="K187" s="1" t="str">
        <f t="shared" si="5"/>
        <v/>
      </c>
    </row>
    <row r="188" spans="1:11" x14ac:dyDescent="0.3">
      <c r="A188" s="1" t="s">
        <v>1276</v>
      </c>
      <c r="B188" s="1" t="s">
        <v>1277</v>
      </c>
      <c r="C188" s="8">
        <v>45987</v>
      </c>
      <c r="D188" s="1" t="s">
        <v>1107</v>
      </c>
      <c r="E188" s="1" t="s">
        <v>1116</v>
      </c>
      <c r="F188" s="1">
        <v>2</v>
      </c>
      <c r="G188" s="9">
        <v>188.42</v>
      </c>
      <c r="H188" s="9">
        <f t="shared" si="4"/>
        <v>376.84</v>
      </c>
      <c r="I188" s="1" t="s">
        <v>1112</v>
      </c>
      <c r="J188" s="1"/>
      <c r="K188" s="1" t="str">
        <f t="shared" si="5"/>
        <v/>
      </c>
    </row>
    <row r="189" spans="1:11" x14ac:dyDescent="0.3">
      <c r="A189" s="1" t="s">
        <v>410</v>
      </c>
      <c r="B189" s="1" t="s">
        <v>1168</v>
      </c>
      <c r="C189" s="8">
        <v>45550</v>
      </c>
      <c r="D189" s="1" t="s">
        <v>1107</v>
      </c>
      <c r="E189" s="1" t="s">
        <v>1108</v>
      </c>
      <c r="F189" s="1">
        <v>6</v>
      </c>
      <c r="G189" s="9">
        <v>80.45</v>
      </c>
      <c r="H189" s="9">
        <f t="shared" si="4"/>
        <v>482.70000000000005</v>
      </c>
      <c r="I189" s="1" t="s">
        <v>1112</v>
      </c>
      <c r="J189" s="1"/>
      <c r="K189" s="1" t="str">
        <f t="shared" si="5"/>
        <v/>
      </c>
    </row>
    <row r="190" spans="1:11" x14ac:dyDescent="0.3">
      <c r="A190" s="1" t="s">
        <v>316</v>
      </c>
      <c r="B190" s="1" t="s">
        <v>1278</v>
      </c>
      <c r="C190" s="8">
        <v>45609</v>
      </c>
      <c r="D190" s="1" t="s">
        <v>1124</v>
      </c>
      <c r="E190" s="1" t="s">
        <v>1114</v>
      </c>
      <c r="F190" s="1">
        <v>7</v>
      </c>
      <c r="G190" s="9">
        <v>1033.06</v>
      </c>
      <c r="H190" s="9">
        <f t="shared" si="4"/>
        <v>7231.42</v>
      </c>
      <c r="I190" s="1" t="s">
        <v>1112</v>
      </c>
      <c r="J190" s="1"/>
      <c r="K190" s="1" t="str">
        <f t="shared" si="5"/>
        <v/>
      </c>
    </row>
    <row r="191" spans="1:11" x14ac:dyDescent="0.3">
      <c r="A191" s="1" t="s">
        <v>776</v>
      </c>
      <c r="B191" s="1" t="s">
        <v>1279</v>
      </c>
      <c r="C191" s="8">
        <v>45677</v>
      </c>
      <c r="D191" s="1" t="s">
        <v>1107</v>
      </c>
      <c r="E191" s="1" t="s">
        <v>1116</v>
      </c>
      <c r="F191" s="1">
        <v>14</v>
      </c>
      <c r="G191" s="9">
        <v>100.59</v>
      </c>
      <c r="H191" s="9">
        <f t="shared" si="4"/>
        <v>1408.26</v>
      </c>
      <c r="I191" s="1" t="s">
        <v>1112</v>
      </c>
      <c r="J191" s="1"/>
      <c r="K191" s="1" t="str">
        <f t="shared" si="5"/>
        <v/>
      </c>
    </row>
    <row r="192" spans="1:11" x14ac:dyDescent="0.3">
      <c r="A192" s="1" t="s">
        <v>864</v>
      </c>
      <c r="B192" s="1" t="s">
        <v>1280</v>
      </c>
      <c r="C192" s="8">
        <v>45387</v>
      </c>
      <c r="D192" s="1" t="s">
        <v>1107</v>
      </c>
      <c r="E192" s="1" t="s">
        <v>1114</v>
      </c>
      <c r="F192" s="1">
        <v>9</v>
      </c>
      <c r="G192" s="9">
        <v>202.4</v>
      </c>
      <c r="H192" s="9">
        <f t="shared" si="4"/>
        <v>1821.6000000000001</v>
      </c>
      <c r="I192" s="1" t="s">
        <v>1112</v>
      </c>
      <c r="J192" s="1"/>
      <c r="K192" s="1" t="str">
        <f t="shared" si="5"/>
        <v/>
      </c>
    </row>
    <row r="193" spans="1:11" x14ac:dyDescent="0.3">
      <c r="A193" s="1" t="s">
        <v>1020</v>
      </c>
      <c r="B193" s="1" t="s">
        <v>1281</v>
      </c>
      <c r="C193" s="8">
        <v>45641</v>
      </c>
      <c r="D193" s="1" t="s">
        <v>1124</v>
      </c>
      <c r="E193" s="1" t="s">
        <v>1114</v>
      </c>
      <c r="F193" s="1">
        <v>9</v>
      </c>
      <c r="G193" s="9">
        <v>517.16</v>
      </c>
      <c r="H193" s="9">
        <f t="shared" si="4"/>
        <v>4654.4399999999996</v>
      </c>
      <c r="I193" s="1" t="s">
        <v>1109</v>
      </c>
      <c r="J193" s="8">
        <v>46032</v>
      </c>
      <c r="K193" s="1" t="str">
        <f t="shared" si="5"/>
        <v>Jan-2026</v>
      </c>
    </row>
    <row r="194" spans="1:11" x14ac:dyDescent="0.3">
      <c r="A194" s="1" t="s">
        <v>680</v>
      </c>
      <c r="B194" s="1" t="s">
        <v>1226</v>
      </c>
      <c r="C194" s="8">
        <v>45811</v>
      </c>
      <c r="D194" s="1" t="s">
        <v>1107</v>
      </c>
      <c r="E194" s="1" t="s">
        <v>1111</v>
      </c>
      <c r="F194" s="1">
        <v>11</v>
      </c>
      <c r="G194" s="9">
        <v>191.49</v>
      </c>
      <c r="H194" s="9">
        <f t="shared" ref="H194:H257" si="6">F194*G194</f>
        <v>2106.3900000000003</v>
      </c>
      <c r="I194" s="1" t="s">
        <v>1112</v>
      </c>
      <c r="J194" s="1"/>
      <c r="K194" s="1" t="str">
        <f t="shared" ref="K194:K257" si="7">IF(J194="","",TEXT(J194,"mmm-yyyy"))</f>
        <v/>
      </c>
    </row>
    <row r="195" spans="1:11" x14ac:dyDescent="0.3">
      <c r="A195" s="1" t="s">
        <v>477</v>
      </c>
      <c r="B195" s="1" t="s">
        <v>1181</v>
      </c>
      <c r="C195" s="8">
        <v>45677</v>
      </c>
      <c r="D195" s="1" t="s">
        <v>1107</v>
      </c>
      <c r="E195" s="1" t="s">
        <v>1108</v>
      </c>
      <c r="F195" s="1">
        <v>14</v>
      </c>
      <c r="G195" s="9">
        <v>346.39</v>
      </c>
      <c r="H195" s="9">
        <f t="shared" si="6"/>
        <v>4849.46</v>
      </c>
      <c r="I195" s="1" t="s">
        <v>1112</v>
      </c>
      <c r="J195" s="1"/>
      <c r="K195" s="1" t="str">
        <f t="shared" si="7"/>
        <v/>
      </c>
    </row>
    <row r="196" spans="1:11" x14ac:dyDescent="0.3">
      <c r="A196" s="1" t="s">
        <v>635</v>
      </c>
      <c r="B196" s="1" t="s">
        <v>1169</v>
      </c>
      <c r="C196" s="8">
        <v>45740</v>
      </c>
      <c r="D196" s="1" t="s">
        <v>1107</v>
      </c>
      <c r="E196" s="1" t="s">
        <v>1116</v>
      </c>
      <c r="F196" s="1">
        <v>11</v>
      </c>
      <c r="G196" s="9">
        <v>358.02</v>
      </c>
      <c r="H196" s="9">
        <f t="shared" si="6"/>
        <v>3938.22</v>
      </c>
      <c r="I196" s="1" t="s">
        <v>1112</v>
      </c>
      <c r="J196" s="1"/>
      <c r="K196" s="1" t="str">
        <f t="shared" si="7"/>
        <v/>
      </c>
    </row>
    <row r="197" spans="1:11" x14ac:dyDescent="0.3">
      <c r="A197" s="1" t="s">
        <v>423</v>
      </c>
      <c r="B197" s="1" t="s">
        <v>1282</v>
      </c>
      <c r="C197" s="8">
        <v>45751</v>
      </c>
      <c r="D197" s="1" t="s">
        <v>1107</v>
      </c>
      <c r="E197" s="1" t="s">
        <v>1108</v>
      </c>
      <c r="F197" s="1">
        <v>5</v>
      </c>
      <c r="G197" s="9">
        <v>465.03</v>
      </c>
      <c r="H197" s="9">
        <f t="shared" si="6"/>
        <v>2325.1499999999996</v>
      </c>
      <c r="I197" s="1" t="s">
        <v>1112</v>
      </c>
      <c r="J197" s="1"/>
      <c r="K197" s="1" t="str">
        <f t="shared" si="7"/>
        <v/>
      </c>
    </row>
    <row r="198" spans="1:11" x14ac:dyDescent="0.3">
      <c r="A198" s="1" t="s">
        <v>547</v>
      </c>
      <c r="B198" s="1" t="s">
        <v>1283</v>
      </c>
      <c r="C198" s="8">
        <v>45668</v>
      </c>
      <c r="D198" s="1" t="s">
        <v>1107</v>
      </c>
      <c r="E198" s="1" t="s">
        <v>1114</v>
      </c>
      <c r="F198" s="1">
        <v>8</v>
      </c>
      <c r="G198" s="9">
        <v>379.71</v>
      </c>
      <c r="H198" s="9">
        <f t="shared" si="6"/>
        <v>3037.68</v>
      </c>
      <c r="I198" s="1" t="s">
        <v>1112</v>
      </c>
      <c r="J198" s="1"/>
      <c r="K198" s="1" t="str">
        <f t="shared" si="7"/>
        <v/>
      </c>
    </row>
    <row r="199" spans="1:11" x14ac:dyDescent="0.3">
      <c r="A199" s="1" t="s">
        <v>705</v>
      </c>
      <c r="B199" s="1" t="s">
        <v>1270</v>
      </c>
      <c r="C199" s="8">
        <v>45720</v>
      </c>
      <c r="D199" s="1" t="s">
        <v>1124</v>
      </c>
      <c r="E199" s="1" t="s">
        <v>1108</v>
      </c>
      <c r="F199" s="1">
        <v>22</v>
      </c>
      <c r="G199" s="9">
        <v>393.76</v>
      </c>
      <c r="H199" s="9">
        <f t="shared" si="6"/>
        <v>8662.7199999999993</v>
      </c>
      <c r="I199" s="1" t="s">
        <v>1112</v>
      </c>
      <c r="J199" s="1"/>
      <c r="K199" s="1" t="str">
        <f t="shared" si="7"/>
        <v/>
      </c>
    </row>
    <row r="200" spans="1:11" x14ac:dyDescent="0.3">
      <c r="A200" s="1" t="s">
        <v>480</v>
      </c>
      <c r="B200" s="1" t="s">
        <v>1284</v>
      </c>
      <c r="C200" s="8">
        <v>45672</v>
      </c>
      <c r="D200" s="1" t="s">
        <v>1107</v>
      </c>
      <c r="E200" s="1" t="s">
        <v>1111</v>
      </c>
      <c r="F200" s="1">
        <v>12</v>
      </c>
      <c r="G200" s="9">
        <v>412.96</v>
      </c>
      <c r="H200" s="9">
        <f t="shared" si="6"/>
        <v>4955.5199999999995</v>
      </c>
      <c r="I200" s="1" t="s">
        <v>1112</v>
      </c>
      <c r="J200" s="1"/>
      <c r="K200" s="1" t="str">
        <f t="shared" si="7"/>
        <v/>
      </c>
    </row>
    <row r="201" spans="1:11" x14ac:dyDescent="0.3">
      <c r="A201" s="1" t="s">
        <v>721</v>
      </c>
      <c r="B201" s="1" t="s">
        <v>1285</v>
      </c>
      <c r="C201" s="8">
        <v>45456</v>
      </c>
      <c r="D201" s="1" t="s">
        <v>1107</v>
      </c>
      <c r="E201" s="1" t="s">
        <v>1108</v>
      </c>
      <c r="F201" s="1">
        <v>14</v>
      </c>
      <c r="G201" s="9">
        <v>235.3</v>
      </c>
      <c r="H201" s="9">
        <f t="shared" si="6"/>
        <v>3294.2000000000003</v>
      </c>
      <c r="I201" s="1" t="s">
        <v>1112</v>
      </c>
      <c r="J201" s="1"/>
      <c r="K201" s="1" t="str">
        <f t="shared" si="7"/>
        <v/>
      </c>
    </row>
    <row r="202" spans="1:11" x14ac:dyDescent="0.3">
      <c r="A202" s="1" t="s">
        <v>146</v>
      </c>
      <c r="B202" s="1" t="s">
        <v>1286</v>
      </c>
      <c r="C202" s="8">
        <v>45649</v>
      </c>
      <c r="D202" s="1" t="s">
        <v>1124</v>
      </c>
      <c r="E202" s="1" t="s">
        <v>1114</v>
      </c>
      <c r="F202" s="1">
        <v>4</v>
      </c>
      <c r="G202" s="9">
        <v>755.04</v>
      </c>
      <c r="H202" s="9">
        <f t="shared" si="6"/>
        <v>3020.16</v>
      </c>
      <c r="I202" s="1" t="s">
        <v>1112</v>
      </c>
      <c r="J202" s="1"/>
      <c r="K202" s="1" t="str">
        <f t="shared" si="7"/>
        <v/>
      </c>
    </row>
    <row r="203" spans="1:11" x14ac:dyDescent="0.3">
      <c r="A203" s="1" t="s">
        <v>657</v>
      </c>
      <c r="B203" s="1" t="s">
        <v>1287</v>
      </c>
      <c r="C203" s="8">
        <v>45675</v>
      </c>
      <c r="D203" s="1" t="s">
        <v>1107</v>
      </c>
      <c r="E203" s="1" t="s">
        <v>1116</v>
      </c>
      <c r="F203" s="1">
        <v>2</v>
      </c>
      <c r="G203" s="9">
        <v>410.04</v>
      </c>
      <c r="H203" s="9">
        <f t="shared" si="6"/>
        <v>820.08</v>
      </c>
      <c r="I203" s="1" t="s">
        <v>1112</v>
      </c>
      <c r="J203" s="1"/>
      <c r="K203" s="1" t="str">
        <f t="shared" si="7"/>
        <v/>
      </c>
    </row>
    <row r="204" spans="1:11" x14ac:dyDescent="0.3">
      <c r="A204" s="1" t="s">
        <v>60</v>
      </c>
      <c r="B204" s="1" t="s">
        <v>1257</v>
      </c>
      <c r="C204" s="8">
        <v>45432</v>
      </c>
      <c r="D204" s="1" t="s">
        <v>1107</v>
      </c>
      <c r="E204" s="1" t="s">
        <v>1114</v>
      </c>
      <c r="F204" s="1">
        <v>12</v>
      </c>
      <c r="G204" s="9">
        <v>406.53</v>
      </c>
      <c r="H204" s="9">
        <f t="shared" si="6"/>
        <v>4878.3599999999997</v>
      </c>
      <c r="I204" s="1" t="s">
        <v>1112</v>
      </c>
      <c r="J204" s="1"/>
      <c r="K204" s="1" t="str">
        <f t="shared" si="7"/>
        <v/>
      </c>
    </row>
    <row r="205" spans="1:11" x14ac:dyDescent="0.3">
      <c r="A205" s="1" t="s">
        <v>590</v>
      </c>
      <c r="B205" s="1" t="s">
        <v>1288</v>
      </c>
      <c r="C205" s="8">
        <v>45922</v>
      </c>
      <c r="D205" s="1" t="s">
        <v>1107</v>
      </c>
      <c r="E205" s="1" t="s">
        <v>1111</v>
      </c>
      <c r="F205" s="1">
        <v>1</v>
      </c>
      <c r="G205" s="9">
        <v>156.33000000000001</v>
      </c>
      <c r="H205" s="9">
        <f t="shared" si="6"/>
        <v>156.33000000000001</v>
      </c>
      <c r="I205" s="1" t="s">
        <v>1112</v>
      </c>
      <c r="J205" s="1"/>
      <c r="K205" s="1" t="str">
        <f t="shared" si="7"/>
        <v/>
      </c>
    </row>
    <row r="206" spans="1:11" x14ac:dyDescent="0.3">
      <c r="A206" s="1" t="s">
        <v>826</v>
      </c>
      <c r="B206" s="1" t="s">
        <v>1289</v>
      </c>
      <c r="C206" s="8">
        <v>45832</v>
      </c>
      <c r="D206" s="1" t="s">
        <v>1107</v>
      </c>
      <c r="E206" s="1" t="s">
        <v>1116</v>
      </c>
      <c r="F206" s="1">
        <v>4</v>
      </c>
      <c r="G206" s="9">
        <v>176</v>
      </c>
      <c r="H206" s="9">
        <f t="shared" si="6"/>
        <v>704</v>
      </c>
      <c r="I206" s="1" t="s">
        <v>1109</v>
      </c>
      <c r="J206" s="8">
        <v>46133</v>
      </c>
      <c r="K206" s="1" t="str">
        <f t="shared" si="7"/>
        <v>Apr-2026</v>
      </c>
    </row>
    <row r="207" spans="1:11" x14ac:dyDescent="0.3">
      <c r="A207" s="1" t="s">
        <v>88</v>
      </c>
      <c r="B207" s="1" t="s">
        <v>1290</v>
      </c>
      <c r="C207" s="8">
        <v>45760</v>
      </c>
      <c r="D207" s="1" t="s">
        <v>1107</v>
      </c>
      <c r="E207" s="1" t="s">
        <v>1114</v>
      </c>
      <c r="F207" s="1">
        <v>10</v>
      </c>
      <c r="G207" s="9">
        <v>278.18</v>
      </c>
      <c r="H207" s="9">
        <f t="shared" si="6"/>
        <v>2781.8</v>
      </c>
      <c r="I207" s="1" t="s">
        <v>1112</v>
      </c>
      <c r="J207" s="1"/>
      <c r="K207" s="1" t="str">
        <f t="shared" si="7"/>
        <v/>
      </c>
    </row>
    <row r="208" spans="1:11" x14ac:dyDescent="0.3">
      <c r="A208" s="1" t="s">
        <v>163</v>
      </c>
      <c r="B208" s="1" t="s">
        <v>1137</v>
      </c>
      <c r="C208" s="8">
        <v>45439</v>
      </c>
      <c r="D208" s="1" t="s">
        <v>1107</v>
      </c>
      <c r="E208" s="1" t="s">
        <v>1111</v>
      </c>
      <c r="F208" s="1">
        <v>10</v>
      </c>
      <c r="G208" s="9">
        <v>198.47</v>
      </c>
      <c r="H208" s="9">
        <f t="shared" si="6"/>
        <v>1984.7</v>
      </c>
      <c r="I208" s="1" t="s">
        <v>1112</v>
      </c>
      <c r="J208" s="1"/>
      <c r="K208" s="1" t="str">
        <f t="shared" si="7"/>
        <v/>
      </c>
    </row>
    <row r="209" spans="1:11" x14ac:dyDescent="0.3">
      <c r="A209" s="1" t="s">
        <v>524</v>
      </c>
      <c r="B209" s="1" t="s">
        <v>1291</v>
      </c>
      <c r="C209" s="8">
        <v>45828</v>
      </c>
      <c r="D209" s="1" t="s">
        <v>1124</v>
      </c>
      <c r="E209" s="1" t="s">
        <v>1111</v>
      </c>
      <c r="F209" s="1">
        <v>19</v>
      </c>
      <c r="G209" s="9">
        <v>961.71</v>
      </c>
      <c r="H209" s="9">
        <f t="shared" si="6"/>
        <v>18272.490000000002</v>
      </c>
      <c r="I209" s="1" t="s">
        <v>1112</v>
      </c>
      <c r="J209" s="1"/>
      <c r="K209" s="1" t="str">
        <f t="shared" si="7"/>
        <v/>
      </c>
    </row>
    <row r="210" spans="1:11" x14ac:dyDescent="0.3">
      <c r="A210" s="1" t="s">
        <v>965</v>
      </c>
      <c r="B210" s="1" t="s">
        <v>1166</v>
      </c>
      <c r="C210" s="8">
        <v>45312</v>
      </c>
      <c r="D210" s="1" t="s">
        <v>1107</v>
      </c>
      <c r="E210" s="1" t="s">
        <v>1114</v>
      </c>
      <c r="F210" s="1">
        <v>1</v>
      </c>
      <c r="G210" s="9">
        <v>321.52</v>
      </c>
      <c r="H210" s="9">
        <f t="shared" si="6"/>
        <v>321.52</v>
      </c>
      <c r="I210" s="1" t="s">
        <v>1112</v>
      </c>
      <c r="J210" s="1"/>
      <c r="K210" s="1" t="str">
        <f t="shared" si="7"/>
        <v/>
      </c>
    </row>
    <row r="211" spans="1:11" x14ac:dyDescent="0.3">
      <c r="A211" s="1" t="s">
        <v>1292</v>
      </c>
      <c r="B211" s="1" t="s">
        <v>1237</v>
      </c>
      <c r="C211" s="8">
        <v>45657</v>
      </c>
      <c r="D211" s="1" t="s">
        <v>1107</v>
      </c>
      <c r="E211" s="1" t="s">
        <v>1116</v>
      </c>
      <c r="F211" s="1">
        <v>4</v>
      </c>
      <c r="G211" s="9">
        <v>363.83</v>
      </c>
      <c r="H211" s="9">
        <f t="shared" si="6"/>
        <v>1455.32</v>
      </c>
      <c r="I211" s="1" t="s">
        <v>1112</v>
      </c>
      <c r="J211" s="1"/>
      <c r="K211" s="1" t="str">
        <f t="shared" si="7"/>
        <v/>
      </c>
    </row>
    <row r="212" spans="1:11" x14ac:dyDescent="0.3">
      <c r="A212" s="1" t="s">
        <v>907</v>
      </c>
      <c r="B212" s="1" t="s">
        <v>1293</v>
      </c>
      <c r="C212" s="8">
        <v>45632</v>
      </c>
      <c r="D212" s="1" t="s">
        <v>1107</v>
      </c>
      <c r="E212" s="1" t="s">
        <v>1116</v>
      </c>
      <c r="F212" s="1">
        <v>9</v>
      </c>
      <c r="G212" s="9">
        <v>192.27</v>
      </c>
      <c r="H212" s="9">
        <f t="shared" si="6"/>
        <v>1730.43</v>
      </c>
      <c r="I212" s="1" t="s">
        <v>1112</v>
      </c>
      <c r="J212" s="1"/>
      <c r="K212" s="1" t="str">
        <f t="shared" si="7"/>
        <v/>
      </c>
    </row>
    <row r="213" spans="1:11" x14ac:dyDescent="0.3">
      <c r="A213" s="1" t="s">
        <v>54</v>
      </c>
      <c r="B213" s="1" t="s">
        <v>1294</v>
      </c>
      <c r="C213" s="8">
        <v>45782</v>
      </c>
      <c r="D213" s="1" t="s">
        <v>1107</v>
      </c>
      <c r="E213" s="1" t="s">
        <v>1108</v>
      </c>
      <c r="F213" s="1">
        <v>2</v>
      </c>
      <c r="G213" s="9">
        <v>356.48</v>
      </c>
      <c r="H213" s="9">
        <f t="shared" si="6"/>
        <v>712.96</v>
      </c>
      <c r="I213" s="1" t="s">
        <v>1112</v>
      </c>
      <c r="J213" s="1"/>
      <c r="K213" s="1" t="str">
        <f t="shared" si="7"/>
        <v/>
      </c>
    </row>
    <row r="214" spans="1:11" x14ac:dyDescent="0.3">
      <c r="A214" s="1" t="s">
        <v>302</v>
      </c>
      <c r="B214" s="1" t="s">
        <v>1295</v>
      </c>
      <c r="C214" s="8">
        <v>45498</v>
      </c>
      <c r="D214" s="1" t="s">
        <v>1107</v>
      </c>
      <c r="E214" s="1" t="s">
        <v>1108</v>
      </c>
      <c r="F214" s="1">
        <v>1</v>
      </c>
      <c r="G214" s="9">
        <v>182.28</v>
      </c>
      <c r="H214" s="9">
        <f t="shared" si="6"/>
        <v>182.28</v>
      </c>
      <c r="I214" s="1" t="s">
        <v>1112</v>
      </c>
      <c r="J214" s="1"/>
      <c r="K214" s="1" t="str">
        <f t="shared" si="7"/>
        <v/>
      </c>
    </row>
    <row r="215" spans="1:11" x14ac:dyDescent="0.3">
      <c r="A215" s="1" t="s">
        <v>1296</v>
      </c>
      <c r="B215" s="1" t="s">
        <v>1297</v>
      </c>
      <c r="C215" s="8">
        <v>45776</v>
      </c>
      <c r="D215" s="1" t="s">
        <v>1107</v>
      </c>
      <c r="E215" s="1" t="s">
        <v>1108</v>
      </c>
      <c r="F215" s="1">
        <v>5</v>
      </c>
      <c r="G215" s="9">
        <v>200.28</v>
      </c>
      <c r="H215" s="9">
        <f t="shared" si="6"/>
        <v>1001.4</v>
      </c>
      <c r="I215" s="1" t="s">
        <v>1112</v>
      </c>
      <c r="J215" s="1"/>
      <c r="K215" s="1" t="str">
        <f t="shared" si="7"/>
        <v/>
      </c>
    </row>
    <row r="216" spans="1:11" x14ac:dyDescent="0.3">
      <c r="A216" s="1" t="s">
        <v>123</v>
      </c>
      <c r="B216" s="1" t="s">
        <v>1298</v>
      </c>
      <c r="C216" s="8">
        <v>45571</v>
      </c>
      <c r="D216" s="1" t="s">
        <v>1107</v>
      </c>
      <c r="E216" s="1" t="s">
        <v>1116</v>
      </c>
      <c r="F216" s="1">
        <v>7</v>
      </c>
      <c r="G216" s="9">
        <v>431.93</v>
      </c>
      <c r="H216" s="9">
        <f t="shared" si="6"/>
        <v>3023.51</v>
      </c>
      <c r="I216" s="1" t="s">
        <v>1112</v>
      </c>
      <c r="J216" s="1"/>
      <c r="K216" s="1" t="str">
        <f t="shared" si="7"/>
        <v/>
      </c>
    </row>
    <row r="217" spans="1:11" x14ac:dyDescent="0.3">
      <c r="A217" s="1" t="s">
        <v>366</v>
      </c>
      <c r="B217" s="1" t="s">
        <v>1299</v>
      </c>
      <c r="C217" s="8">
        <v>45639</v>
      </c>
      <c r="D217" s="1" t="s">
        <v>1124</v>
      </c>
      <c r="E217" s="1" t="s">
        <v>1114</v>
      </c>
      <c r="F217" s="1">
        <v>18</v>
      </c>
      <c r="G217" s="9">
        <v>714.29</v>
      </c>
      <c r="H217" s="9">
        <f t="shared" si="6"/>
        <v>12857.22</v>
      </c>
      <c r="I217" s="1" t="s">
        <v>1112</v>
      </c>
      <c r="J217" s="1"/>
      <c r="K217" s="1" t="str">
        <f t="shared" si="7"/>
        <v/>
      </c>
    </row>
    <row r="218" spans="1:11" x14ac:dyDescent="0.3">
      <c r="A218" s="1" t="s">
        <v>614</v>
      </c>
      <c r="B218" s="1" t="s">
        <v>1300</v>
      </c>
      <c r="C218" s="8">
        <v>45726</v>
      </c>
      <c r="D218" s="1" t="s">
        <v>1107</v>
      </c>
      <c r="E218" s="1" t="s">
        <v>1108</v>
      </c>
      <c r="F218" s="1">
        <v>9</v>
      </c>
      <c r="G218" s="9">
        <v>172.79</v>
      </c>
      <c r="H218" s="9">
        <f t="shared" si="6"/>
        <v>1555.11</v>
      </c>
      <c r="I218" s="1" t="s">
        <v>1109</v>
      </c>
      <c r="J218" s="8">
        <v>46103</v>
      </c>
      <c r="K218" s="1" t="str">
        <f t="shared" si="7"/>
        <v>Mar-2026</v>
      </c>
    </row>
    <row r="219" spans="1:11" x14ac:dyDescent="0.3">
      <c r="A219" s="1" t="s">
        <v>752</v>
      </c>
      <c r="B219" s="1" t="s">
        <v>1301</v>
      </c>
      <c r="C219" s="8">
        <v>45748</v>
      </c>
      <c r="D219" s="1" t="s">
        <v>1107</v>
      </c>
      <c r="E219" s="1" t="s">
        <v>1114</v>
      </c>
      <c r="F219" s="1">
        <v>3</v>
      </c>
      <c r="G219" s="9">
        <v>345.05</v>
      </c>
      <c r="H219" s="9">
        <f t="shared" si="6"/>
        <v>1035.1500000000001</v>
      </c>
      <c r="I219" s="1" t="s">
        <v>1112</v>
      </c>
      <c r="J219" s="1"/>
      <c r="K219" s="1" t="str">
        <f t="shared" si="7"/>
        <v/>
      </c>
    </row>
    <row r="220" spans="1:11" x14ac:dyDescent="0.3">
      <c r="A220" s="1" t="s">
        <v>1047</v>
      </c>
      <c r="B220" s="1" t="s">
        <v>1302</v>
      </c>
      <c r="C220" s="8">
        <v>45921</v>
      </c>
      <c r="D220" s="1" t="s">
        <v>1124</v>
      </c>
      <c r="E220" s="1" t="s">
        <v>1116</v>
      </c>
      <c r="F220" s="1">
        <v>4</v>
      </c>
      <c r="G220" s="9">
        <v>305.06</v>
      </c>
      <c r="H220" s="9">
        <f t="shared" si="6"/>
        <v>1220.24</v>
      </c>
      <c r="I220" s="1" t="s">
        <v>1112</v>
      </c>
      <c r="J220" s="1"/>
      <c r="K220" s="1" t="str">
        <f t="shared" si="7"/>
        <v/>
      </c>
    </row>
    <row r="221" spans="1:11" x14ac:dyDescent="0.3">
      <c r="A221" s="1" t="s">
        <v>114</v>
      </c>
      <c r="B221" s="1" t="s">
        <v>1303</v>
      </c>
      <c r="C221" s="8">
        <v>45987</v>
      </c>
      <c r="D221" s="1" t="s">
        <v>1107</v>
      </c>
      <c r="E221" s="1" t="s">
        <v>1111</v>
      </c>
      <c r="F221" s="1">
        <v>3</v>
      </c>
      <c r="G221" s="9">
        <v>414.17</v>
      </c>
      <c r="H221" s="9">
        <f t="shared" si="6"/>
        <v>1242.51</v>
      </c>
      <c r="I221" s="1" t="s">
        <v>1112</v>
      </c>
      <c r="J221" s="1"/>
      <c r="K221" s="1" t="str">
        <f t="shared" si="7"/>
        <v/>
      </c>
    </row>
    <row r="222" spans="1:11" x14ac:dyDescent="0.3">
      <c r="A222" s="1" t="s">
        <v>99</v>
      </c>
      <c r="B222" s="1" t="s">
        <v>1304</v>
      </c>
      <c r="C222" s="8">
        <v>45421</v>
      </c>
      <c r="D222" s="1" t="s">
        <v>1107</v>
      </c>
      <c r="E222" s="1" t="s">
        <v>1116</v>
      </c>
      <c r="F222" s="1">
        <v>6</v>
      </c>
      <c r="G222" s="9">
        <v>211.54</v>
      </c>
      <c r="H222" s="9">
        <f t="shared" si="6"/>
        <v>1269.24</v>
      </c>
      <c r="I222" s="1" t="s">
        <v>1112</v>
      </c>
      <c r="J222" s="1"/>
      <c r="K222" s="1" t="str">
        <f t="shared" si="7"/>
        <v/>
      </c>
    </row>
    <row r="223" spans="1:11" x14ac:dyDescent="0.3">
      <c r="A223" s="1" t="s">
        <v>652</v>
      </c>
      <c r="B223" s="1" t="s">
        <v>1305</v>
      </c>
      <c r="C223" s="8">
        <v>45987</v>
      </c>
      <c r="D223" s="1" t="s">
        <v>1107</v>
      </c>
      <c r="E223" s="1" t="s">
        <v>1116</v>
      </c>
      <c r="F223" s="1">
        <v>6</v>
      </c>
      <c r="G223" s="9">
        <v>238.11</v>
      </c>
      <c r="H223" s="9">
        <f t="shared" si="6"/>
        <v>1428.66</v>
      </c>
      <c r="I223" s="1" t="s">
        <v>1109</v>
      </c>
      <c r="J223" s="8">
        <v>46070</v>
      </c>
      <c r="K223" s="1" t="str">
        <f t="shared" si="7"/>
        <v>Feb-2026</v>
      </c>
    </row>
    <row r="224" spans="1:11" x14ac:dyDescent="0.3">
      <c r="A224" s="1" t="s">
        <v>129</v>
      </c>
      <c r="B224" s="1" t="s">
        <v>1306</v>
      </c>
      <c r="C224" s="8">
        <v>45613</v>
      </c>
      <c r="D224" s="1" t="s">
        <v>1107</v>
      </c>
      <c r="E224" s="1" t="s">
        <v>1108</v>
      </c>
      <c r="F224" s="1">
        <v>2</v>
      </c>
      <c r="G224" s="9">
        <v>56.27</v>
      </c>
      <c r="H224" s="9">
        <f t="shared" si="6"/>
        <v>112.54</v>
      </c>
      <c r="I224" s="1" t="s">
        <v>1112</v>
      </c>
      <c r="J224" s="1"/>
      <c r="K224" s="1" t="str">
        <f t="shared" si="7"/>
        <v/>
      </c>
    </row>
    <row r="225" spans="1:11" x14ac:dyDescent="0.3">
      <c r="A225" s="1" t="s">
        <v>415</v>
      </c>
      <c r="B225" s="1" t="s">
        <v>1307</v>
      </c>
      <c r="C225" s="8">
        <v>45867</v>
      </c>
      <c r="D225" s="1" t="s">
        <v>1107</v>
      </c>
      <c r="E225" s="1" t="s">
        <v>1116</v>
      </c>
      <c r="F225" s="1">
        <v>12</v>
      </c>
      <c r="G225" s="9">
        <v>239.13</v>
      </c>
      <c r="H225" s="9">
        <f t="shared" si="6"/>
        <v>2869.56</v>
      </c>
      <c r="I225" s="1" t="s">
        <v>1112</v>
      </c>
      <c r="J225" s="1"/>
      <c r="K225" s="1" t="str">
        <f t="shared" si="7"/>
        <v/>
      </c>
    </row>
    <row r="226" spans="1:11" x14ac:dyDescent="0.3">
      <c r="A226" s="1" t="s">
        <v>486</v>
      </c>
      <c r="B226" s="1" t="s">
        <v>1308</v>
      </c>
      <c r="C226" s="8">
        <v>45496</v>
      </c>
      <c r="D226" s="1" t="s">
        <v>1107</v>
      </c>
      <c r="E226" s="1" t="s">
        <v>1111</v>
      </c>
      <c r="F226" s="1">
        <v>8</v>
      </c>
      <c r="G226" s="9">
        <v>120.11</v>
      </c>
      <c r="H226" s="9">
        <f t="shared" si="6"/>
        <v>960.88</v>
      </c>
      <c r="I226" s="1" t="s">
        <v>1112</v>
      </c>
      <c r="J226" s="1"/>
      <c r="K226" s="1" t="str">
        <f t="shared" si="7"/>
        <v/>
      </c>
    </row>
    <row r="227" spans="1:11" x14ac:dyDescent="0.3">
      <c r="A227" s="1" t="s">
        <v>280</v>
      </c>
      <c r="B227" s="1" t="s">
        <v>1228</v>
      </c>
      <c r="C227" s="8">
        <v>45975</v>
      </c>
      <c r="D227" s="1" t="s">
        <v>1107</v>
      </c>
      <c r="E227" s="1" t="s">
        <v>1111</v>
      </c>
      <c r="F227" s="1">
        <v>9</v>
      </c>
      <c r="G227" s="9">
        <v>280.83999999999997</v>
      </c>
      <c r="H227" s="9">
        <f t="shared" si="6"/>
        <v>2527.56</v>
      </c>
      <c r="I227" s="1" t="s">
        <v>1112</v>
      </c>
      <c r="J227" s="1"/>
      <c r="K227" s="1" t="str">
        <f t="shared" si="7"/>
        <v/>
      </c>
    </row>
    <row r="228" spans="1:11" x14ac:dyDescent="0.3">
      <c r="A228" s="1" t="s">
        <v>109</v>
      </c>
      <c r="B228" s="1" t="s">
        <v>1309</v>
      </c>
      <c r="C228" s="8">
        <v>45945</v>
      </c>
      <c r="D228" s="1" t="s">
        <v>1107</v>
      </c>
      <c r="E228" s="1" t="s">
        <v>1116</v>
      </c>
      <c r="F228" s="1">
        <v>9</v>
      </c>
      <c r="G228" s="9">
        <v>142.55000000000001</v>
      </c>
      <c r="H228" s="9">
        <f t="shared" si="6"/>
        <v>1282.95</v>
      </c>
      <c r="I228" s="1" t="s">
        <v>1112</v>
      </c>
      <c r="J228" s="1"/>
      <c r="K228" s="1" t="str">
        <f t="shared" si="7"/>
        <v/>
      </c>
    </row>
    <row r="229" spans="1:11" x14ac:dyDescent="0.3">
      <c r="A229" s="1" t="s">
        <v>171</v>
      </c>
      <c r="B229" s="1" t="s">
        <v>1257</v>
      </c>
      <c r="C229" s="8">
        <v>45534</v>
      </c>
      <c r="D229" s="1" t="s">
        <v>1107</v>
      </c>
      <c r="E229" s="1" t="s">
        <v>1111</v>
      </c>
      <c r="F229" s="1">
        <v>6</v>
      </c>
      <c r="G229" s="9">
        <v>286</v>
      </c>
      <c r="H229" s="9">
        <f t="shared" si="6"/>
        <v>1716</v>
      </c>
      <c r="I229" s="1" t="s">
        <v>1112</v>
      </c>
      <c r="J229" s="1"/>
      <c r="K229" s="1" t="str">
        <f t="shared" si="7"/>
        <v/>
      </c>
    </row>
    <row r="230" spans="1:11" x14ac:dyDescent="0.3">
      <c r="A230" s="1" t="s">
        <v>320</v>
      </c>
      <c r="B230" s="1" t="s">
        <v>1310</v>
      </c>
      <c r="C230" s="8">
        <v>45424</v>
      </c>
      <c r="D230" s="1" t="s">
        <v>1107</v>
      </c>
      <c r="E230" s="1" t="s">
        <v>1111</v>
      </c>
      <c r="F230" s="1">
        <v>2</v>
      </c>
      <c r="G230" s="9">
        <v>179.54</v>
      </c>
      <c r="H230" s="9">
        <f t="shared" si="6"/>
        <v>359.08</v>
      </c>
      <c r="I230" s="1" t="s">
        <v>1112</v>
      </c>
      <c r="J230" s="1"/>
      <c r="K230" s="1" t="str">
        <f t="shared" si="7"/>
        <v/>
      </c>
    </row>
    <row r="231" spans="1:11" x14ac:dyDescent="0.3">
      <c r="A231" s="1" t="s">
        <v>1311</v>
      </c>
      <c r="B231" s="1" t="s">
        <v>1312</v>
      </c>
      <c r="C231" s="8">
        <v>45830</v>
      </c>
      <c r="D231" s="1" t="s">
        <v>1107</v>
      </c>
      <c r="E231" s="1" t="s">
        <v>1114</v>
      </c>
      <c r="F231" s="1">
        <v>14</v>
      </c>
      <c r="G231" s="9">
        <v>295.08</v>
      </c>
      <c r="H231" s="9">
        <f t="shared" si="6"/>
        <v>4131.12</v>
      </c>
      <c r="I231" s="1" t="s">
        <v>1109</v>
      </c>
      <c r="J231" s="8">
        <v>46102</v>
      </c>
      <c r="K231" s="1" t="str">
        <f t="shared" si="7"/>
        <v>Mar-2026</v>
      </c>
    </row>
    <row r="232" spans="1:11" x14ac:dyDescent="0.3">
      <c r="A232" s="1" t="s">
        <v>360</v>
      </c>
      <c r="B232" s="1" t="s">
        <v>1313</v>
      </c>
      <c r="C232" s="8">
        <v>45769</v>
      </c>
      <c r="D232" s="1" t="s">
        <v>1107</v>
      </c>
      <c r="E232" s="1" t="s">
        <v>1116</v>
      </c>
      <c r="F232" s="1">
        <v>3</v>
      </c>
      <c r="G232" s="9">
        <v>426.91</v>
      </c>
      <c r="H232" s="9">
        <f t="shared" si="6"/>
        <v>1280.73</v>
      </c>
      <c r="I232" s="1" t="s">
        <v>1112</v>
      </c>
      <c r="J232" s="1"/>
      <c r="K232" s="1" t="str">
        <f t="shared" si="7"/>
        <v/>
      </c>
    </row>
    <row r="233" spans="1:11" x14ac:dyDescent="0.3">
      <c r="A233" s="1" t="s">
        <v>468</v>
      </c>
      <c r="B233" s="1" t="s">
        <v>1314</v>
      </c>
      <c r="C233" s="8">
        <v>45478</v>
      </c>
      <c r="D233" s="1" t="s">
        <v>1107</v>
      </c>
      <c r="E233" s="1" t="s">
        <v>1108</v>
      </c>
      <c r="F233" s="1">
        <v>7</v>
      </c>
      <c r="G233" s="9">
        <v>263.75</v>
      </c>
      <c r="H233" s="9">
        <f t="shared" si="6"/>
        <v>1846.25</v>
      </c>
      <c r="I233" s="1" t="s">
        <v>1112</v>
      </c>
      <c r="J233" s="1"/>
      <c r="K233" s="1" t="str">
        <f t="shared" si="7"/>
        <v/>
      </c>
    </row>
    <row r="234" spans="1:11" x14ac:dyDescent="0.3">
      <c r="A234" s="1" t="s">
        <v>432</v>
      </c>
      <c r="B234" s="1" t="s">
        <v>1220</v>
      </c>
      <c r="C234" s="8">
        <v>45822</v>
      </c>
      <c r="D234" s="1" t="s">
        <v>1107</v>
      </c>
      <c r="E234" s="1" t="s">
        <v>1108</v>
      </c>
      <c r="F234" s="1">
        <v>3</v>
      </c>
      <c r="G234" s="9">
        <v>185.36</v>
      </c>
      <c r="H234" s="9">
        <f t="shared" si="6"/>
        <v>556.08000000000004</v>
      </c>
      <c r="I234" s="1" t="s">
        <v>1112</v>
      </c>
      <c r="J234" s="1"/>
      <c r="K234" s="1" t="str">
        <f t="shared" si="7"/>
        <v/>
      </c>
    </row>
    <row r="235" spans="1:11" x14ac:dyDescent="0.3">
      <c r="A235" s="1" t="s">
        <v>383</v>
      </c>
      <c r="B235" s="1" t="s">
        <v>1303</v>
      </c>
      <c r="C235" s="8">
        <v>45582</v>
      </c>
      <c r="D235" s="1" t="s">
        <v>1124</v>
      </c>
      <c r="E235" s="1" t="s">
        <v>1116</v>
      </c>
      <c r="F235" s="1">
        <v>9</v>
      </c>
      <c r="G235" s="9">
        <v>1089.08</v>
      </c>
      <c r="H235" s="9">
        <f t="shared" si="6"/>
        <v>9801.7199999999993</v>
      </c>
      <c r="I235" s="1" t="s">
        <v>1112</v>
      </c>
      <c r="J235" s="1"/>
      <c r="K235" s="1" t="str">
        <f t="shared" si="7"/>
        <v/>
      </c>
    </row>
    <row r="236" spans="1:11" x14ac:dyDescent="0.3">
      <c r="A236" s="1" t="s">
        <v>165</v>
      </c>
      <c r="B236" s="1" t="s">
        <v>1218</v>
      </c>
      <c r="C236" s="8">
        <v>45921</v>
      </c>
      <c r="D236" s="1" t="s">
        <v>1107</v>
      </c>
      <c r="E236" s="1" t="s">
        <v>1108</v>
      </c>
      <c r="F236" s="1">
        <v>10</v>
      </c>
      <c r="G236" s="9">
        <v>454.6</v>
      </c>
      <c r="H236" s="9">
        <f t="shared" si="6"/>
        <v>4546</v>
      </c>
      <c r="I236" s="1" t="s">
        <v>1109</v>
      </c>
      <c r="J236" s="8">
        <v>46193</v>
      </c>
      <c r="K236" s="1" t="str">
        <f t="shared" si="7"/>
        <v>Jun-2026</v>
      </c>
    </row>
    <row r="237" spans="1:11" x14ac:dyDescent="0.3">
      <c r="A237" s="1" t="s">
        <v>787</v>
      </c>
      <c r="B237" s="1" t="s">
        <v>1315</v>
      </c>
      <c r="C237" s="8">
        <v>45637</v>
      </c>
      <c r="D237" s="1" t="s">
        <v>1124</v>
      </c>
      <c r="E237" s="1" t="s">
        <v>1111</v>
      </c>
      <c r="F237" s="1">
        <v>3</v>
      </c>
      <c r="G237" s="9">
        <v>313.70999999999998</v>
      </c>
      <c r="H237" s="9">
        <f t="shared" si="6"/>
        <v>941.12999999999988</v>
      </c>
      <c r="I237" s="1" t="s">
        <v>1112</v>
      </c>
      <c r="J237" s="1"/>
      <c r="K237" s="1" t="str">
        <f t="shared" si="7"/>
        <v/>
      </c>
    </row>
    <row r="238" spans="1:11" x14ac:dyDescent="0.3">
      <c r="A238" s="1" t="s">
        <v>573</v>
      </c>
      <c r="B238" s="1" t="s">
        <v>1293</v>
      </c>
      <c r="C238" s="8">
        <v>45563</v>
      </c>
      <c r="D238" s="1" t="s">
        <v>1107</v>
      </c>
      <c r="E238" s="1" t="s">
        <v>1114</v>
      </c>
      <c r="F238" s="1">
        <v>10</v>
      </c>
      <c r="G238" s="9">
        <v>322.95999999999998</v>
      </c>
      <c r="H238" s="9">
        <f t="shared" si="6"/>
        <v>3229.6</v>
      </c>
      <c r="I238" s="1" t="s">
        <v>1112</v>
      </c>
      <c r="J238" s="1"/>
      <c r="K238" s="1" t="str">
        <f t="shared" si="7"/>
        <v/>
      </c>
    </row>
    <row r="239" spans="1:11" x14ac:dyDescent="0.3">
      <c r="A239" s="1" t="s">
        <v>351</v>
      </c>
      <c r="B239" s="1" t="s">
        <v>1316</v>
      </c>
      <c r="C239" s="8">
        <v>45588</v>
      </c>
      <c r="D239" s="1" t="s">
        <v>1107</v>
      </c>
      <c r="E239" s="1" t="s">
        <v>1116</v>
      </c>
      <c r="F239" s="1">
        <v>8</v>
      </c>
      <c r="G239" s="9">
        <v>151.52000000000001</v>
      </c>
      <c r="H239" s="9">
        <f t="shared" si="6"/>
        <v>1212.1600000000001</v>
      </c>
      <c r="I239" s="1" t="s">
        <v>1112</v>
      </c>
      <c r="J239" s="1"/>
      <c r="K239" s="1" t="str">
        <f t="shared" si="7"/>
        <v/>
      </c>
    </row>
    <row r="240" spans="1:11" x14ac:dyDescent="0.3">
      <c r="A240" s="1" t="s">
        <v>470</v>
      </c>
      <c r="B240" s="1" t="s">
        <v>1168</v>
      </c>
      <c r="C240" s="8">
        <v>45756</v>
      </c>
      <c r="D240" s="1" t="s">
        <v>1107</v>
      </c>
      <c r="E240" s="1" t="s">
        <v>1111</v>
      </c>
      <c r="F240" s="1">
        <v>3</v>
      </c>
      <c r="G240" s="9">
        <v>236.23</v>
      </c>
      <c r="H240" s="9">
        <f t="shared" si="6"/>
        <v>708.68999999999994</v>
      </c>
      <c r="I240" s="1" t="s">
        <v>1112</v>
      </c>
      <c r="J240" s="1"/>
      <c r="K240" s="1" t="str">
        <f t="shared" si="7"/>
        <v/>
      </c>
    </row>
    <row r="241" spans="1:11" x14ac:dyDescent="0.3">
      <c r="A241" s="1" t="s">
        <v>442</v>
      </c>
      <c r="B241" s="1" t="s">
        <v>1274</v>
      </c>
      <c r="C241" s="8">
        <v>45913</v>
      </c>
      <c r="D241" s="1" t="s">
        <v>1107</v>
      </c>
      <c r="E241" s="1" t="s">
        <v>1116</v>
      </c>
      <c r="F241" s="1">
        <v>12</v>
      </c>
      <c r="G241" s="9">
        <v>474.79</v>
      </c>
      <c r="H241" s="9">
        <f t="shared" si="6"/>
        <v>5697.4800000000005</v>
      </c>
      <c r="I241" s="1" t="s">
        <v>1112</v>
      </c>
      <c r="J241" s="1"/>
      <c r="K241" s="1" t="str">
        <f t="shared" si="7"/>
        <v/>
      </c>
    </row>
    <row r="242" spans="1:11" x14ac:dyDescent="0.3">
      <c r="A242" s="1" t="s">
        <v>563</v>
      </c>
      <c r="B242" s="1" t="s">
        <v>1317</v>
      </c>
      <c r="C242" s="8">
        <v>45671</v>
      </c>
      <c r="D242" s="1" t="s">
        <v>1107</v>
      </c>
      <c r="E242" s="1" t="s">
        <v>1111</v>
      </c>
      <c r="F242" s="1">
        <v>6</v>
      </c>
      <c r="G242" s="9">
        <v>150.16</v>
      </c>
      <c r="H242" s="9">
        <f t="shared" si="6"/>
        <v>900.96</v>
      </c>
      <c r="I242" s="1" t="s">
        <v>1109</v>
      </c>
      <c r="J242" s="8">
        <v>46120</v>
      </c>
      <c r="K242" s="1" t="str">
        <f t="shared" si="7"/>
        <v>Apr-2026</v>
      </c>
    </row>
    <row r="243" spans="1:11" x14ac:dyDescent="0.3">
      <c r="A243" s="1" t="s">
        <v>139</v>
      </c>
      <c r="B243" s="1" t="s">
        <v>1318</v>
      </c>
      <c r="C243" s="8">
        <v>45343</v>
      </c>
      <c r="D243" s="1" t="s">
        <v>1107</v>
      </c>
      <c r="E243" s="1" t="s">
        <v>1114</v>
      </c>
      <c r="F243" s="1">
        <v>14</v>
      </c>
      <c r="G243" s="9">
        <v>312.69</v>
      </c>
      <c r="H243" s="9">
        <f t="shared" si="6"/>
        <v>4377.66</v>
      </c>
      <c r="I243" s="1" t="s">
        <v>1112</v>
      </c>
      <c r="J243" s="1"/>
      <c r="K243" s="1" t="str">
        <f t="shared" si="7"/>
        <v/>
      </c>
    </row>
    <row r="244" spans="1:11" x14ac:dyDescent="0.3">
      <c r="A244" s="1" t="s">
        <v>223</v>
      </c>
      <c r="B244" s="1" t="s">
        <v>1309</v>
      </c>
      <c r="C244" s="8">
        <v>45627</v>
      </c>
      <c r="D244" s="1" t="s">
        <v>1124</v>
      </c>
      <c r="E244" s="1" t="s">
        <v>1116</v>
      </c>
      <c r="F244" s="1">
        <v>9</v>
      </c>
      <c r="G244" s="9">
        <v>1268.3699999999999</v>
      </c>
      <c r="H244" s="9">
        <f t="shared" si="6"/>
        <v>11415.329999999998</v>
      </c>
      <c r="I244" s="1" t="s">
        <v>1112</v>
      </c>
      <c r="J244" s="1"/>
      <c r="K244" s="1" t="str">
        <f t="shared" si="7"/>
        <v/>
      </c>
    </row>
    <row r="245" spans="1:11" x14ac:dyDescent="0.3">
      <c r="A245" s="1" t="s">
        <v>120</v>
      </c>
      <c r="B245" s="1" t="s">
        <v>1319</v>
      </c>
      <c r="C245" s="8">
        <v>45802</v>
      </c>
      <c r="D245" s="1" t="s">
        <v>1124</v>
      </c>
      <c r="E245" s="1" t="s">
        <v>1114</v>
      </c>
      <c r="F245" s="1">
        <v>3</v>
      </c>
      <c r="G245" s="9">
        <v>326.07</v>
      </c>
      <c r="H245" s="9">
        <f t="shared" si="6"/>
        <v>978.21</v>
      </c>
      <c r="I245" s="1" t="s">
        <v>1112</v>
      </c>
      <c r="J245" s="1"/>
      <c r="K245" s="1" t="str">
        <f t="shared" si="7"/>
        <v/>
      </c>
    </row>
    <row r="246" spans="1:11" x14ac:dyDescent="0.3">
      <c r="A246" s="1" t="s">
        <v>581</v>
      </c>
      <c r="B246" s="1" t="s">
        <v>1320</v>
      </c>
      <c r="C246" s="8">
        <v>45512</v>
      </c>
      <c r="D246" s="1" t="s">
        <v>1107</v>
      </c>
      <c r="E246" s="1" t="s">
        <v>1111</v>
      </c>
      <c r="F246" s="1">
        <v>1</v>
      </c>
      <c r="G246" s="9">
        <v>167.39</v>
      </c>
      <c r="H246" s="9">
        <f t="shared" si="6"/>
        <v>167.39</v>
      </c>
      <c r="I246" s="1" t="s">
        <v>1112</v>
      </c>
      <c r="J246" s="1"/>
      <c r="K246" s="1" t="str">
        <f t="shared" si="7"/>
        <v/>
      </c>
    </row>
    <row r="247" spans="1:11" x14ac:dyDescent="0.3">
      <c r="A247" s="1" t="s">
        <v>448</v>
      </c>
      <c r="B247" s="1" t="s">
        <v>1215</v>
      </c>
      <c r="C247" s="8">
        <v>45584</v>
      </c>
      <c r="D247" s="1" t="s">
        <v>1107</v>
      </c>
      <c r="E247" s="1" t="s">
        <v>1111</v>
      </c>
      <c r="F247" s="1">
        <v>7</v>
      </c>
      <c r="G247" s="9">
        <v>103.26</v>
      </c>
      <c r="H247" s="9">
        <f t="shared" si="6"/>
        <v>722.82</v>
      </c>
      <c r="I247" s="1" t="s">
        <v>1112</v>
      </c>
      <c r="J247" s="1"/>
      <c r="K247" s="1" t="str">
        <f t="shared" si="7"/>
        <v/>
      </c>
    </row>
    <row r="248" spans="1:11" x14ac:dyDescent="0.3">
      <c r="A248" s="1" t="s">
        <v>90</v>
      </c>
      <c r="B248" s="1" t="s">
        <v>1306</v>
      </c>
      <c r="C248" s="8">
        <v>45666</v>
      </c>
      <c r="D248" s="1" t="s">
        <v>1107</v>
      </c>
      <c r="E248" s="1" t="s">
        <v>1111</v>
      </c>
      <c r="F248" s="1">
        <v>10</v>
      </c>
      <c r="G248" s="9">
        <v>289.39</v>
      </c>
      <c r="H248" s="9">
        <f t="shared" si="6"/>
        <v>2893.8999999999996</v>
      </c>
      <c r="I248" s="1" t="s">
        <v>1112</v>
      </c>
      <c r="J248" s="1"/>
      <c r="K248" s="1" t="str">
        <f t="shared" si="7"/>
        <v/>
      </c>
    </row>
    <row r="249" spans="1:11" x14ac:dyDescent="0.3">
      <c r="A249" s="1" t="s">
        <v>641</v>
      </c>
      <c r="B249" s="1" t="s">
        <v>1285</v>
      </c>
      <c r="C249" s="8">
        <v>45687</v>
      </c>
      <c r="D249" s="1" t="s">
        <v>1107</v>
      </c>
      <c r="E249" s="1" t="s">
        <v>1116</v>
      </c>
      <c r="F249" s="1">
        <v>14</v>
      </c>
      <c r="G249" s="9">
        <v>475.25</v>
      </c>
      <c r="H249" s="9">
        <f t="shared" si="6"/>
        <v>6653.5</v>
      </c>
      <c r="I249" s="1" t="s">
        <v>1112</v>
      </c>
      <c r="J249" s="1"/>
      <c r="K249" s="1" t="str">
        <f t="shared" si="7"/>
        <v/>
      </c>
    </row>
    <row r="250" spans="1:11" x14ac:dyDescent="0.3">
      <c r="A250" s="1" t="s">
        <v>434</v>
      </c>
      <c r="B250" s="1" t="s">
        <v>1321</v>
      </c>
      <c r="C250" s="8">
        <v>45391</v>
      </c>
      <c r="D250" s="1" t="s">
        <v>1107</v>
      </c>
      <c r="E250" s="1" t="s">
        <v>1116</v>
      </c>
      <c r="F250" s="1">
        <v>9</v>
      </c>
      <c r="G250" s="9">
        <v>453.44</v>
      </c>
      <c r="H250" s="9">
        <f t="shared" si="6"/>
        <v>4080.96</v>
      </c>
      <c r="I250" s="1" t="s">
        <v>1112</v>
      </c>
      <c r="J250" s="1"/>
      <c r="K250" s="1" t="str">
        <f t="shared" si="7"/>
        <v/>
      </c>
    </row>
    <row r="251" spans="1:11" x14ac:dyDescent="0.3">
      <c r="A251" s="1" t="s">
        <v>575</v>
      </c>
      <c r="B251" s="1" t="s">
        <v>1322</v>
      </c>
      <c r="C251" s="8">
        <v>45813</v>
      </c>
      <c r="D251" s="1" t="s">
        <v>1107</v>
      </c>
      <c r="E251" s="1" t="s">
        <v>1111</v>
      </c>
      <c r="F251" s="1">
        <v>1</v>
      </c>
      <c r="G251" s="9">
        <v>61.93</v>
      </c>
      <c r="H251" s="9">
        <f t="shared" si="6"/>
        <v>61.93</v>
      </c>
      <c r="I251" s="1" t="s">
        <v>1112</v>
      </c>
      <c r="J251" s="1"/>
      <c r="K251" s="1" t="str">
        <f t="shared" si="7"/>
        <v/>
      </c>
    </row>
    <row r="252" spans="1:11" x14ac:dyDescent="0.3">
      <c r="A252" s="1" t="s">
        <v>515</v>
      </c>
      <c r="B252" s="1" t="s">
        <v>1323</v>
      </c>
      <c r="C252" s="8">
        <v>45823</v>
      </c>
      <c r="D252" s="1" t="s">
        <v>1107</v>
      </c>
      <c r="E252" s="1" t="s">
        <v>1108</v>
      </c>
      <c r="F252" s="1">
        <v>6</v>
      </c>
      <c r="G252" s="9">
        <v>450.15</v>
      </c>
      <c r="H252" s="9">
        <f t="shared" si="6"/>
        <v>2700.8999999999996</v>
      </c>
      <c r="I252" s="1" t="s">
        <v>1112</v>
      </c>
      <c r="J252" s="1"/>
      <c r="K252" s="1" t="str">
        <f t="shared" si="7"/>
        <v/>
      </c>
    </row>
    <row r="253" spans="1:11" x14ac:dyDescent="0.3">
      <c r="A253" s="1" t="s">
        <v>48</v>
      </c>
      <c r="B253" s="1" t="s">
        <v>1324</v>
      </c>
      <c r="C253" s="8">
        <v>45598</v>
      </c>
      <c r="D253" s="1" t="s">
        <v>1107</v>
      </c>
      <c r="E253" s="1" t="s">
        <v>1114</v>
      </c>
      <c r="F253" s="1">
        <v>12</v>
      </c>
      <c r="G253" s="9">
        <v>289.87</v>
      </c>
      <c r="H253" s="9">
        <f t="shared" si="6"/>
        <v>3478.44</v>
      </c>
      <c r="I253" s="1" t="s">
        <v>1112</v>
      </c>
      <c r="J253" s="1"/>
      <c r="K253" s="1" t="str">
        <f t="shared" si="7"/>
        <v/>
      </c>
    </row>
    <row r="254" spans="1:11" x14ac:dyDescent="0.3">
      <c r="A254" s="1" t="s">
        <v>180</v>
      </c>
      <c r="B254" s="1" t="s">
        <v>1325</v>
      </c>
      <c r="C254" s="8">
        <v>45631</v>
      </c>
      <c r="D254" s="1" t="s">
        <v>1107</v>
      </c>
      <c r="E254" s="1" t="s">
        <v>1114</v>
      </c>
      <c r="F254" s="1">
        <v>10</v>
      </c>
      <c r="G254" s="9">
        <v>178.84</v>
      </c>
      <c r="H254" s="9">
        <f t="shared" si="6"/>
        <v>1788.4</v>
      </c>
      <c r="I254" s="1" t="s">
        <v>1112</v>
      </c>
      <c r="J254" s="1"/>
      <c r="K254" s="1" t="str">
        <f t="shared" si="7"/>
        <v/>
      </c>
    </row>
    <row r="255" spans="1:11" x14ac:dyDescent="0.3">
      <c r="A255" s="1" t="s">
        <v>496</v>
      </c>
      <c r="B255" s="1" t="s">
        <v>1115</v>
      </c>
      <c r="C255" s="8">
        <v>45903</v>
      </c>
      <c r="D255" s="1" t="s">
        <v>1107</v>
      </c>
      <c r="E255" s="1" t="s">
        <v>1108</v>
      </c>
      <c r="F255" s="1">
        <v>12</v>
      </c>
      <c r="G255" s="9">
        <v>67.34</v>
      </c>
      <c r="H255" s="9">
        <f t="shared" si="6"/>
        <v>808.08</v>
      </c>
      <c r="I255" s="1" t="s">
        <v>1112</v>
      </c>
      <c r="J255" s="1"/>
      <c r="K255" s="1" t="str">
        <f t="shared" si="7"/>
        <v/>
      </c>
    </row>
    <row r="256" spans="1:11" x14ac:dyDescent="0.3">
      <c r="A256" s="1" t="s">
        <v>86</v>
      </c>
      <c r="B256" s="1" t="s">
        <v>1326</v>
      </c>
      <c r="C256" s="8">
        <v>45681</v>
      </c>
      <c r="D256" s="1" t="s">
        <v>1107</v>
      </c>
      <c r="E256" s="1" t="s">
        <v>1108</v>
      </c>
      <c r="F256" s="1">
        <v>1</v>
      </c>
      <c r="G256" s="9">
        <v>294.07</v>
      </c>
      <c r="H256" s="9">
        <f t="shared" si="6"/>
        <v>294.07</v>
      </c>
      <c r="I256" s="1" t="s">
        <v>1112</v>
      </c>
      <c r="J256" s="1"/>
      <c r="K256" s="1" t="str">
        <f t="shared" si="7"/>
        <v/>
      </c>
    </row>
    <row r="257" spans="1:11" x14ac:dyDescent="0.3">
      <c r="A257" s="1" t="s">
        <v>141</v>
      </c>
      <c r="B257" s="1" t="s">
        <v>1327</v>
      </c>
      <c r="C257" s="8">
        <v>45743</v>
      </c>
      <c r="D257" s="1" t="s">
        <v>1107</v>
      </c>
      <c r="E257" s="1" t="s">
        <v>1108</v>
      </c>
      <c r="F257" s="1">
        <v>7</v>
      </c>
      <c r="G257" s="9">
        <v>345.37</v>
      </c>
      <c r="H257" s="9">
        <f t="shared" si="6"/>
        <v>2417.59</v>
      </c>
      <c r="I257" s="1" t="s">
        <v>1112</v>
      </c>
      <c r="J257" s="1"/>
      <c r="K257" s="1" t="str">
        <f t="shared" si="7"/>
        <v/>
      </c>
    </row>
    <row r="258" spans="1:11" x14ac:dyDescent="0.3">
      <c r="A258" s="1" t="s">
        <v>245</v>
      </c>
      <c r="B258" s="1" t="s">
        <v>1328</v>
      </c>
      <c r="C258" s="8">
        <v>45774</v>
      </c>
      <c r="D258" s="1" t="s">
        <v>1124</v>
      </c>
      <c r="E258" s="1" t="s">
        <v>1111</v>
      </c>
      <c r="F258" s="1">
        <v>7</v>
      </c>
      <c r="G258" s="9">
        <v>926.16</v>
      </c>
      <c r="H258" s="9">
        <f t="shared" ref="H258:H261" si="8">F258*G258</f>
        <v>6483.12</v>
      </c>
      <c r="I258" s="1" t="s">
        <v>1112</v>
      </c>
      <c r="J258" s="1"/>
      <c r="K258" s="1" t="str">
        <f t="shared" ref="K258:K261" si="9">IF(J258="","",TEXT(J258,"mmm-yyyy"))</f>
        <v/>
      </c>
    </row>
    <row r="259" spans="1:11" x14ac:dyDescent="0.3">
      <c r="A259" s="1" t="s">
        <v>272</v>
      </c>
      <c r="B259" s="1" t="s">
        <v>1329</v>
      </c>
      <c r="C259" s="8">
        <v>45830</v>
      </c>
      <c r="D259" s="1" t="s">
        <v>1107</v>
      </c>
      <c r="E259" s="1" t="s">
        <v>1108</v>
      </c>
      <c r="F259" s="1">
        <v>8</v>
      </c>
      <c r="G259" s="9">
        <v>441.77</v>
      </c>
      <c r="H259" s="9">
        <f t="shared" si="8"/>
        <v>3534.16</v>
      </c>
      <c r="I259" s="1" t="s">
        <v>1112</v>
      </c>
      <c r="J259" s="1"/>
      <c r="K259" s="1" t="str">
        <f t="shared" si="9"/>
        <v/>
      </c>
    </row>
    <row r="260" spans="1:11" x14ac:dyDescent="0.3">
      <c r="A260" s="1" t="s">
        <v>630</v>
      </c>
      <c r="B260" s="1" t="s">
        <v>1330</v>
      </c>
      <c r="C260" s="8">
        <v>45916</v>
      </c>
      <c r="D260" s="1" t="s">
        <v>1107</v>
      </c>
      <c r="E260" s="1" t="s">
        <v>1108</v>
      </c>
      <c r="F260" s="1">
        <v>5</v>
      </c>
      <c r="G260" s="9">
        <v>287.77</v>
      </c>
      <c r="H260" s="9">
        <f t="shared" si="8"/>
        <v>1438.85</v>
      </c>
      <c r="I260" s="1" t="s">
        <v>1112</v>
      </c>
      <c r="J260" s="1"/>
      <c r="K260" s="1" t="str">
        <f t="shared" si="9"/>
        <v/>
      </c>
    </row>
    <row r="261" spans="1:11" x14ac:dyDescent="0.3">
      <c r="A261" s="1" t="s">
        <v>349</v>
      </c>
      <c r="B261" s="1" t="s">
        <v>1301</v>
      </c>
      <c r="C261" s="8">
        <v>45504</v>
      </c>
      <c r="D261" s="1" t="s">
        <v>1107</v>
      </c>
      <c r="E261" s="1" t="s">
        <v>1114</v>
      </c>
      <c r="F261" s="1">
        <v>6</v>
      </c>
      <c r="G261" s="9">
        <v>253.71</v>
      </c>
      <c r="H261" s="9">
        <f t="shared" si="8"/>
        <v>1522.26</v>
      </c>
      <c r="I261" s="1" t="s">
        <v>1112</v>
      </c>
      <c r="J261" s="1"/>
      <c r="K261" s="1" t="str">
        <f t="shared" si="9"/>
        <v/>
      </c>
    </row>
  </sheetData>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A481"/>
  <sheetViews>
    <sheetView showGridLines="0" topLeftCell="M1" zoomScaleNormal="100" workbookViewId="0">
      <pane ySplit="1" topLeftCell="A23" activePane="bottomLeft" state="frozen"/>
      <selection pane="bottomLeft" activeCell="Y43" sqref="Y43"/>
    </sheetView>
  </sheetViews>
  <sheetFormatPr defaultColWidth="8.6640625" defaultRowHeight="14.4" x14ac:dyDescent="0.3"/>
  <cols>
    <col min="1" max="1" width="11" customWidth="1"/>
    <col min="2" max="4" width="12" customWidth="1"/>
    <col min="5" max="6" width="16" customWidth="1"/>
    <col min="7" max="7" width="20" customWidth="1"/>
    <col min="8" max="8" width="18" customWidth="1"/>
    <col min="9" max="13" width="16" customWidth="1"/>
    <col min="16" max="16" width="19" bestFit="1" customWidth="1"/>
    <col min="17" max="17" width="15.5546875" bestFit="1" customWidth="1"/>
    <col min="18" max="18" width="10.33203125" bestFit="1" customWidth="1"/>
    <col min="19" max="19" width="10.77734375" bestFit="1" customWidth="1"/>
    <col min="20" max="20" width="19.21875" bestFit="1" customWidth="1"/>
    <col min="21" max="21" width="19" bestFit="1" customWidth="1"/>
    <col min="22" max="22" width="15.5546875" bestFit="1" customWidth="1"/>
    <col min="23" max="23" width="10.33203125" bestFit="1" customWidth="1"/>
    <col min="24" max="25" width="10.77734375" bestFit="1" customWidth="1"/>
    <col min="26" max="26" width="15.5546875" bestFit="1" customWidth="1"/>
    <col min="27" max="27" width="10.77734375" bestFit="1" customWidth="1"/>
    <col min="28" max="189" width="15.5546875" bestFit="1" customWidth="1"/>
    <col min="190" max="190" width="10.77734375" bestFit="1" customWidth="1"/>
  </cols>
  <sheetData>
    <row r="1" spans="1:27" ht="28.8" x14ac:dyDescent="0.3">
      <c r="A1" s="7" t="s">
        <v>37</v>
      </c>
      <c r="B1" s="7" t="s">
        <v>38</v>
      </c>
      <c r="C1" s="7" t="s">
        <v>39</v>
      </c>
      <c r="D1" s="7" t="s">
        <v>40</v>
      </c>
      <c r="E1" s="7" t="s">
        <v>41</v>
      </c>
      <c r="F1" s="7" t="s">
        <v>42</v>
      </c>
      <c r="G1" s="7" t="s">
        <v>43</v>
      </c>
      <c r="H1" s="7" t="s">
        <v>44</v>
      </c>
      <c r="I1" s="7" t="s">
        <v>45</v>
      </c>
      <c r="J1" s="7" t="s">
        <v>46</v>
      </c>
      <c r="K1" s="29" t="s">
        <v>1354</v>
      </c>
      <c r="L1" s="29" t="s">
        <v>1384</v>
      </c>
      <c r="M1" s="29" t="s">
        <v>1383</v>
      </c>
      <c r="N1" t="s">
        <v>1375</v>
      </c>
      <c r="O1" t="s">
        <v>1376</v>
      </c>
    </row>
    <row r="2" spans="1:27" x14ac:dyDescent="0.3">
      <c r="A2" s="1" t="s">
        <v>47</v>
      </c>
      <c r="B2" s="8">
        <v>46023</v>
      </c>
      <c r="C2" s="1" t="s">
        <v>48</v>
      </c>
      <c r="D2" s="1" t="s">
        <v>49</v>
      </c>
      <c r="E2" s="1" t="s">
        <v>50</v>
      </c>
      <c r="F2" s="1" t="s">
        <v>51</v>
      </c>
      <c r="G2" s="1" t="s">
        <v>52</v>
      </c>
      <c r="H2" s="1">
        <v>57.4</v>
      </c>
      <c r="I2" s="1">
        <v>1</v>
      </c>
      <c r="J2" s="1"/>
      <c r="K2" s="1" t="str" cm="1">
        <f t="array" ref="K2">_xlfn.IFS(TicketsTable[[#This Row],[CSAT_Score (1-5)]]&gt;=4,"Satisfied",TicketsTable[[#This Row],[CSAT_Score (1-5)]]&gt;=1,"Unsatisfied",ISBLANK(TicketsTable[[#This Row],[CSAT_Score (1-5)]]),"X")</f>
        <v>Unsatisfied</v>
      </c>
      <c r="L2" s="1" t="str" cm="1">
        <f t="array" ref="L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 s="1"/>
      <c r="P2" t="s">
        <v>1355</v>
      </c>
      <c r="Q2" t="s">
        <v>1356</v>
      </c>
      <c r="R2" t="s">
        <v>1359</v>
      </c>
      <c r="S2" t="s">
        <v>1360</v>
      </c>
      <c r="T2" t="s">
        <v>1361</v>
      </c>
      <c r="U2" t="s">
        <v>1362</v>
      </c>
      <c r="V2" t="s">
        <v>1367</v>
      </c>
      <c r="W2" t="s">
        <v>1368</v>
      </c>
    </row>
    <row r="3" spans="1:27" x14ac:dyDescent="0.3">
      <c r="A3" s="1" t="s">
        <v>53</v>
      </c>
      <c r="B3" s="8">
        <v>46024</v>
      </c>
      <c r="C3" s="1" t="s">
        <v>54</v>
      </c>
      <c r="D3" s="1" t="s">
        <v>55</v>
      </c>
      <c r="E3" s="1" t="s">
        <v>56</v>
      </c>
      <c r="F3" s="1" t="s">
        <v>57</v>
      </c>
      <c r="G3" s="1" t="s">
        <v>58</v>
      </c>
      <c r="H3" s="1">
        <v>1.1000000000000001</v>
      </c>
      <c r="I3" s="1">
        <v>3</v>
      </c>
      <c r="J3" s="1">
        <v>7</v>
      </c>
      <c r="K3" s="1" t="str" cm="1">
        <f t="array" ref="K3">_xlfn.IFS(TicketsTable[[#This Row],[CSAT_Score (1-5)]]&gt;=4,"Satisfied",TicketsTable[[#This Row],[CSAT_Score (1-5)]]&gt;=1,"Unsatisfied",ISBLANK(TicketsTable[[#This Row],[CSAT_Score (1-5)]]),"X")</f>
        <v>Unsatisfied</v>
      </c>
      <c r="L3" s="1" t="str" cm="1">
        <f t="array" ref="L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 s="1"/>
      <c r="P3">
        <v>260</v>
      </c>
      <c r="Q3">
        <v>4</v>
      </c>
      <c r="R3">
        <v>290</v>
      </c>
      <c r="S3">
        <v>4</v>
      </c>
      <c r="T3" s="32">
        <v>1055682.1200000001</v>
      </c>
      <c r="U3" s="32">
        <v>398.07584615384616</v>
      </c>
      <c r="V3">
        <v>10</v>
      </c>
      <c r="W3">
        <v>480</v>
      </c>
    </row>
    <row r="4" spans="1:27" x14ac:dyDescent="0.3">
      <c r="A4" s="1" t="s">
        <v>59</v>
      </c>
      <c r="B4" s="8">
        <v>46024</v>
      </c>
      <c r="C4" s="1" t="s">
        <v>60</v>
      </c>
      <c r="D4" s="1" t="s">
        <v>55</v>
      </c>
      <c r="E4" s="1" t="s">
        <v>61</v>
      </c>
      <c r="F4" s="1" t="s">
        <v>62</v>
      </c>
      <c r="G4" s="1" t="s">
        <v>52</v>
      </c>
      <c r="H4" s="1">
        <v>33.9</v>
      </c>
      <c r="I4" s="1">
        <v>3</v>
      </c>
      <c r="J4" s="1">
        <v>2</v>
      </c>
      <c r="K4" s="1" t="str" cm="1">
        <f t="array" ref="K4">_xlfn.IFS(TicketsTable[[#This Row],[CSAT_Score (1-5)]]&gt;=4,"Satisfied",TicketsTable[[#This Row],[CSAT_Score (1-5)]]&gt;=1,"Unsatisfied",ISBLANK(TicketsTable[[#This Row],[CSAT_Score (1-5)]]),"X")</f>
        <v>Unsatisfied</v>
      </c>
      <c r="L4" s="1" t="str" cm="1">
        <f t="array" ref="L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 s="1"/>
    </row>
    <row r="5" spans="1:27" x14ac:dyDescent="0.3">
      <c r="A5" s="1" t="s">
        <v>63</v>
      </c>
      <c r="B5" s="8">
        <v>46024</v>
      </c>
      <c r="C5" s="1" t="s">
        <v>64</v>
      </c>
      <c r="D5" s="1" t="s">
        <v>49</v>
      </c>
      <c r="E5" s="1" t="s">
        <v>50</v>
      </c>
      <c r="F5" s="1" t="s">
        <v>65</v>
      </c>
      <c r="G5" s="1" t="s">
        <v>52</v>
      </c>
      <c r="H5" s="1">
        <v>25.5</v>
      </c>
      <c r="I5" s="1">
        <v>1</v>
      </c>
      <c r="J5" s="1">
        <v>2</v>
      </c>
      <c r="K5" s="1" t="str" cm="1">
        <f t="array" ref="K5">_xlfn.IFS(TicketsTable[[#This Row],[CSAT_Score (1-5)]]&gt;=4,"Satisfied",TicketsTable[[#This Row],[CSAT_Score (1-5)]]&gt;=1,"Unsatisfied",ISBLANK(TicketsTable[[#This Row],[CSAT_Score (1-5)]]),"X")</f>
        <v>Unsatisfied</v>
      </c>
      <c r="L5" s="1" t="str" cm="1">
        <f t="array" ref="L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5" s="1"/>
      <c r="P5" s="30" t="s">
        <v>1365</v>
      </c>
      <c r="Q5" s="30" t="s">
        <v>1366</v>
      </c>
      <c r="U5" s="30" t="s">
        <v>1365</v>
      </c>
      <c r="V5" s="30" t="s">
        <v>1366</v>
      </c>
      <c r="Z5" s="36"/>
      <c r="AA5" s="33"/>
    </row>
    <row r="6" spans="1:27" x14ac:dyDescent="0.3">
      <c r="A6" s="1" t="s">
        <v>66</v>
      </c>
      <c r="B6" s="8">
        <v>46024</v>
      </c>
      <c r="C6" s="1" t="s">
        <v>67</v>
      </c>
      <c r="D6" s="1" t="s">
        <v>68</v>
      </c>
      <c r="E6" s="1" t="s">
        <v>69</v>
      </c>
      <c r="F6" s="1" t="s">
        <v>65</v>
      </c>
      <c r="G6" s="1" t="s">
        <v>58</v>
      </c>
      <c r="H6" s="1">
        <v>3.7</v>
      </c>
      <c r="I6" s="1"/>
      <c r="J6" s="1"/>
      <c r="K6" s="1" t="str" cm="1">
        <f t="array" ref="K6">_xlfn.IFS(TicketsTable[[#This Row],[CSAT_Score (1-5)]]&gt;=4,"Satisfied",TicketsTable[[#This Row],[CSAT_Score (1-5)]]&gt;=1,"Unsatisfied",ISBLANK(TicketsTable[[#This Row],[CSAT_Score (1-5)]]),"X")</f>
        <v>X</v>
      </c>
      <c r="L6" s="1" t="str" cm="1">
        <f t="array" ref="L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6" s="1"/>
      <c r="P6" s="30" t="s">
        <v>1357</v>
      </c>
      <c r="Q6" t="s">
        <v>1363</v>
      </c>
      <c r="R6" t="s">
        <v>1364</v>
      </c>
      <c r="S6" t="s">
        <v>1358</v>
      </c>
      <c r="U6" s="30" t="s">
        <v>1357</v>
      </c>
      <c r="V6" t="s">
        <v>1363</v>
      </c>
      <c r="W6" t="s">
        <v>1364</v>
      </c>
      <c r="X6" t="s">
        <v>1358</v>
      </c>
      <c r="Z6" s="36"/>
      <c r="AA6" s="33"/>
    </row>
    <row r="7" spans="1:27" x14ac:dyDescent="0.3">
      <c r="A7" s="1" t="s">
        <v>70</v>
      </c>
      <c r="B7" s="8">
        <v>46025</v>
      </c>
      <c r="C7" s="1" t="s">
        <v>71</v>
      </c>
      <c r="D7" s="1" t="s">
        <v>49</v>
      </c>
      <c r="E7" s="1" t="s">
        <v>50</v>
      </c>
      <c r="F7" s="1" t="s">
        <v>65</v>
      </c>
      <c r="G7" s="1" t="s">
        <v>58</v>
      </c>
      <c r="H7" s="1">
        <v>2.8</v>
      </c>
      <c r="I7" s="1">
        <v>5</v>
      </c>
      <c r="J7" s="1">
        <v>6</v>
      </c>
      <c r="K7" s="1" t="str" cm="1">
        <f t="array" ref="K7">_xlfn.IFS(TicketsTable[[#This Row],[CSAT_Score (1-5)]]&gt;=4,"Satisfied",TicketsTable[[#This Row],[CSAT_Score (1-5)]]&gt;=1,"Unsatisfied",ISBLANK(TicketsTable[[#This Row],[CSAT_Score (1-5)]]),"X")</f>
        <v>Satisfied</v>
      </c>
      <c r="L7" s="1" t="str" cm="1">
        <f t="array" ref="L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7" s="1"/>
      <c r="N7" t="str">
        <f>P7</f>
        <v>Consumer</v>
      </c>
      <c r="O7" s="33">
        <f>Q7</f>
        <v>0.63087248322147649</v>
      </c>
      <c r="P7" s="31" t="s">
        <v>1107</v>
      </c>
      <c r="Q7" s="33">
        <v>0.63087248322147649</v>
      </c>
      <c r="R7" s="33">
        <v>0.36912751677852351</v>
      </c>
      <c r="S7" s="33">
        <v>1</v>
      </c>
      <c r="U7" s="31" t="s">
        <v>1116</v>
      </c>
      <c r="V7" s="33">
        <v>0.5643564356435643</v>
      </c>
      <c r="W7" s="33">
        <v>0.43564356435643564</v>
      </c>
      <c r="X7" s="33">
        <v>1</v>
      </c>
      <c r="Z7" s="36">
        <f>V7</f>
        <v>0.5643564356435643</v>
      </c>
      <c r="AA7" s="33"/>
    </row>
    <row r="8" spans="1:27" x14ac:dyDescent="0.3">
      <c r="A8" s="1" t="s">
        <v>72</v>
      </c>
      <c r="B8" s="8">
        <v>46025</v>
      </c>
      <c r="C8" s="1" t="s">
        <v>73</v>
      </c>
      <c r="D8" s="1" t="s">
        <v>49</v>
      </c>
      <c r="E8" s="1" t="s">
        <v>74</v>
      </c>
      <c r="F8" s="1" t="s">
        <v>75</v>
      </c>
      <c r="G8" s="1" t="s">
        <v>52</v>
      </c>
      <c r="H8" s="1">
        <v>39.200000000000003</v>
      </c>
      <c r="I8" s="1">
        <v>3</v>
      </c>
      <c r="J8" s="1">
        <v>2</v>
      </c>
      <c r="K8" s="1" t="str" cm="1">
        <f t="array" ref="K8">_xlfn.IFS(TicketsTable[[#This Row],[CSAT_Score (1-5)]]&gt;=4,"Satisfied",TicketsTable[[#This Row],[CSAT_Score (1-5)]]&gt;=1,"Unsatisfied",ISBLANK(TicketsTable[[#This Row],[CSAT_Score (1-5)]]),"X")</f>
        <v>Unsatisfied</v>
      </c>
      <c r="L8" s="1" t="str" cm="1">
        <f t="array" ref="L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8" s="1"/>
      <c r="N8" t="str">
        <f>P8</f>
        <v>Small Business</v>
      </c>
      <c r="O8" s="33">
        <f>Q8</f>
        <v>0.60204081632653061</v>
      </c>
      <c r="P8" s="31" t="s">
        <v>1124</v>
      </c>
      <c r="Q8" s="33">
        <v>0.60204081632653061</v>
      </c>
      <c r="R8" s="33">
        <v>0.39795918367346939</v>
      </c>
      <c r="S8" s="33">
        <v>1</v>
      </c>
      <c r="U8" s="31" t="s">
        <v>1108</v>
      </c>
      <c r="V8" s="33">
        <v>0.66371681415929207</v>
      </c>
      <c r="W8" s="33">
        <v>0.33628318584070799</v>
      </c>
      <c r="X8" s="33">
        <v>1</v>
      </c>
      <c r="Z8" s="36">
        <f t="shared" ref="Z8:Z9" si="0">V8</f>
        <v>0.66371681415929207</v>
      </c>
      <c r="AA8" s="33"/>
    </row>
    <row r="9" spans="1:27" x14ac:dyDescent="0.3">
      <c r="A9" s="1" t="s">
        <v>76</v>
      </c>
      <c r="B9" s="8">
        <v>46025</v>
      </c>
      <c r="C9" s="1" t="s">
        <v>77</v>
      </c>
      <c r="D9" s="1" t="s">
        <v>55</v>
      </c>
      <c r="E9" s="1" t="s">
        <v>78</v>
      </c>
      <c r="F9" s="1" t="s">
        <v>79</v>
      </c>
      <c r="G9" s="1" t="s">
        <v>58</v>
      </c>
      <c r="H9" s="1">
        <v>1.6</v>
      </c>
      <c r="I9" s="1">
        <v>4</v>
      </c>
      <c r="J9" s="1"/>
      <c r="K9" s="1" t="str" cm="1">
        <f t="array" ref="K9">_xlfn.IFS(TicketsTable[[#This Row],[CSAT_Score (1-5)]]&gt;=4,"Satisfied",TicketsTable[[#This Row],[CSAT_Score (1-5)]]&gt;=1,"Unsatisfied",ISBLANK(TicketsTable[[#This Row],[CSAT_Score (1-5)]]),"X")</f>
        <v>Satisfied</v>
      </c>
      <c r="L9" s="1" t="str" cm="1">
        <f t="array" ref="L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9" s="1"/>
      <c r="P9" s="31" t="s">
        <v>1358</v>
      </c>
      <c r="Q9" s="33">
        <v>0.6237373737373737</v>
      </c>
      <c r="R9" s="33">
        <v>0.37626262626262624</v>
      </c>
      <c r="S9" s="33">
        <v>1</v>
      </c>
      <c r="U9" s="31" t="s">
        <v>1114</v>
      </c>
      <c r="V9" s="33">
        <v>0.62105263157894741</v>
      </c>
      <c r="W9" s="33">
        <v>0.37894736842105264</v>
      </c>
      <c r="X9" s="33">
        <v>1</v>
      </c>
      <c r="Z9" s="36">
        <f t="shared" si="0"/>
        <v>0.62105263157894741</v>
      </c>
    </row>
    <row r="10" spans="1:27" x14ac:dyDescent="0.3">
      <c r="A10" s="1" t="s">
        <v>80</v>
      </c>
      <c r="B10" s="8">
        <v>46026</v>
      </c>
      <c r="C10" s="1" t="s">
        <v>81</v>
      </c>
      <c r="D10" s="1" t="s">
        <v>82</v>
      </c>
      <c r="E10" s="1" t="s">
        <v>56</v>
      </c>
      <c r="F10" s="1" t="s">
        <v>62</v>
      </c>
      <c r="G10" s="1" t="s">
        <v>52</v>
      </c>
      <c r="H10" s="1">
        <v>20.8</v>
      </c>
      <c r="I10" s="1">
        <v>1</v>
      </c>
      <c r="J10" s="1">
        <v>1</v>
      </c>
      <c r="K10" s="1" t="str" cm="1">
        <f t="array" ref="K10">_xlfn.IFS(TicketsTable[[#This Row],[CSAT_Score (1-5)]]&gt;=4,"Satisfied",TicketsTable[[#This Row],[CSAT_Score (1-5)]]&gt;=1,"Unsatisfied",ISBLANK(TicketsTable[[#This Row],[CSAT_Score (1-5)]]),"X")</f>
        <v>Unsatisfied</v>
      </c>
      <c r="L10" s="1" t="str" cm="1">
        <f t="array" ref="L1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0" s="1"/>
      <c r="U10" s="31" t="s">
        <v>1111</v>
      </c>
      <c r="V10" s="33">
        <v>0.64367816091954022</v>
      </c>
      <c r="W10" s="33">
        <v>0.35632183908045978</v>
      </c>
      <c r="X10" s="33">
        <v>1</v>
      </c>
      <c r="Z10" s="36">
        <f>V10</f>
        <v>0.64367816091954022</v>
      </c>
    </row>
    <row r="11" spans="1:27" x14ac:dyDescent="0.3">
      <c r="A11" s="1" t="s">
        <v>83</v>
      </c>
      <c r="B11" s="8">
        <v>46027</v>
      </c>
      <c r="C11" s="1" t="s">
        <v>84</v>
      </c>
      <c r="D11" s="1" t="s">
        <v>49</v>
      </c>
      <c r="E11" s="1" t="s">
        <v>61</v>
      </c>
      <c r="F11" s="1" t="s">
        <v>65</v>
      </c>
      <c r="G11" s="1" t="s">
        <v>58</v>
      </c>
      <c r="H11" s="1">
        <v>0.8</v>
      </c>
      <c r="I11" s="1">
        <v>4</v>
      </c>
      <c r="J11" s="1">
        <v>6</v>
      </c>
      <c r="K11" s="1" t="str" cm="1">
        <f t="array" ref="K11">_xlfn.IFS(TicketsTable[[#This Row],[CSAT_Score (1-5)]]&gt;=4,"Satisfied",TicketsTable[[#This Row],[CSAT_Score (1-5)]]&gt;=1,"Unsatisfied",ISBLANK(TicketsTable[[#This Row],[CSAT_Score (1-5)]]),"X")</f>
        <v>Satisfied</v>
      </c>
      <c r="L11" s="1" t="str" cm="1">
        <f t="array" ref="L1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1" s="1"/>
      <c r="P11" s="30" t="s">
        <v>1365</v>
      </c>
      <c r="Q11" s="30" t="s">
        <v>1366</v>
      </c>
      <c r="U11" s="31" t="s">
        <v>1358</v>
      </c>
      <c r="V11" s="33">
        <v>0.6237373737373737</v>
      </c>
      <c r="W11" s="33">
        <v>0.37626262626262624</v>
      </c>
      <c r="X11" s="33">
        <v>1</v>
      </c>
    </row>
    <row r="12" spans="1:27" x14ac:dyDescent="0.3">
      <c r="A12" s="1" t="s">
        <v>85</v>
      </c>
      <c r="B12" s="8">
        <v>46029</v>
      </c>
      <c r="C12" s="1" t="s">
        <v>86</v>
      </c>
      <c r="D12" s="1" t="s">
        <v>82</v>
      </c>
      <c r="E12" s="1" t="s">
        <v>69</v>
      </c>
      <c r="F12" s="1" t="s">
        <v>51</v>
      </c>
      <c r="G12" s="1" t="s">
        <v>58</v>
      </c>
      <c r="H12" s="1">
        <v>3.3</v>
      </c>
      <c r="I12" s="1">
        <v>5</v>
      </c>
      <c r="J12" s="1">
        <v>5</v>
      </c>
      <c r="K12" s="1" t="str" cm="1">
        <f t="array" ref="K12">_xlfn.IFS(TicketsTable[[#This Row],[CSAT_Score (1-5)]]&gt;=4,"Satisfied",TicketsTable[[#This Row],[CSAT_Score (1-5)]]&gt;=1,"Unsatisfied",ISBLANK(TicketsTable[[#This Row],[CSAT_Score (1-5)]]),"X")</f>
        <v>Satisfied</v>
      </c>
      <c r="L12" s="1" t="str" cm="1">
        <f t="array" ref="L1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2" s="1"/>
      <c r="P12" s="30" t="s">
        <v>1357</v>
      </c>
      <c r="Q12" t="s">
        <v>1363</v>
      </c>
      <c r="R12" t="s">
        <v>1364</v>
      </c>
      <c r="S12" t="s">
        <v>1358</v>
      </c>
    </row>
    <row r="13" spans="1:27" x14ac:dyDescent="0.3">
      <c r="A13" s="1" t="s">
        <v>87</v>
      </c>
      <c r="B13" s="8">
        <v>46029</v>
      </c>
      <c r="C13" s="1" t="s">
        <v>88</v>
      </c>
      <c r="D13" s="1" t="s">
        <v>49</v>
      </c>
      <c r="E13" s="1" t="s">
        <v>56</v>
      </c>
      <c r="F13" s="1" t="s">
        <v>79</v>
      </c>
      <c r="G13" s="1" t="s">
        <v>58</v>
      </c>
      <c r="H13" s="1">
        <v>0.3</v>
      </c>
      <c r="I13" s="1">
        <v>5</v>
      </c>
      <c r="J13" s="1">
        <v>7</v>
      </c>
      <c r="K13" s="1" t="str" cm="1">
        <f t="array" ref="K13">_xlfn.IFS(TicketsTable[[#This Row],[CSAT_Score (1-5)]]&gt;=4,"Satisfied",TicketsTable[[#This Row],[CSAT_Score (1-5)]]&gt;=1,"Unsatisfied",ISBLANK(TicketsTable[[#This Row],[CSAT_Score (1-5)]]),"X")</f>
        <v>Satisfied</v>
      </c>
      <c r="L13" s="1" t="str" cm="1">
        <f t="array" ref="L1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3" s="1"/>
      <c r="N13" t="str">
        <f>P13</f>
        <v>Email</v>
      </c>
      <c r="O13" s="33">
        <f>Q13</f>
        <v>0.56122448979591832</v>
      </c>
      <c r="P13" s="31" t="s">
        <v>49</v>
      </c>
      <c r="Q13" s="33">
        <v>0.56122448979591832</v>
      </c>
      <c r="R13" s="33">
        <v>0.43877551020408162</v>
      </c>
      <c r="S13" s="33">
        <v>1</v>
      </c>
      <c r="U13" s="30" t="s">
        <v>1365</v>
      </c>
      <c r="V13" s="30" t="s">
        <v>1366</v>
      </c>
    </row>
    <row r="14" spans="1:27" x14ac:dyDescent="0.3">
      <c r="A14" s="1" t="s">
        <v>89</v>
      </c>
      <c r="B14" s="8">
        <v>46030</v>
      </c>
      <c r="C14" s="1" t="s">
        <v>90</v>
      </c>
      <c r="D14" s="1" t="s">
        <v>55</v>
      </c>
      <c r="E14" s="1" t="s">
        <v>78</v>
      </c>
      <c r="F14" s="1" t="s">
        <v>62</v>
      </c>
      <c r="G14" s="1" t="s">
        <v>58</v>
      </c>
      <c r="H14" s="1">
        <v>1.1000000000000001</v>
      </c>
      <c r="I14" s="1">
        <v>5</v>
      </c>
      <c r="J14" s="1">
        <v>5</v>
      </c>
      <c r="K14" s="1" t="str" cm="1">
        <f t="array" ref="K14">_xlfn.IFS(TicketsTable[[#This Row],[CSAT_Score (1-5)]]&gt;=4,"Satisfied",TicketsTable[[#This Row],[CSAT_Score (1-5)]]&gt;=1,"Unsatisfied",ISBLANK(TicketsTable[[#This Row],[CSAT_Score (1-5)]]),"X")</f>
        <v>Satisfied</v>
      </c>
      <c r="L14" s="1" t="str" cm="1">
        <f t="array" ref="L1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4" s="1"/>
      <c r="N14" t="str">
        <f t="shared" ref="N14:N16" si="1">P14</f>
        <v>Live Chat</v>
      </c>
      <c r="O14" s="33">
        <f t="shared" ref="O14:O16" si="2">Q14</f>
        <v>0.68361581920903958</v>
      </c>
      <c r="P14" s="31" t="s">
        <v>55</v>
      </c>
      <c r="Q14" s="33">
        <v>0.68361581920903958</v>
      </c>
      <c r="R14" s="33">
        <v>0.31638418079096048</v>
      </c>
      <c r="S14" s="33">
        <v>1</v>
      </c>
      <c r="U14" s="30" t="s">
        <v>1357</v>
      </c>
      <c r="V14" t="s">
        <v>1363</v>
      </c>
      <c r="W14" t="s">
        <v>1364</v>
      </c>
      <c r="X14" t="s">
        <v>1358</v>
      </c>
    </row>
    <row r="15" spans="1:27" x14ac:dyDescent="0.3">
      <c r="A15" s="1" t="s">
        <v>91</v>
      </c>
      <c r="B15" s="8">
        <v>46030</v>
      </c>
      <c r="C15" s="1" t="s">
        <v>92</v>
      </c>
      <c r="D15" s="1" t="s">
        <v>68</v>
      </c>
      <c r="E15" s="1" t="s">
        <v>93</v>
      </c>
      <c r="F15" s="1" t="s">
        <v>75</v>
      </c>
      <c r="G15" s="1" t="s">
        <v>58</v>
      </c>
      <c r="H15" s="1">
        <v>3.4</v>
      </c>
      <c r="I15" s="1">
        <v>5</v>
      </c>
      <c r="J15" s="1">
        <v>6</v>
      </c>
      <c r="K15" s="1" t="str" cm="1">
        <f t="array" ref="K15">_xlfn.IFS(TicketsTable[[#This Row],[CSAT_Score (1-5)]]&gt;=4,"Satisfied",TicketsTable[[#This Row],[CSAT_Score (1-5)]]&gt;=1,"Unsatisfied",ISBLANK(TicketsTable[[#This Row],[CSAT_Score (1-5)]]),"X")</f>
        <v>Satisfied</v>
      </c>
      <c r="L15" s="1" t="str" cm="1">
        <f t="array" ref="L1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5" s="1"/>
      <c r="N15" t="str">
        <f t="shared" si="1"/>
        <v>Phone</v>
      </c>
      <c r="O15" s="33">
        <f t="shared" si="2"/>
        <v>0.6705882352941176</v>
      </c>
      <c r="P15" s="31" t="s">
        <v>68</v>
      </c>
      <c r="Q15" s="33">
        <v>0.6705882352941176</v>
      </c>
      <c r="R15" s="33">
        <v>0.32941176470588235</v>
      </c>
      <c r="S15" s="33">
        <v>1</v>
      </c>
      <c r="U15" s="31" t="s">
        <v>1112</v>
      </c>
      <c r="V15" s="33">
        <v>0.6228070175438597</v>
      </c>
      <c r="W15" s="33">
        <v>0.37719298245614036</v>
      </c>
      <c r="X15" s="33">
        <v>1</v>
      </c>
    </row>
    <row r="16" spans="1:27" x14ac:dyDescent="0.3">
      <c r="A16" s="1" t="s">
        <v>94</v>
      </c>
      <c r="B16" s="8">
        <v>46031</v>
      </c>
      <c r="C16" s="1" t="s">
        <v>95</v>
      </c>
      <c r="D16" s="1" t="s">
        <v>55</v>
      </c>
      <c r="E16" s="1" t="s">
        <v>74</v>
      </c>
      <c r="F16" s="1" t="s">
        <v>57</v>
      </c>
      <c r="G16" s="1" t="s">
        <v>58</v>
      </c>
      <c r="H16" s="1">
        <v>0.4</v>
      </c>
      <c r="I16" s="1">
        <v>4</v>
      </c>
      <c r="J16" s="1">
        <v>7</v>
      </c>
      <c r="K16" s="1" t="str" cm="1">
        <f t="array" ref="K16">_xlfn.IFS(TicketsTable[[#This Row],[CSAT_Score (1-5)]]&gt;=4,"Satisfied",TicketsTable[[#This Row],[CSAT_Score (1-5)]]&gt;=1,"Unsatisfied",ISBLANK(TicketsTable[[#This Row],[CSAT_Score (1-5)]]),"X")</f>
        <v>Satisfied</v>
      </c>
      <c r="L16" s="1" t="str" cm="1">
        <f t="array" ref="L1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6" s="1"/>
      <c r="N16" t="str">
        <f t="shared" si="1"/>
        <v>Social Media</v>
      </c>
      <c r="O16" s="33">
        <f t="shared" si="2"/>
        <v>0.3888888888888889</v>
      </c>
      <c r="P16" s="31" t="s">
        <v>82</v>
      </c>
      <c r="Q16" s="33">
        <v>0.3888888888888889</v>
      </c>
      <c r="R16" s="33">
        <v>0.61111111111111116</v>
      </c>
      <c r="S16" s="33">
        <v>1</v>
      </c>
      <c r="U16" s="31" t="s">
        <v>1109</v>
      </c>
      <c r="V16" s="33">
        <v>0.62962962962962965</v>
      </c>
      <c r="W16" s="33">
        <v>0.37037037037037035</v>
      </c>
      <c r="X16" s="33">
        <v>1</v>
      </c>
    </row>
    <row r="17" spans="1:27" x14ac:dyDescent="0.3">
      <c r="A17" s="1" t="s">
        <v>96</v>
      </c>
      <c r="B17" s="8">
        <v>46031</v>
      </c>
      <c r="C17" s="1" t="s">
        <v>97</v>
      </c>
      <c r="D17" s="1" t="s">
        <v>82</v>
      </c>
      <c r="E17" s="1" t="s">
        <v>74</v>
      </c>
      <c r="F17" s="1" t="s">
        <v>62</v>
      </c>
      <c r="G17" s="1" t="s">
        <v>58</v>
      </c>
      <c r="H17" s="1">
        <v>0.8</v>
      </c>
      <c r="I17" s="1">
        <v>5</v>
      </c>
      <c r="J17" s="1">
        <v>6</v>
      </c>
      <c r="K17" s="1" t="str" cm="1">
        <f t="array" ref="K17">_xlfn.IFS(TicketsTable[[#This Row],[CSAT_Score (1-5)]]&gt;=4,"Satisfied",TicketsTable[[#This Row],[CSAT_Score (1-5)]]&gt;=1,"Unsatisfied",ISBLANK(TicketsTable[[#This Row],[CSAT_Score (1-5)]]),"X")</f>
        <v>Satisfied</v>
      </c>
      <c r="L17" s="1" t="str" cm="1">
        <f t="array" ref="L1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7" s="1"/>
      <c r="P17" s="31" t="s">
        <v>1358</v>
      </c>
      <c r="Q17" s="33">
        <v>0.6237373737373737</v>
      </c>
      <c r="R17" s="33">
        <v>0.37626262626262624</v>
      </c>
      <c r="S17" s="33">
        <v>1</v>
      </c>
      <c r="U17" s="31" t="s">
        <v>1358</v>
      </c>
      <c r="V17" s="33">
        <v>0.6237373737373737</v>
      </c>
      <c r="W17" s="33">
        <v>0.37626262626262624</v>
      </c>
      <c r="X17" s="33">
        <v>1</v>
      </c>
    </row>
    <row r="18" spans="1:27" x14ac:dyDescent="0.3">
      <c r="A18" s="1" t="s">
        <v>98</v>
      </c>
      <c r="B18" s="8">
        <v>46031</v>
      </c>
      <c r="C18" s="1" t="s">
        <v>99</v>
      </c>
      <c r="D18" s="1" t="s">
        <v>68</v>
      </c>
      <c r="E18" s="1" t="s">
        <v>78</v>
      </c>
      <c r="F18" s="1" t="s">
        <v>62</v>
      </c>
      <c r="G18" s="1" t="s">
        <v>58</v>
      </c>
      <c r="H18" s="1">
        <v>1.8</v>
      </c>
      <c r="I18" s="1">
        <v>3</v>
      </c>
      <c r="J18" s="1">
        <v>7</v>
      </c>
      <c r="K18" s="1" t="str" cm="1">
        <f t="array" ref="K18">_xlfn.IFS(TicketsTable[[#This Row],[CSAT_Score (1-5)]]&gt;=4,"Satisfied",TicketsTable[[#This Row],[CSAT_Score (1-5)]]&gt;=1,"Unsatisfied",ISBLANK(TicketsTable[[#This Row],[CSAT_Score (1-5)]]),"X")</f>
        <v>Unsatisfied</v>
      </c>
      <c r="L18" s="1" t="str" cm="1">
        <f t="array" ref="L1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8" s="1"/>
    </row>
    <row r="19" spans="1:27" x14ac:dyDescent="0.3">
      <c r="A19" s="1" t="s">
        <v>100</v>
      </c>
      <c r="B19" s="8">
        <v>46032</v>
      </c>
      <c r="C19" s="1" t="s">
        <v>101</v>
      </c>
      <c r="D19" s="1" t="s">
        <v>55</v>
      </c>
      <c r="E19" s="1" t="s">
        <v>61</v>
      </c>
      <c r="F19" s="1" t="s">
        <v>57</v>
      </c>
      <c r="G19" s="1" t="s">
        <v>58</v>
      </c>
      <c r="H19" s="1">
        <v>0.1</v>
      </c>
      <c r="I19" s="1">
        <v>4</v>
      </c>
      <c r="J19" s="1"/>
      <c r="K19" s="1" t="str" cm="1">
        <f t="array" ref="K19">_xlfn.IFS(TicketsTable[[#This Row],[CSAT_Score (1-5)]]&gt;=4,"Satisfied",TicketsTable[[#This Row],[CSAT_Score (1-5)]]&gt;=1,"Unsatisfied",ISBLANK(TicketsTable[[#This Row],[CSAT_Score (1-5)]]),"X")</f>
        <v>Satisfied</v>
      </c>
      <c r="L19" s="1" t="str" cm="1">
        <f t="array" ref="L1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9" s="1"/>
      <c r="P19" s="30" t="s">
        <v>1365</v>
      </c>
      <c r="Q19" s="30" t="s">
        <v>1366</v>
      </c>
    </row>
    <row r="20" spans="1:27" x14ac:dyDescent="0.3">
      <c r="A20" s="1" t="s">
        <v>102</v>
      </c>
      <c r="B20" s="8">
        <v>46032</v>
      </c>
      <c r="C20" s="1" t="s">
        <v>103</v>
      </c>
      <c r="D20" s="1" t="s">
        <v>68</v>
      </c>
      <c r="E20" s="1" t="s">
        <v>61</v>
      </c>
      <c r="F20" s="1" t="s">
        <v>75</v>
      </c>
      <c r="G20" s="1" t="s">
        <v>58</v>
      </c>
      <c r="H20" s="1">
        <v>3.5</v>
      </c>
      <c r="I20" s="1">
        <v>3</v>
      </c>
      <c r="J20" s="1">
        <v>4</v>
      </c>
      <c r="K20" s="1" t="str" cm="1">
        <f t="array" ref="K20">_xlfn.IFS(TicketsTable[[#This Row],[CSAT_Score (1-5)]]&gt;=4,"Satisfied",TicketsTable[[#This Row],[CSAT_Score (1-5)]]&gt;=1,"Unsatisfied",ISBLANK(TicketsTable[[#This Row],[CSAT_Score (1-5)]]),"X")</f>
        <v>Unsatisfied</v>
      </c>
      <c r="L20" s="1" t="str" cm="1">
        <f t="array" ref="L2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0" s="1"/>
      <c r="P20" s="30" t="s">
        <v>1357</v>
      </c>
      <c r="Q20" t="s">
        <v>1363</v>
      </c>
      <c r="R20" t="s">
        <v>1364</v>
      </c>
      <c r="S20" t="s">
        <v>1358</v>
      </c>
      <c r="U20" s="30" t="s">
        <v>1365</v>
      </c>
      <c r="V20" s="30" t="s">
        <v>1366</v>
      </c>
    </row>
    <row r="21" spans="1:27" x14ac:dyDescent="0.3">
      <c r="A21" s="1" t="s">
        <v>104</v>
      </c>
      <c r="B21" s="8">
        <v>46033</v>
      </c>
      <c r="C21" s="1" t="s">
        <v>105</v>
      </c>
      <c r="D21" s="1" t="s">
        <v>82</v>
      </c>
      <c r="E21" s="1" t="s">
        <v>61</v>
      </c>
      <c r="F21" s="1" t="s">
        <v>57</v>
      </c>
      <c r="G21" s="1" t="s">
        <v>52</v>
      </c>
      <c r="H21" s="1">
        <v>45.9</v>
      </c>
      <c r="I21" s="1">
        <v>2</v>
      </c>
      <c r="J21" s="1">
        <v>2</v>
      </c>
      <c r="K21" s="1" t="str" cm="1">
        <f t="array" ref="K21">_xlfn.IFS(TicketsTable[[#This Row],[CSAT_Score (1-5)]]&gt;=4,"Satisfied",TicketsTable[[#This Row],[CSAT_Score (1-5)]]&gt;=1,"Unsatisfied",ISBLANK(TicketsTable[[#This Row],[CSAT_Score (1-5)]]),"X")</f>
        <v>Unsatisfied</v>
      </c>
      <c r="L21" s="1" t="str" cm="1">
        <f t="array" ref="L2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1" s="1"/>
      <c r="N21" t="str">
        <f>P21</f>
        <v>Ahmed Hassan</v>
      </c>
      <c r="O21" s="33">
        <f>Q21</f>
        <v>0.64</v>
      </c>
      <c r="P21" s="31" t="s">
        <v>50</v>
      </c>
      <c r="Q21" s="33">
        <v>0.64</v>
      </c>
      <c r="R21" s="33">
        <v>0.36</v>
      </c>
      <c r="S21" s="33">
        <v>1</v>
      </c>
      <c r="U21" s="30" t="s">
        <v>1357</v>
      </c>
      <c r="V21" t="s">
        <v>1363</v>
      </c>
      <c r="W21" t="s">
        <v>1364</v>
      </c>
      <c r="X21" t="s">
        <v>1358</v>
      </c>
    </row>
    <row r="22" spans="1:27" x14ac:dyDescent="0.3">
      <c r="A22" s="1" t="s">
        <v>106</v>
      </c>
      <c r="B22" s="8">
        <v>46033</v>
      </c>
      <c r="C22" s="1" t="s">
        <v>107</v>
      </c>
      <c r="D22" s="1" t="s">
        <v>68</v>
      </c>
      <c r="E22" s="1" t="s">
        <v>56</v>
      </c>
      <c r="F22" s="1" t="s">
        <v>57</v>
      </c>
      <c r="G22" s="1" t="s">
        <v>58</v>
      </c>
      <c r="H22" s="1">
        <v>0.3</v>
      </c>
      <c r="I22" s="1">
        <v>5</v>
      </c>
      <c r="J22" s="1">
        <v>6</v>
      </c>
      <c r="K22" s="1" t="str" cm="1">
        <f t="array" ref="K22">_xlfn.IFS(TicketsTable[[#This Row],[CSAT_Score (1-5)]]&gt;=4,"Satisfied",TicketsTable[[#This Row],[CSAT_Score (1-5)]]&gt;=1,"Unsatisfied",ISBLANK(TicketsTable[[#This Row],[CSAT_Score (1-5)]]),"X")</f>
        <v>Satisfied</v>
      </c>
      <c r="L22" s="1" t="str" cm="1">
        <f t="array" ref="L2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2" s="1"/>
      <c r="N22" t="str">
        <f t="shared" ref="N22:N30" si="3">P22</f>
        <v>Daniel Ortiz</v>
      </c>
      <c r="O22" s="33">
        <f t="shared" ref="O22:O30" si="4">Q22</f>
        <v>0.57499999999999996</v>
      </c>
      <c r="P22" s="31" t="s">
        <v>110</v>
      </c>
      <c r="Q22" s="33">
        <v>0.57499999999999996</v>
      </c>
      <c r="R22" s="33">
        <v>0.42499999999999999</v>
      </c>
      <c r="S22" s="33">
        <v>1</v>
      </c>
      <c r="U22" s="31" t="s">
        <v>1369</v>
      </c>
      <c r="V22" s="33">
        <v>0.55769230769230771</v>
      </c>
      <c r="W22" s="33">
        <v>0.44230769230769229</v>
      </c>
      <c r="X22" s="33">
        <v>1</v>
      </c>
      <c r="Y22" t="str">
        <f>U22</f>
        <v>Jan</v>
      </c>
      <c r="Z22" s="36">
        <f>V22</f>
        <v>0.55769230769230771</v>
      </c>
      <c r="AA22" s="33"/>
    </row>
    <row r="23" spans="1:27" x14ac:dyDescent="0.3">
      <c r="A23" s="1" t="s">
        <v>108</v>
      </c>
      <c r="B23" s="8">
        <v>46033</v>
      </c>
      <c r="C23" s="1" t="s">
        <v>109</v>
      </c>
      <c r="D23" s="1" t="s">
        <v>55</v>
      </c>
      <c r="E23" s="1" t="s">
        <v>110</v>
      </c>
      <c r="F23" s="1" t="s">
        <v>79</v>
      </c>
      <c r="G23" s="1" t="s">
        <v>58</v>
      </c>
      <c r="H23" s="1">
        <v>3.8</v>
      </c>
      <c r="I23" s="1">
        <v>3</v>
      </c>
      <c r="J23" s="1"/>
      <c r="K23" s="1" t="str" cm="1">
        <f t="array" ref="K23">_xlfn.IFS(TicketsTable[[#This Row],[CSAT_Score (1-5)]]&gt;=4,"Satisfied",TicketsTable[[#This Row],[CSAT_Score (1-5)]]&gt;=1,"Unsatisfied",ISBLANK(TicketsTable[[#This Row],[CSAT_Score (1-5)]]),"X")</f>
        <v>Unsatisfied</v>
      </c>
      <c r="L23" s="1" t="str" cm="1">
        <f t="array" ref="L2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3" s="1"/>
      <c r="N23" t="str">
        <f t="shared" si="3"/>
        <v>Grace Kim</v>
      </c>
      <c r="O23" s="33">
        <f t="shared" si="4"/>
        <v>0.5714285714285714</v>
      </c>
      <c r="P23" s="31" t="s">
        <v>93</v>
      </c>
      <c r="Q23" s="33">
        <v>0.5714285714285714</v>
      </c>
      <c r="R23" s="33">
        <v>0.42857142857142855</v>
      </c>
      <c r="S23" s="33">
        <v>1</v>
      </c>
      <c r="U23" s="31" t="s">
        <v>1370</v>
      </c>
      <c r="V23" s="33">
        <v>0.55000000000000004</v>
      </c>
      <c r="W23" s="33">
        <v>0.45</v>
      </c>
      <c r="X23" s="33">
        <v>1</v>
      </c>
      <c r="Y23" t="str">
        <f t="shared" ref="Y23:Y27" si="5">U23</f>
        <v>Feb</v>
      </c>
      <c r="Z23" s="36">
        <f t="shared" ref="Z23:Z27" si="6">V23</f>
        <v>0.55000000000000004</v>
      </c>
      <c r="AA23" s="33"/>
    </row>
    <row r="24" spans="1:27" x14ac:dyDescent="0.3">
      <c r="A24" s="1" t="s">
        <v>111</v>
      </c>
      <c r="B24" s="8">
        <v>46034</v>
      </c>
      <c r="C24" s="1" t="s">
        <v>112</v>
      </c>
      <c r="D24" s="1" t="s">
        <v>68</v>
      </c>
      <c r="E24" s="1" t="s">
        <v>74</v>
      </c>
      <c r="F24" s="1" t="s">
        <v>62</v>
      </c>
      <c r="G24" s="1" t="s">
        <v>52</v>
      </c>
      <c r="H24" s="1">
        <v>68.900000000000006</v>
      </c>
      <c r="I24" s="1">
        <v>3</v>
      </c>
      <c r="J24" s="1">
        <v>2</v>
      </c>
      <c r="K24" s="1" t="str" cm="1">
        <f t="array" ref="K24">_xlfn.IFS(TicketsTable[[#This Row],[CSAT_Score (1-5)]]&gt;=4,"Satisfied",TicketsTable[[#This Row],[CSAT_Score (1-5)]]&gt;=1,"Unsatisfied",ISBLANK(TicketsTable[[#This Row],[CSAT_Score (1-5)]]),"X")</f>
        <v>Unsatisfied</v>
      </c>
      <c r="L24" s="1" t="str" cm="1">
        <f t="array" ref="L2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4" s="1"/>
      <c r="N24" t="str">
        <f t="shared" si="3"/>
        <v>James Okafor</v>
      </c>
      <c r="O24" s="33">
        <f t="shared" si="4"/>
        <v>0.61111111111111116</v>
      </c>
      <c r="P24" s="31" t="s">
        <v>78</v>
      </c>
      <c r="Q24" s="33">
        <v>0.61111111111111116</v>
      </c>
      <c r="R24" s="33">
        <v>0.3888888888888889</v>
      </c>
      <c r="S24" s="33">
        <v>1</v>
      </c>
      <c r="U24" s="31" t="s">
        <v>1371</v>
      </c>
      <c r="V24" s="33">
        <v>0.64473684210526316</v>
      </c>
      <c r="W24" s="33">
        <v>0.35526315789473684</v>
      </c>
      <c r="X24" s="33">
        <v>1</v>
      </c>
      <c r="Y24" t="str">
        <f t="shared" si="5"/>
        <v>Mar</v>
      </c>
      <c r="Z24" s="36">
        <f t="shared" si="6"/>
        <v>0.64473684210526316</v>
      </c>
      <c r="AA24" s="33"/>
    </row>
    <row r="25" spans="1:27" x14ac:dyDescent="0.3">
      <c r="A25" s="1" t="s">
        <v>113</v>
      </c>
      <c r="B25" s="8">
        <v>46034</v>
      </c>
      <c r="C25" s="1" t="s">
        <v>114</v>
      </c>
      <c r="D25" s="1" t="s">
        <v>55</v>
      </c>
      <c r="E25" s="1" t="s">
        <v>93</v>
      </c>
      <c r="F25" s="1" t="s">
        <v>51</v>
      </c>
      <c r="G25" s="1" t="s">
        <v>58</v>
      </c>
      <c r="H25" s="1">
        <v>2.7</v>
      </c>
      <c r="I25" s="1">
        <v>5</v>
      </c>
      <c r="J25" s="1">
        <v>4</v>
      </c>
      <c r="K25" s="1" t="str" cm="1">
        <f t="array" ref="K25">_xlfn.IFS(TicketsTable[[#This Row],[CSAT_Score (1-5)]]&gt;=4,"Satisfied",TicketsTable[[#This Row],[CSAT_Score (1-5)]]&gt;=1,"Unsatisfied",ISBLANK(TicketsTable[[#This Row],[CSAT_Score (1-5)]]),"X")</f>
        <v>Satisfied</v>
      </c>
      <c r="L25" s="1" t="str" cm="1">
        <f t="array" ref="L2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5" s="1"/>
      <c r="N25" t="str">
        <f t="shared" si="3"/>
        <v>Liu Wei</v>
      </c>
      <c r="O25" s="33">
        <f t="shared" si="4"/>
        <v>0.63461538461538458</v>
      </c>
      <c r="P25" s="31" t="s">
        <v>74</v>
      </c>
      <c r="Q25" s="33">
        <v>0.63461538461538458</v>
      </c>
      <c r="R25" s="33">
        <v>0.36538461538461536</v>
      </c>
      <c r="S25" s="33">
        <v>1</v>
      </c>
      <c r="U25" s="31" t="s">
        <v>1372</v>
      </c>
      <c r="V25" s="33">
        <v>0.734375</v>
      </c>
      <c r="W25" s="33">
        <v>0.265625</v>
      </c>
      <c r="X25" s="33">
        <v>1</v>
      </c>
      <c r="Y25" t="str">
        <f t="shared" si="5"/>
        <v>Apr</v>
      </c>
      <c r="Z25" s="36">
        <f t="shared" si="6"/>
        <v>0.734375</v>
      </c>
      <c r="AA25" s="33"/>
    </row>
    <row r="26" spans="1:27" x14ac:dyDescent="0.3">
      <c r="A26" s="1" t="s">
        <v>115</v>
      </c>
      <c r="B26" s="8">
        <v>46034</v>
      </c>
      <c r="C26" s="1" t="s">
        <v>116</v>
      </c>
      <c r="D26" s="1" t="s">
        <v>55</v>
      </c>
      <c r="E26" s="1" t="s">
        <v>78</v>
      </c>
      <c r="F26" s="1" t="s">
        <v>62</v>
      </c>
      <c r="G26" s="1" t="s">
        <v>58</v>
      </c>
      <c r="H26" s="1">
        <v>0.8</v>
      </c>
      <c r="I26" s="1">
        <v>4</v>
      </c>
      <c r="J26" s="1">
        <v>6</v>
      </c>
      <c r="K26" s="1" t="str" cm="1">
        <f t="array" ref="K26">_xlfn.IFS(TicketsTable[[#This Row],[CSAT_Score (1-5)]]&gt;=4,"Satisfied",TicketsTable[[#This Row],[CSAT_Score (1-5)]]&gt;=1,"Unsatisfied",ISBLANK(TicketsTable[[#This Row],[CSAT_Score (1-5)]]),"X")</f>
        <v>Satisfied</v>
      </c>
      <c r="L26" s="1" t="str" cm="1">
        <f t="array" ref="L2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6" s="1"/>
      <c r="N26" t="str">
        <f t="shared" si="3"/>
        <v>Maria Santos</v>
      </c>
      <c r="O26" s="33">
        <f t="shared" si="4"/>
        <v>0.51851851851851849</v>
      </c>
      <c r="P26" s="31" t="s">
        <v>205</v>
      </c>
      <c r="Q26" s="33">
        <v>0.51851851851851849</v>
      </c>
      <c r="R26" s="33">
        <v>0.48148148148148145</v>
      </c>
      <c r="S26" s="33">
        <v>1</v>
      </c>
      <c r="U26" s="31" t="s">
        <v>1373</v>
      </c>
      <c r="V26" s="33">
        <v>0.65333333333333332</v>
      </c>
      <c r="W26" s="33">
        <v>0.34666666666666668</v>
      </c>
      <c r="X26" s="33">
        <v>1</v>
      </c>
      <c r="Y26" t="str">
        <f t="shared" si="5"/>
        <v>May</v>
      </c>
      <c r="Z26" s="36">
        <f t="shared" si="6"/>
        <v>0.65333333333333332</v>
      </c>
      <c r="AA26" s="33"/>
    </row>
    <row r="27" spans="1:27" x14ac:dyDescent="0.3">
      <c r="A27" s="1" t="s">
        <v>117</v>
      </c>
      <c r="B27" s="8">
        <v>46034</v>
      </c>
      <c r="C27" s="1" t="s">
        <v>118</v>
      </c>
      <c r="D27" s="1" t="s">
        <v>55</v>
      </c>
      <c r="E27" s="1" t="s">
        <v>61</v>
      </c>
      <c r="F27" s="1" t="s">
        <v>62</v>
      </c>
      <c r="G27" s="1" t="s">
        <v>52</v>
      </c>
      <c r="H27" s="1">
        <v>49.6</v>
      </c>
      <c r="I27" s="1"/>
      <c r="J27" s="1">
        <v>1</v>
      </c>
      <c r="K27" s="1" t="str" cm="1">
        <f t="array" ref="K27">_xlfn.IFS(TicketsTable[[#This Row],[CSAT_Score (1-5)]]&gt;=4,"Satisfied",TicketsTable[[#This Row],[CSAT_Score (1-5)]]&gt;=1,"Unsatisfied",ISBLANK(TicketsTable[[#This Row],[CSAT_Score (1-5)]]),"X")</f>
        <v>X</v>
      </c>
      <c r="L27" s="1" t="str" cm="1">
        <f t="array" ref="L2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7" s="1"/>
      <c r="N27" t="str">
        <f t="shared" si="3"/>
        <v>Nadia Petrov</v>
      </c>
      <c r="O27" s="33">
        <f t="shared" si="4"/>
        <v>0.63414634146341464</v>
      </c>
      <c r="P27" s="31" t="s">
        <v>61</v>
      </c>
      <c r="Q27" s="33">
        <v>0.63414634146341464</v>
      </c>
      <c r="R27" s="33">
        <v>0.36585365853658536</v>
      </c>
      <c r="S27" s="33">
        <v>1</v>
      </c>
      <c r="U27" s="31" t="s">
        <v>1374</v>
      </c>
      <c r="V27" s="33">
        <v>0.57971014492753625</v>
      </c>
      <c r="W27" s="33">
        <v>0.42028985507246375</v>
      </c>
      <c r="X27" s="33">
        <v>1</v>
      </c>
      <c r="Y27" t="str">
        <f t="shared" si="5"/>
        <v>Jun</v>
      </c>
      <c r="Z27" s="36">
        <f t="shared" si="6"/>
        <v>0.57971014492753625</v>
      </c>
      <c r="AA27" s="33"/>
    </row>
    <row r="28" spans="1:27" x14ac:dyDescent="0.3">
      <c r="A28" s="1" t="s">
        <v>119</v>
      </c>
      <c r="B28" s="8">
        <v>46035</v>
      </c>
      <c r="C28" s="1" t="s">
        <v>120</v>
      </c>
      <c r="D28" s="1" t="s">
        <v>82</v>
      </c>
      <c r="E28" s="1" t="s">
        <v>121</v>
      </c>
      <c r="F28" s="1" t="s">
        <v>57</v>
      </c>
      <c r="G28" s="1" t="s">
        <v>52</v>
      </c>
      <c r="H28" s="1">
        <v>24.6</v>
      </c>
      <c r="I28" s="1">
        <v>2</v>
      </c>
      <c r="J28" s="1">
        <v>1</v>
      </c>
      <c r="K28" s="1" t="str" cm="1">
        <f t="array" ref="K28">_xlfn.IFS(TicketsTable[[#This Row],[CSAT_Score (1-5)]]&gt;=4,"Satisfied",TicketsTable[[#This Row],[CSAT_Score (1-5)]]&gt;=1,"Unsatisfied",ISBLANK(TicketsTable[[#This Row],[CSAT_Score (1-5)]]),"X")</f>
        <v>Unsatisfied</v>
      </c>
      <c r="L28" s="1" t="str" cm="1">
        <f t="array" ref="L2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8" s="1"/>
      <c r="N28" t="str">
        <f t="shared" si="3"/>
        <v>Priya Nair</v>
      </c>
      <c r="O28" s="33">
        <f t="shared" si="4"/>
        <v>0.75</v>
      </c>
      <c r="P28" s="31" t="s">
        <v>56</v>
      </c>
      <c r="Q28" s="33">
        <v>0.75</v>
      </c>
      <c r="R28" s="33">
        <v>0.25</v>
      </c>
      <c r="S28" s="33">
        <v>1</v>
      </c>
      <c r="U28" s="31" t="s">
        <v>1358</v>
      </c>
      <c r="V28" s="33">
        <v>0.6237373737373737</v>
      </c>
      <c r="W28" s="33">
        <v>0.37626262626262624</v>
      </c>
      <c r="X28" s="33">
        <v>1</v>
      </c>
    </row>
    <row r="29" spans="1:27" x14ac:dyDescent="0.3">
      <c r="A29" s="1" t="s">
        <v>122</v>
      </c>
      <c r="B29" s="8">
        <v>46036</v>
      </c>
      <c r="C29" s="1" t="s">
        <v>123</v>
      </c>
      <c r="D29" s="1" t="s">
        <v>55</v>
      </c>
      <c r="E29" s="1" t="s">
        <v>93</v>
      </c>
      <c r="F29" s="1" t="s">
        <v>62</v>
      </c>
      <c r="G29" s="1" t="s">
        <v>58</v>
      </c>
      <c r="H29" s="1">
        <v>4.0999999999999996</v>
      </c>
      <c r="I29" s="1">
        <v>3</v>
      </c>
      <c r="J29" s="1">
        <v>4</v>
      </c>
      <c r="K29" s="1" t="str" cm="1">
        <f t="array" ref="K29">_xlfn.IFS(TicketsTable[[#This Row],[CSAT_Score (1-5)]]&gt;=4,"Satisfied",TicketsTable[[#This Row],[CSAT_Score (1-5)]]&gt;=1,"Unsatisfied",ISBLANK(TicketsTable[[#This Row],[CSAT_Score (1-5)]]),"X")</f>
        <v>Unsatisfied</v>
      </c>
      <c r="L29" s="1" t="str" cm="1">
        <f t="array" ref="L2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9" s="1"/>
      <c r="N29" t="str">
        <f t="shared" si="3"/>
        <v>Sofia Rossi</v>
      </c>
      <c r="O29" s="33">
        <f t="shared" si="4"/>
        <v>0.53488372093023251</v>
      </c>
      <c r="P29" s="31" t="s">
        <v>121</v>
      </c>
      <c r="Q29" s="33">
        <v>0.53488372093023251</v>
      </c>
      <c r="R29" s="33">
        <v>0.46511627906976744</v>
      </c>
      <c r="S29" s="33">
        <v>1</v>
      </c>
    </row>
    <row r="30" spans="1:27" x14ac:dyDescent="0.3">
      <c r="A30" s="1" t="s">
        <v>124</v>
      </c>
      <c r="B30" s="8">
        <v>46036</v>
      </c>
      <c r="C30" s="1" t="s">
        <v>125</v>
      </c>
      <c r="D30" s="1" t="s">
        <v>68</v>
      </c>
      <c r="E30" s="1" t="s">
        <v>61</v>
      </c>
      <c r="F30" s="1" t="s">
        <v>57</v>
      </c>
      <c r="G30" s="1" t="s">
        <v>58</v>
      </c>
      <c r="H30" s="1">
        <v>0.7</v>
      </c>
      <c r="I30" s="1"/>
      <c r="J30" s="1">
        <v>5</v>
      </c>
      <c r="K30" s="1" t="str" cm="1">
        <f t="array" ref="K30">_xlfn.IFS(TicketsTable[[#This Row],[CSAT_Score (1-5)]]&gt;=4,"Satisfied",TicketsTable[[#This Row],[CSAT_Score (1-5)]]&gt;=1,"Unsatisfied",ISBLANK(TicketsTable[[#This Row],[CSAT_Score (1-5)]]),"X")</f>
        <v>X</v>
      </c>
      <c r="L30" s="1" t="str" cm="1">
        <f t="array" ref="L3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0" s="1"/>
      <c r="N30" t="str">
        <f t="shared" si="3"/>
        <v>Tom Becker</v>
      </c>
      <c r="O30" s="33">
        <f t="shared" si="4"/>
        <v>0.7931034482758621</v>
      </c>
      <c r="P30" s="31" t="s">
        <v>69</v>
      </c>
      <c r="Q30" s="33">
        <v>0.7931034482758621</v>
      </c>
      <c r="R30" s="33">
        <v>0.20689655172413793</v>
      </c>
      <c r="S30" s="33">
        <v>1</v>
      </c>
    </row>
    <row r="31" spans="1:27" x14ac:dyDescent="0.3">
      <c r="A31" s="1" t="s">
        <v>126</v>
      </c>
      <c r="B31" s="8">
        <v>46037</v>
      </c>
      <c r="C31" s="1" t="s">
        <v>127</v>
      </c>
      <c r="D31" s="1" t="s">
        <v>49</v>
      </c>
      <c r="E31" s="1" t="s">
        <v>78</v>
      </c>
      <c r="F31" s="1" t="s">
        <v>51</v>
      </c>
      <c r="G31" s="1" t="s">
        <v>58</v>
      </c>
      <c r="H31" s="1">
        <v>1</v>
      </c>
      <c r="I31" s="1">
        <v>3</v>
      </c>
      <c r="J31" s="1">
        <v>5</v>
      </c>
      <c r="K31" s="1" t="str" cm="1">
        <f t="array" ref="K31">_xlfn.IFS(TicketsTable[[#This Row],[CSAT_Score (1-5)]]&gt;=4,"Satisfied",TicketsTable[[#This Row],[CSAT_Score (1-5)]]&gt;=1,"Unsatisfied",ISBLANK(TicketsTable[[#This Row],[CSAT_Score (1-5)]]),"X")</f>
        <v>Unsatisfied</v>
      </c>
      <c r="L31" s="1" t="str" cm="1">
        <f t="array" ref="L3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1" s="1"/>
      <c r="P31" s="31" t="s">
        <v>1358</v>
      </c>
      <c r="Q31" s="33">
        <v>0.6237373737373737</v>
      </c>
      <c r="R31" s="33">
        <v>0.37626262626262624</v>
      </c>
      <c r="S31" s="33">
        <v>1</v>
      </c>
      <c r="U31" s="30" t="s">
        <v>1357</v>
      </c>
      <c r="V31" t="s">
        <v>1365</v>
      </c>
    </row>
    <row r="32" spans="1:27" x14ac:dyDescent="0.3">
      <c r="A32" s="1" t="s">
        <v>128</v>
      </c>
      <c r="B32" s="8">
        <v>46038</v>
      </c>
      <c r="C32" s="1" t="s">
        <v>129</v>
      </c>
      <c r="D32" s="1" t="s">
        <v>49</v>
      </c>
      <c r="E32" s="1" t="s">
        <v>74</v>
      </c>
      <c r="F32" s="1" t="s">
        <v>62</v>
      </c>
      <c r="G32" s="1" t="s">
        <v>58</v>
      </c>
      <c r="H32" s="1">
        <v>1.5</v>
      </c>
      <c r="I32" s="1">
        <v>5</v>
      </c>
      <c r="J32" s="1">
        <v>5</v>
      </c>
      <c r="K32" s="1" t="str" cm="1">
        <f t="array" ref="K32">_xlfn.IFS(TicketsTable[[#This Row],[CSAT_Score (1-5)]]&gt;=4,"Satisfied",TicketsTable[[#This Row],[CSAT_Score (1-5)]]&gt;=1,"Unsatisfied",ISBLANK(TicketsTable[[#This Row],[CSAT_Score (1-5)]]),"X")</f>
        <v>Satisfied</v>
      </c>
      <c r="L32" s="1" t="str" cm="1">
        <f t="array" ref="L3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2" s="1"/>
      <c r="U32" s="31" t="s">
        <v>1363</v>
      </c>
      <c r="V32" s="35">
        <v>0.6237373737373737</v>
      </c>
      <c r="W32" t="str">
        <f>U32</f>
        <v>Satisfied</v>
      </c>
      <c r="X32" s="35">
        <f>V32</f>
        <v>0.6237373737373737</v>
      </c>
    </row>
    <row r="33" spans="1:24" x14ac:dyDescent="0.3">
      <c r="A33" s="1" t="s">
        <v>130</v>
      </c>
      <c r="B33" s="8">
        <v>46038</v>
      </c>
      <c r="C33" s="1" t="s">
        <v>131</v>
      </c>
      <c r="D33" s="1" t="s">
        <v>55</v>
      </c>
      <c r="E33" s="1" t="s">
        <v>50</v>
      </c>
      <c r="F33" s="1" t="s">
        <v>62</v>
      </c>
      <c r="G33" s="1" t="s">
        <v>58</v>
      </c>
      <c r="H33" s="1">
        <v>2.9</v>
      </c>
      <c r="I33" s="1">
        <v>4</v>
      </c>
      <c r="J33" s="1">
        <v>4</v>
      </c>
      <c r="K33" s="1" t="str" cm="1">
        <f t="array" ref="K33">_xlfn.IFS(TicketsTable[[#This Row],[CSAT_Score (1-5)]]&gt;=4,"Satisfied",TicketsTable[[#This Row],[CSAT_Score (1-5)]]&gt;=1,"Unsatisfied",ISBLANK(TicketsTable[[#This Row],[CSAT_Score (1-5)]]),"X")</f>
        <v>Satisfied</v>
      </c>
      <c r="L33" s="1" t="str" cm="1">
        <f t="array" ref="L3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3" s="1"/>
      <c r="P33" s="30" t="s">
        <v>1365</v>
      </c>
      <c r="Q33" s="30" t="s">
        <v>1366</v>
      </c>
      <c r="U33" s="31" t="s">
        <v>1364</v>
      </c>
      <c r="V33" s="35">
        <v>0.37626262626262624</v>
      </c>
      <c r="W33" t="str">
        <f>U33</f>
        <v>Unsatisfied</v>
      </c>
      <c r="X33" s="35">
        <f>V33</f>
        <v>0.37626262626262624</v>
      </c>
    </row>
    <row r="34" spans="1:24" x14ac:dyDescent="0.3">
      <c r="A34" s="1" t="s">
        <v>132</v>
      </c>
      <c r="B34" s="8">
        <v>46038</v>
      </c>
      <c r="C34" s="1" t="s">
        <v>133</v>
      </c>
      <c r="D34" s="1" t="s">
        <v>55</v>
      </c>
      <c r="E34" s="1" t="s">
        <v>74</v>
      </c>
      <c r="F34" s="1" t="s">
        <v>62</v>
      </c>
      <c r="G34" s="1" t="s">
        <v>58</v>
      </c>
      <c r="H34" s="1">
        <v>3.5</v>
      </c>
      <c r="I34" s="1">
        <v>4</v>
      </c>
      <c r="J34" s="1">
        <v>7</v>
      </c>
      <c r="K34" s="1" t="str" cm="1">
        <f t="array" ref="K34">_xlfn.IFS(TicketsTable[[#This Row],[CSAT_Score (1-5)]]&gt;=4,"Satisfied",TicketsTable[[#This Row],[CSAT_Score (1-5)]]&gt;=1,"Unsatisfied",ISBLANK(TicketsTable[[#This Row],[CSAT_Score (1-5)]]),"X")</f>
        <v>Satisfied</v>
      </c>
      <c r="L34" s="1" t="str" cm="1">
        <f t="array" ref="L3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4" s="1"/>
      <c r="P34" s="30" t="s">
        <v>1357</v>
      </c>
      <c r="Q34" t="s">
        <v>1363</v>
      </c>
      <c r="R34" t="s">
        <v>1364</v>
      </c>
      <c r="S34" t="s">
        <v>1358</v>
      </c>
      <c r="U34" s="31" t="s">
        <v>1358</v>
      </c>
      <c r="V34" s="33">
        <v>1</v>
      </c>
    </row>
    <row r="35" spans="1:24" x14ac:dyDescent="0.3">
      <c r="A35" s="1" t="s">
        <v>134</v>
      </c>
      <c r="B35" s="8">
        <v>46039</v>
      </c>
      <c r="C35" s="1" t="s">
        <v>135</v>
      </c>
      <c r="D35" s="1" t="s">
        <v>68</v>
      </c>
      <c r="E35" s="1" t="s">
        <v>93</v>
      </c>
      <c r="F35" s="1" t="s">
        <v>51</v>
      </c>
      <c r="G35" s="1" t="s">
        <v>58</v>
      </c>
      <c r="H35" s="1">
        <v>3.8</v>
      </c>
      <c r="I35" s="1">
        <v>3</v>
      </c>
      <c r="J35" s="1">
        <v>4</v>
      </c>
      <c r="K35" s="1" t="str" cm="1">
        <f t="array" ref="K35">_xlfn.IFS(TicketsTable[[#This Row],[CSAT_Score (1-5)]]&gt;=4,"Satisfied",TicketsTable[[#This Row],[CSAT_Score (1-5)]]&gt;=1,"Unsatisfied",ISBLANK(TicketsTable[[#This Row],[CSAT_Score (1-5)]]),"X")</f>
        <v>Unsatisfied</v>
      </c>
      <c r="L35" s="1" t="str" cm="1">
        <f t="array" ref="L3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5" s="1"/>
      <c r="N35" t="str">
        <f>P35</f>
        <v>Account Access</v>
      </c>
      <c r="O35" s="33">
        <f>Q35</f>
        <v>0.34782608695652173</v>
      </c>
      <c r="P35" s="31" t="s">
        <v>75</v>
      </c>
      <c r="Q35" s="33">
        <v>0.34782608695652173</v>
      </c>
      <c r="R35" s="33">
        <v>0.65217391304347827</v>
      </c>
      <c r="S35" s="33">
        <v>1</v>
      </c>
    </row>
    <row r="36" spans="1:24" x14ac:dyDescent="0.3">
      <c r="A36" s="1" t="s">
        <v>136</v>
      </c>
      <c r="B36" s="8">
        <v>46039</v>
      </c>
      <c r="C36" s="1" t="s">
        <v>137</v>
      </c>
      <c r="D36" s="1" t="s">
        <v>49</v>
      </c>
      <c r="E36" s="1" t="s">
        <v>50</v>
      </c>
      <c r="F36" s="1" t="s">
        <v>62</v>
      </c>
      <c r="G36" s="1" t="s">
        <v>52</v>
      </c>
      <c r="H36" s="1">
        <v>43.2</v>
      </c>
      <c r="I36" s="1"/>
      <c r="J36" s="1">
        <v>3</v>
      </c>
      <c r="K36" s="1" t="str" cm="1">
        <f t="array" ref="K36">_xlfn.IFS(TicketsTable[[#This Row],[CSAT_Score (1-5)]]&gt;=4,"Satisfied",TicketsTable[[#This Row],[CSAT_Score (1-5)]]&gt;=1,"Unsatisfied",ISBLANK(TicketsTable[[#This Row],[CSAT_Score (1-5)]]),"X")</f>
        <v>X</v>
      </c>
      <c r="L36" s="1" t="str" cm="1">
        <f t="array" ref="L3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6" s="1"/>
      <c r="N36" t="str">
        <f t="shared" ref="N36:N40" si="7">P36</f>
        <v>Billing Issue</v>
      </c>
      <c r="O36" s="33">
        <f t="shared" ref="O36:O40" si="8">Q36</f>
        <v>0.68253968253968256</v>
      </c>
      <c r="P36" s="31" t="s">
        <v>79</v>
      </c>
      <c r="Q36" s="33">
        <v>0.68253968253968256</v>
      </c>
      <c r="R36" s="33">
        <v>0.31746031746031744</v>
      </c>
      <c r="S36" s="33">
        <v>1</v>
      </c>
    </row>
    <row r="37" spans="1:24" x14ac:dyDescent="0.3">
      <c r="A37" s="1" t="s">
        <v>138</v>
      </c>
      <c r="B37" s="8">
        <v>46040</v>
      </c>
      <c r="C37" s="1" t="s">
        <v>139</v>
      </c>
      <c r="D37" s="1" t="s">
        <v>55</v>
      </c>
      <c r="E37" s="1" t="s">
        <v>50</v>
      </c>
      <c r="F37" s="1" t="s">
        <v>57</v>
      </c>
      <c r="G37" s="1" t="s">
        <v>58</v>
      </c>
      <c r="H37" s="1">
        <v>2.9</v>
      </c>
      <c r="I37" s="1">
        <v>5</v>
      </c>
      <c r="J37" s="1">
        <v>7</v>
      </c>
      <c r="K37" s="1" t="str" cm="1">
        <f t="array" ref="K37">_xlfn.IFS(TicketsTable[[#This Row],[CSAT_Score (1-5)]]&gt;=4,"Satisfied",TicketsTable[[#This Row],[CSAT_Score (1-5)]]&gt;=1,"Unsatisfied",ISBLANK(TicketsTable[[#This Row],[CSAT_Score (1-5)]]),"X")</f>
        <v>Satisfied</v>
      </c>
      <c r="L37" s="1" t="str" cm="1">
        <f t="array" ref="L3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7" s="1"/>
      <c r="N37" t="str">
        <f t="shared" si="7"/>
        <v>Order Delay</v>
      </c>
      <c r="O37" s="33">
        <f t="shared" si="8"/>
        <v>0.64444444444444449</v>
      </c>
      <c r="P37" s="31" t="s">
        <v>57</v>
      </c>
      <c r="Q37" s="33">
        <v>0.64444444444444449</v>
      </c>
      <c r="R37" s="33">
        <v>0.35555555555555557</v>
      </c>
      <c r="S37" s="33">
        <v>1</v>
      </c>
      <c r="U37" s="30" t="s">
        <v>1365</v>
      </c>
      <c r="V37" s="30" t="s">
        <v>1366</v>
      </c>
    </row>
    <row r="38" spans="1:24" x14ac:dyDescent="0.3">
      <c r="A38" s="1" t="s">
        <v>140</v>
      </c>
      <c r="B38" s="8">
        <v>46040</v>
      </c>
      <c r="C38" s="1" t="s">
        <v>141</v>
      </c>
      <c r="D38" s="1" t="s">
        <v>49</v>
      </c>
      <c r="E38" s="1" t="s">
        <v>74</v>
      </c>
      <c r="F38" s="1" t="s">
        <v>62</v>
      </c>
      <c r="G38" s="1" t="s">
        <v>52</v>
      </c>
      <c r="H38" s="1">
        <v>14.4</v>
      </c>
      <c r="I38" s="1">
        <v>1</v>
      </c>
      <c r="J38" s="1"/>
      <c r="K38" s="1" t="str" cm="1">
        <f t="array" ref="K38">_xlfn.IFS(TicketsTable[[#This Row],[CSAT_Score (1-5)]]&gt;=4,"Satisfied",TicketsTable[[#This Row],[CSAT_Score (1-5)]]&gt;=1,"Unsatisfied",ISBLANK(TicketsTable[[#This Row],[CSAT_Score (1-5)]]),"X")</f>
        <v>Unsatisfied</v>
      </c>
      <c r="L38" s="1" t="str" cm="1">
        <f t="array" ref="L3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8" s="1"/>
      <c r="N38" t="str">
        <f t="shared" si="7"/>
        <v>Product Defect</v>
      </c>
      <c r="O38" s="33">
        <f t="shared" si="8"/>
        <v>0.56164383561643838</v>
      </c>
      <c r="P38" s="31" t="s">
        <v>62</v>
      </c>
      <c r="Q38" s="33">
        <v>0.56164383561643838</v>
      </c>
      <c r="R38" s="33">
        <v>0.43835616438356162</v>
      </c>
      <c r="S38" s="33">
        <v>1</v>
      </c>
      <c r="U38" s="30" t="s">
        <v>1357</v>
      </c>
      <c r="V38" t="s">
        <v>1363</v>
      </c>
      <c r="W38" t="s">
        <v>1364</v>
      </c>
      <c r="X38" t="s">
        <v>1358</v>
      </c>
    </row>
    <row r="39" spans="1:24" x14ac:dyDescent="0.3">
      <c r="A39" s="1" t="s">
        <v>142</v>
      </c>
      <c r="B39" s="8">
        <v>46042</v>
      </c>
      <c r="C39" s="1" t="s">
        <v>86</v>
      </c>
      <c r="D39" s="1" t="s">
        <v>49</v>
      </c>
      <c r="E39" s="1" t="s">
        <v>121</v>
      </c>
      <c r="F39" s="1" t="s">
        <v>57</v>
      </c>
      <c r="G39" s="1" t="s">
        <v>52</v>
      </c>
      <c r="H39" s="1">
        <v>15.3</v>
      </c>
      <c r="I39" s="1"/>
      <c r="J39" s="1">
        <v>4</v>
      </c>
      <c r="K39" s="1" t="str" cm="1">
        <f t="array" ref="K39">_xlfn.IFS(TicketsTable[[#This Row],[CSAT_Score (1-5)]]&gt;=4,"Satisfied",TicketsTable[[#This Row],[CSAT_Score (1-5)]]&gt;=1,"Unsatisfied",ISBLANK(TicketsTable[[#This Row],[CSAT_Score (1-5)]]),"X")</f>
        <v>X</v>
      </c>
      <c r="L39" s="1" t="str" cm="1">
        <f t="array" ref="L3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9" s="1"/>
      <c r="N39" t="str">
        <f t="shared" si="7"/>
        <v>Return/Refund</v>
      </c>
      <c r="O39" s="33">
        <f t="shared" si="8"/>
        <v>0.69491525423728817</v>
      </c>
      <c r="P39" s="31" t="s">
        <v>65</v>
      </c>
      <c r="Q39" s="33">
        <v>0.69491525423728817</v>
      </c>
      <c r="R39" s="33">
        <v>0.30508474576271188</v>
      </c>
      <c r="S39" s="33">
        <v>1</v>
      </c>
      <c r="U39" s="31" t="s">
        <v>1107</v>
      </c>
      <c r="V39" s="33">
        <v>0.63087248322147649</v>
      </c>
      <c r="W39" s="33">
        <v>0.36912751677852351</v>
      </c>
      <c r="X39" s="33">
        <v>1</v>
      </c>
    </row>
    <row r="40" spans="1:24" x14ac:dyDescent="0.3">
      <c r="A40" s="1" t="s">
        <v>143</v>
      </c>
      <c r="B40" s="8">
        <v>46043</v>
      </c>
      <c r="C40" s="1" t="s">
        <v>144</v>
      </c>
      <c r="D40" s="1" t="s">
        <v>82</v>
      </c>
      <c r="E40" s="1" t="s">
        <v>69</v>
      </c>
      <c r="F40" s="1" t="s">
        <v>51</v>
      </c>
      <c r="G40" s="1" t="s">
        <v>58</v>
      </c>
      <c r="H40" s="1">
        <v>3.7</v>
      </c>
      <c r="I40" s="1">
        <v>5</v>
      </c>
      <c r="J40" s="1">
        <v>4</v>
      </c>
      <c r="K40" s="1" t="str" cm="1">
        <f t="array" ref="K40">_xlfn.IFS(TicketsTable[[#This Row],[CSAT_Score (1-5)]]&gt;=4,"Satisfied",TicketsTable[[#This Row],[CSAT_Score (1-5)]]&gt;=1,"Unsatisfied",ISBLANK(TicketsTable[[#This Row],[CSAT_Score (1-5)]]),"X")</f>
        <v>Satisfied</v>
      </c>
      <c r="L40" s="1" t="str" cm="1">
        <f t="array" ref="L4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0" s="1"/>
      <c r="N40" t="str">
        <f t="shared" si="7"/>
        <v>Technical Support</v>
      </c>
      <c r="O40" s="33">
        <f t="shared" si="8"/>
        <v>0.63636363636363635</v>
      </c>
      <c r="P40" s="31" t="s">
        <v>51</v>
      </c>
      <c r="Q40" s="33">
        <v>0.63636363636363635</v>
      </c>
      <c r="R40" s="33">
        <v>0.36363636363636365</v>
      </c>
      <c r="S40" s="33">
        <v>1</v>
      </c>
      <c r="U40" s="31" t="s">
        <v>1124</v>
      </c>
      <c r="V40" s="33">
        <v>0.60204081632653061</v>
      </c>
      <c r="W40" s="33">
        <v>0.39795918367346939</v>
      </c>
      <c r="X40" s="33">
        <v>1</v>
      </c>
    </row>
    <row r="41" spans="1:24" x14ac:dyDescent="0.3">
      <c r="A41" s="1" t="s">
        <v>145</v>
      </c>
      <c r="B41" s="8">
        <v>46043</v>
      </c>
      <c r="C41" s="1" t="s">
        <v>146</v>
      </c>
      <c r="D41" s="1" t="s">
        <v>68</v>
      </c>
      <c r="E41" s="1" t="s">
        <v>69</v>
      </c>
      <c r="F41" s="1" t="s">
        <v>75</v>
      </c>
      <c r="G41" s="1" t="s">
        <v>58</v>
      </c>
      <c r="H41" s="1">
        <v>0.8</v>
      </c>
      <c r="I41" s="1"/>
      <c r="J41" s="1"/>
      <c r="K41" s="1" t="str" cm="1">
        <f t="array" ref="K41">_xlfn.IFS(TicketsTable[[#This Row],[CSAT_Score (1-5)]]&gt;=4,"Satisfied",TicketsTable[[#This Row],[CSAT_Score (1-5)]]&gt;=1,"Unsatisfied",ISBLANK(TicketsTable[[#This Row],[CSAT_Score (1-5)]]),"X")</f>
        <v>X</v>
      </c>
      <c r="L41" s="1" t="str" cm="1">
        <f t="array" ref="L4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1" s="1"/>
      <c r="P41" s="31" t="s">
        <v>1358</v>
      </c>
      <c r="Q41" s="33">
        <v>0.6237373737373737</v>
      </c>
      <c r="R41" s="33">
        <v>0.37626262626262624</v>
      </c>
      <c r="S41" s="33">
        <v>1</v>
      </c>
      <c r="U41" s="31" t="s">
        <v>1358</v>
      </c>
      <c r="V41" s="33">
        <v>0.6237373737373737</v>
      </c>
      <c r="W41" s="33">
        <v>0.37626262626262624</v>
      </c>
      <c r="X41" s="33">
        <v>1</v>
      </c>
    </row>
    <row r="42" spans="1:24" x14ac:dyDescent="0.3">
      <c r="A42" s="1" t="s">
        <v>147</v>
      </c>
      <c r="B42" s="8">
        <v>46043</v>
      </c>
      <c r="C42" s="1" t="s">
        <v>48</v>
      </c>
      <c r="D42" s="1" t="s">
        <v>49</v>
      </c>
      <c r="E42" s="1" t="s">
        <v>50</v>
      </c>
      <c r="F42" s="1" t="s">
        <v>75</v>
      </c>
      <c r="G42" s="1" t="s">
        <v>58</v>
      </c>
      <c r="H42" s="1">
        <v>2</v>
      </c>
      <c r="I42" s="1">
        <v>3</v>
      </c>
      <c r="J42" s="1"/>
      <c r="K42" s="1" t="str" cm="1">
        <f t="array" ref="K42">_xlfn.IFS(TicketsTable[[#This Row],[CSAT_Score (1-5)]]&gt;=4,"Satisfied",TicketsTable[[#This Row],[CSAT_Score (1-5)]]&gt;=1,"Unsatisfied",ISBLANK(TicketsTable[[#This Row],[CSAT_Score (1-5)]]),"X")</f>
        <v>Unsatisfied</v>
      </c>
      <c r="L42" s="1" t="str" cm="1">
        <f t="array" ref="L4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2" s="1"/>
    </row>
    <row r="43" spans="1:24" x14ac:dyDescent="0.3">
      <c r="A43" s="1" t="s">
        <v>148</v>
      </c>
      <c r="B43" s="8">
        <v>46044</v>
      </c>
      <c r="C43" s="1" t="s">
        <v>149</v>
      </c>
      <c r="D43" s="1" t="s">
        <v>55</v>
      </c>
      <c r="E43" s="1" t="s">
        <v>56</v>
      </c>
      <c r="F43" s="1" t="s">
        <v>75</v>
      </c>
      <c r="G43" s="1" t="s">
        <v>58</v>
      </c>
      <c r="H43" s="1">
        <v>1.5</v>
      </c>
      <c r="I43" s="1">
        <v>5</v>
      </c>
      <c r="J43" s="1">
        <v>6</v>
      </c>
      <c r="K43" s="1" t="str" cm="1">
        <f t="array" ref="K43">_xlfn.IFS(TicketsTable[[#This Row],[CSAT_Score (1-5)]]&gt;=4,"Satisfied",TicketsTable[[#This Row],[CSAT_Score (1-5)]]&gt;=1,"Unsatisfied",ISBLANK(TicketsTable[[#This Row],[CSAT_Score (1-5)]]),"X")</f>
        <v>Satisfied</v>
      </c>
      <c r="L43" s="1" t="str" cm="1">
        <f t="array" ref="L4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3" s="1"/>
      <c r="P43" s="31"/>
      <c r="Q43" s="36"/>
    </row>
    <row r="44" spans="1:24" x14ac:dyDescent="0.3">
      <c r="A44" s="1" t="s">
        <v>150</v>
      </c>
      <c r="B44" s="8">
        <v>46044</v>
      </c>
      <c r="C44" s="1" t="s">
        <v>151</v>
      </c>
      <c r="D44" s="1" t="s">
        <v>49</v>
      </c>
      <c r="E44" s="1" t="s">
        <v>50</v>
      </c>
      <c r="F44" s="1" t="s">
        <v>51</v>
      </c>
      <c r="G44" s="1" t="s">
        <v>52</v>
      </c>
      <c r="H44" s="1">
        <v>51.3</v>
      </c>
      <c r="I44" s="1">
        <v>2</v>
      </c>
      <c r="J44" s="1">
        <v>2</v>
      </c>
      <c r="K44" s="1" t="str" cm="1">
        <f t="array" ref="K44">_xlfn.IFS(TicketsTable[[#This Row],[CSAT_Score (1-5)]]&gt;=4,"Satisfied",TicketsTable[[#This Row],[CSAT_Score (1-5)]]&gt;=1,"Unsatisfied",ISBLANK(TicketsTable[[#This Row],[CSAT_Score (1-5)]]),"X")</f>
        <v>Unsatisfied</v>
      </c>
      <c r="L44" s="1" t="str" cm="1">
        <f t="array" ref="L4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4" s="1"/>
      <c r="P44" s="31"/>
      <c r="Q44" s="36"/>
    </row>
    <row r="45" spans="1:24" x14ac:dyDescent="0.3">
      <c r="A45" s="1" t="s">
        <v>152</v>
      </c>
      <c r="B45" s="8">
        <v>46044</v>
      </c>
      <c r="C45" s="1" t="s">
        <v>153</v>
      </c>
      <c r="D45" s="1" t="s">
        <v>49</v>
      </c>
      <c r="E45" s="1" t="s">
        <v>78</v>
      </c>
      <c r="F45" s="1" t="s">
        <v>51</v>
      </c>
      <c r="G45" s="1" t="s">
        <v>58</v>
      </c>
      <c r="H45" s="1">
        <v>1.7</v>
      </c>
      <c r="I45" s="1">
        <v>3</v>
      </c>
      <c r="J45" s="1">
        <v>6</v>
      </c>
      <c r="K45" s="1" t="str" cm="1">
        <f t="array" ref="K45">_xlfn.IFS(TicketsTable[[#This Row],[CSAT_Score (1-5)]]&gt;=4,"Satisfied",TicketsTable[[#This Row],[CSAT_Score (1-5)]]&gt;=1,"Unsatisfied",ISBLANK(TicketsTable[[#This Row],[CSAT_Score (1-5)]]),"X")</f>
        <v>Unsatisfied</v>
      </c>
      <c r="L45" s="1" t="str" cm="1">
        <f t="array" ref="L4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5" s="1"/>
      <c r="P45" s="31"/>
      <c r="Q45" s="36"/>
    </row>
    <row r="46" spans="1:24" x14ac:dyDescent="0.3">
      <c r="A46" s="1" t="s">
        <v>154</v>
      </c>
      <c r="B46" s="8">
        <v>46045</v>
      </c>
      <c r="C46" s="1" t="s">
        <v>155</v>
      </c>
      <c r="D46" s="1" t="s">
        <v>49</v>
      </c>
      <c r="E46" s="1" t="s">
        <v>61</v>
      </c>
      <c r="F46" s="1" t="s">
        <v>65</v>
      </c>
      <c r="G46" s="1" t="s">
        <v>58</v>
      </c>
      <c r="H46" s="1">
        <v>1.8</v>
      </c>
      <c r="I46" s="1">
        <v>4</v>
      </c>
      <c r="J46" s="1"/>
      <c r="K46" s="1" t="str" cm="1">
        <f t="array" ref="K46">_xlfn.IFS(TicketsTable[[#This Row],[CSAT_Score (1-5)]]&gt;=4,"Satisfied",TicketsTable[[#This Row],[CSAT_Score (1-5)]]&gt;=1,"Unsatisfied",ISBLANK(TicketsTable[[#This Row],[CSAT_Score (1-5)]]),"X")</f>
        <v>Satisfied</v>
      </c>
      <c r="L46" s="1" t="str" cm="1">
        <f t="array" ref="L4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6" s="1"/>
      <c r="P46" s="31"/>
      <c r="Q46" s="36"/>
    </row>
    <row r="47" spans="1:24" x14ac:dyDescent="0.3">
      <c r="A47" s="1" t="s">
        <v>156</v>
      </c>
      <c r="B47" s="8">
        <v>46045</v>
      </c>
      <c r="C47" s="1" t="s">
        <v>157</v>
      </c>
      <c r="D47" s="1" t="s">
        <v>49</v>
      </c>
      <c r="E47" s="1" t="s">
        <v>50</v>
      </c>
      <c r="F47" s="1" t="s">
        <v>79</v>
      </c>
      <c r="G47" s="1" t="s">
        <v>52</v>
      </c>
      <c r="H47" s="1">
        <v>30.1</v>
      </c>
      <c r="I47" s="1"/>
      <c r="J47" s="1"/>
      <c r="K47" s="1" t="str" cm="1">
        <f t="array" ref="K47">_xlfn.IFS(TicketsTable[[#This Row],[CSAT_Score (1-5)]]&gt;=4,"Satisfied",TicketsTable[[#This Row],[CSAT_Score (1-5)]]&gt;=1,"Unsatisfied",ISBLANK(TicketsTable[[#This Row],[CSAT_Score (1-5)]]),"X")</f>
        <v>X</v>
      </c>
      <c r="L47" s="1" t="str" cm="1">
        <f t="array" ref="L4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7" s="1"/>
      <c r="P47" s="31"/>
      <c r="Q47" s="36"/>
    </row>
    <row r="48" spans="1:24" x14ac:dyDescent="0.3">
      <c r="A48" s="1" t="s">
        <v>158</v>
      </c>
      <c r="B48" s="8">
        <v>46045</v>
      </c>
      <c r="C48" s="1" t="s">
        <v>159</v>
      </c>
      <c r="D48" s="1" t="s">
        <v>68</v>
      </c>
      <c r="E48" s="1" t="s">
        <v>121</v>
      </c>
      <c r="F48" s="1" t="s">
        <v>65</v>
      </c>
      <c r="G48" s="1" t="s">
        <v>58</v>
      </c>
      <c r="H48" s="1">
        <v>1</v>
      </c>
      <c r="I48" s="1"/>
      <c r="J48" s="1">
        <v>7</v>
      </c>
      <c r="K48" s="1" t="str" cm="1">
        <f t="array" ref="K48">_xlfn.IFS(TicketsTable[[#This Row],[CSAT_Score (1-5)]]&gt;=4,"Satisfied",TicketsTable[[#This Row],[CSAT_Score (1-5)]]&gt;=1,"Unsatisfied",ISBLANK(TicketsTable[[#This Row],[CSAT_Score (1-5)]]),"X")</f>
        <v>X</v>
      </c>
      <c r="L48" s="1" t="str" cm="1">
        <f t="array" ref="L4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8" s="1"/>
      <c r="P48" s="31"/>
      <c r="Q48" s="36"/>
    </row>
    <row r="49" spans="1:13" x14ac:dyDescent="0.3">
      <c r="A49" s="1" t="s">
        <v>160</v>
      </c>
      <c r="B49" s="8">
        <v>46045</v>
      </c>
      <c r="C49" s="1" t="s">
        <v>161</v>
      </c>
      <c r="D49" s="1" t="s">
        <v>55</v>
      </c>
      <c r="E49" s="1" t="s">
        <v>93</v>
      </c>
      <c r="F49" s="1" t="s">
        <v>65</v>
      </c>
      <c r="G49" s="1" t="s">
        <v>58</v>
      </c>
      <c r="H49" s="1">
        <v>2.9</v>
      </c>
      <c r="I49" s="1">
        <v>4</v>
      </c>
      <c r="J49" s="1">
        <v>6</v>
      </c>
      <c r="K49" s="1" t="str" cm="1">
        <f t="array" ref="K49">_xlfn.IFS(TicketsTable[[#This Row],[CSAT_Score (1-5)]]&gt;=4,"Satisfied",TicketsTable[[#This Row],[CSAT_Score (1-5)]]&gt;=1,"Unsatisfied",ISBLANK(TicketsTable[[#This Row],[CSAT_Score (1-5)]]),"X")</f>
        <v>Satisfied</v>
      </c>
      <c r="L49" s="1" t="str" cm="1">
        <f t="array" ref="L4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9" s="1"/>
    </row>
    <row r="50" spans="1:13" x14ac:dyDescent="0.3">
      <c r="A50" s="1" t="s">
        <v>162</v>
      </c>
      <c r="B50" s="8">
        <v>46046</v>
      </c>
      <c r="C50" s="1" t="s">
        <v>163</v>
      </c>
      <c r="D50" s="1" t="s">
        <v>49</v>
      </c>
      <c r="E50" s="1" t="s">
        <v>69</v>
      </c>
      <c r="F50" s="1" t="s">
        <v>65</v>
      </c>
      <c r="G50" s="1" t="s">
        <v>52</v>
      </c>
      <c r="H50" s="1">
        <v>34.9</v>
      </c>
      <c r="I50" s="1">
        <v>2</v>
      </c>
      <c r="J50" s="1">
        <v>3</v>
      </c>
      <c r="K50" s="1" t="str" cm="1">
        <f t="array" ref="K50">_xlfn.IFS(TicketsTable[[#This Row],[CSAT_Score (1-5)]]&gt;=4,"Satisfied",TicketsTable[[#This Row],[CSAT_Score (1-5)]]&gt;=1,"Unsatisfied",ISBLANK(TicketsTable[[#This Row],[CSAT_Score (1-5)]]),"X")</f>
        <v>Unsatisfied</v>
      </c>
      <c r="L50" s="1" t="str" cm="1">
        <f t="array" ref="L5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50" s="1"/>
    </row>
    <row r="51" spans="1:13" x14ac:dyDescent="0.3">
      <c r="A51" s="1" t="s">
        <v>164</v>
      </c>
      <c r="B51" s="8">
        <v>46046</v>
      </c>
      <c r="C51" s="1" t="s">
        <v>165</v>
      </c>
      <c r="D51" s="1" t="s">
        <v>49</v>
      </c>
      <c r="E51" s="1" t="s">
        <v>121</v>
      </c>
      <c r="F51" s="1" t="s">
        <v>51</v>
      </c>
      <c r="G51" s="1" t="s">
        <v>52</v>
      </c>
      <c r="H51" s="1">
        <v>31</v>
      </c>
      <c r="I51" s="1">
        <v>3</v>
      </c>
      <c r="J51" s="1">
        <v>2</v>
      </c>
      <c r="K51" s="1" t="str" cm="1">
        <f t="array" ref="K51">_xlfn.IFS(TicketsTable[[#This Row],[CSAT_Score (1-5)]]&gt;=4,"Satisfied",TicketsTable[[#This Row],[CSAT_Score (1-5)]]&gt;=1,"Unsatisfied",ISBLANK(TicketsTable[[#This Row],[CSAT_Score (1-5)]]),"X")</f>
        <v>Unsatisfied</v>
      </c>
      <c r="L51" s="1" t="str" cm="1">
        <f t="array" ref="L5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51" s="1"/>
    </row>
    <row r="52" spans="1:13" x14ac:dyDescent="0.3">
      <c r="A52" s="1" t="s">
        <v>166</v>
      </c>
      <c r="B52" s="8">
        <v>46046</v>
      </c>
      <c r="C52" s="1" t="s">
        <v>167</v>
      </c>
      <c r="D52" s="1" t="s">
        <v>68</v>
      </c>
      <c r="E52" s="1" t="s">
        <v>61</v>
      </c>
      <c r="F52" s="1" t="s">
        <v>51</v>
      </c>
      <c r="G52" s="1" t="s">
        <v>58</v>
      </c>
      <c r="H52" s="1">
        <v>0.1</v>
      </c>
      <c r="I52" s="1"/>
      <c r="J52" s="1"/>
      <c r="K52" s="1" t="str" cm="1">
        <f t="array" ref="K52">_xlfn.IFS(TicketsTable[[#This Row],[CSAT_Score (1-5)]]&gt;=4,"Satisfied",TicketsTable[[#This Row],[CSAT_Score (1-5)]]&gt;=1,"Unsatisfied",ISBLANK(TicketsTable[[#This Row],[CSAT_Score (1-5)]]),"X")</f>
        <v>X</v>
      </c>
      <c r="L52" s="1" t="str" cm="1">
        <f t="array" ref="L5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52" s="1"/>
    </row>
    <row r="53" spans="1:13" x14ac:dyDescent="0.3">
      <c r="A53" s="1" t="s">
        <v>168</v>
      </c>
      <c r="B53" s="8">
        <v>46047</v>
      </c>
      <c r="C53" s="1" t="s">
        <v>169</v>
      </c>
      <c r="D53" s="1" t="s">
        <v>82</v>
      </c>
      <c r="E53" s="1" t="s">
        <v>50</v>
      </c>
      <c r="F53" s="1" t="s">
        <v>51</v>
      </c>
      <c r="G53" s="1" t="s">
        <v>52</v>
      </c>
      <c r="H53" s="1">
        <v>63</v>
      </c>
      <c r="I53" s="1"/>
      <c r="J53" s="1">
        <v>1</v>
      </c>
      <c r="K53" s="1" t="str" cm="1">
        <f t="array" ref="K53">_xlfn.IFS(TicketsTable[[#This Row],[CSAT_Score (1-5)]]&gt;=4,"Satisfied",TicketsTable[[#This Row],[CSAT_Score (1-5)]]&gt;=1,"Unsatisfied",ISBLANK(TicketsTable[[#This Row],[CSAT_Score (1-5)]]),"X")</f>
        <v>X</v>
      </c>
      <c r="L53" s="1" t="str" cm="1">
        <f t="array" ref="L5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53" s="1"/>
    </row>
    <row r="54" spans="1:13" x14ac:dyDescent="0.3">
      <c r="A54" s="1" t="s">
        <v>170</v>
      </c>
      <c r="B54" s="8">
        <v>46047</v>
      </c>
      <c r="C54" s="1" t="s">
        <v>171</v>
      </c>
      <c r="D54" s="1" t="s">
        <v>55</v>
      </c>
      <c r="E54" s="1" t="s">
        <v>50</v>
      </c>
      <c r="F54" s="1" t="s">
        <v>57</v>
      </c>
      <c r="G54" s="1" t="s">
        <v>58</v>
      </c>
      <c r="H54" s="1">
        <v>3.7</v>
      </c>
      <c r="I54" s="1">
        <v>4</v>
      </c>
      <c r="J54" s="1">
        <v>6</v>
      </c>
      <c r="K54" s="1" t="str" cm="1">
        <f t="array" ref="K54">_xlfn.IFS(TicketsTable[[#This Row],[CSAT_Score (1-5)]]&gt;=4,"Satisfied",TicketsTable[[#This Row],[CSAT_Score (1-5)]]&gt;=1,"Unsatisfied",ISBLANK(TicketsTable[[#This Row],[CSAT_Score (1-5)]]),"X")</f>
        <v>Satisfied</v>
      </c>
      <c r="L54" s="1" t="str" cm="1">
        <f t="array" ref="L5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54" s="1"/>
    </row>
    <row r="55" spans="1:13" x14ac:dyDescent="0.3">
      <c r="A55" s="1" t="s">
        <v>172</v>
      </c>
      <c r="B55" s="8">
        <v>46048</v>
      </c>
      <c r="C55" s="1" t="s">
        <v>173</v>
      </c>
      <c r="D55" s="1" t="s">
        <v>49</v>
      </c>
      <c r="E55" s="1" t="s">
        <v>61</v>
      </c>
      <c r="F55" s="1" t="s">
        <v>79</v>
      </c>
      <c r="G55" s="1" t="s">
        <v>58</v>
      </c>
      <c r="H55" s="1">
        <v>2.2999999999999998</v>
      </c>
      <c r="I55" s="1">
        <v>5</v>
      </c>
      <c r="J55" s="1"/>
      <c r="K55" s="1" t="str" cm="1">
        <f t="array" ref="K55">_xlfn.IFS(TicketsTable[[#This Row],[CSAT_Score (1-5)]]&gt;=4,"Satisfied",TicketsTable[[#This Row],[CSAT_Score (1-5)]]&gt;=1,"Unsatisfied",ISBLANK(TicketsTable[[#This Row],[CSAT_Score (1-5)]]),"X")</f>
        <v>Satisfied</v>
      </c>
      <c r="L55" s="1" t="str" cm="1">
        <f t="array" ref="L5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55" s="1"/>
    </row>
    <row r="56" spans="1:13" x14ac:dyDescent="0.3">
      <c r="A56" s="1" t="s">
        <v>174</v>
      </c>
      <c r="B56" s="8">
        <v>46049</v>
      </c>
      <c r="C56" s="1" t="s">
        <v>64</v>
      </c>
      <c r="D56" s="1" t="s">
        <v>55</v>
      </c>
      <c r="E56" s="1" t="s">
        <v>78</v>
      </c>
      <c r="F56" s="1" t="s">
        <v>79</v>
      </c>
      <c r="G56" s="1" t="s">
        <v>58</v>
      </c>
      <c r="H56" s="1">
        <v>3.5</v>
      </c>
      <c r="I56" s="1">
        <v>5</v>
      </c>
      <c r="J56" s="1">
        <v>5</v>
      </c>
      <c r="K56" s="1" t="str" cm="1">
        <f t="array" ref="K56">_xlfn.IFS(TicketsTable[[#This Row],[CSAT_Score (1-5)]]&gt;=4,"Satisfied",TicketsTable[[#This Row],[CSAT_Score (1-5)]]&gt;=1,"Unsatisfied",ISBLANK(TicketsTable[[#This Row],[CSAT_Score (1-5)]]),"X")</f>
        <v>Satisfied</v>
      </c>
      <c r="L56" s="1" t="str" cm="1">
        <f t="array" ref="L5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56" s="1"/>
    </row>
    <row r="57" spans="1:13" x14ac:dyDescent="0.3">
      <c r="A57" s="1" t="s">
        <v>175</v>
      </c>
      <c r="B57" s="8">
        <v>46049</v>
      </c>
      <c r="C57" s="1" t="s">
        <v>176</v>
      </c>
      <c r="D57" s="1" t="s">
        <v>55</v>
      </c>
      <c r="E57" s="1" t="s">
        <v>93</v>
      </c>
      <c r="F57" s="1" t="s">
        <v>79</v>
      </c>
      <c r="G57" s="1" t="s">
        <v>58</v>
      </c>
      <c r="H57" s="1">
        <v>1.8</v>
      </c>
      <c r="I57" s="1">
        <v>3</v>
      </c>
      <c r="J57" s="1">
        <v>5</v>
      </c>
      <c r="K57" s="1" t="str" cm="1">
        <f t="array" ref="K57">_xlfn.IFS(TicketsTable[[#This Row],[CSAT_Score (1-5)]]&gt;=4,"Satisfied",TicketsTable[[#This Row],[CSAT_Score (1-5)]]&gt;=1,"Unsatisfied",ISBLANK(TicketsTable[[#This Row],[CSAT_Score (1-5)]]),"X")</f>
        <v>Unsatisfied</v>
      </c>
      <c r="L57" s="1" t="str" cm="1">
        <f t="array" ref="L5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57" s="1"/>
    </row>
    <row r="58" spans="1:13" x14ac:dyDescent="0.3">
      <c r="A58" s="1" t="s">
        <v>177</v>
      </c>
      <c r="B58" s="8">
        <v>46049</v>
      </c>
      <c r="C58" s="1" t="s">
        <v>178</v>
      </c>
      <c r="D58" s="1" t="s">
        <v>55</v>
      </c>
      <c r="E58" s="1" t="s">
        <v>56</v>
      </c>
      <c r="F58" s="1" t="s">
        <v>62</v>
      </c>
      <c r="G58" s="1" t="s">
        <v>58</v>
      </c>
      <c r="H58" s="1">
        <v>4.5</v>
      </c>
      <c r="I58" s="1"/>
      <c r="J58" s="1">
        <v>6</v>
      </c>
      <c r="K58" s="1" t="str" cm="1">
        <f t="array" ref="K58">_xlfn.IFS(TicketsTable[[#This Row],[CSAT_Score (1-5)]]&gt;=4,"Satisfied",TicketsTable[[#This Row],[CSAT_Score (1-5)]]&gt;=1,"Unsatisfied",ISBLANK(TicketsTable[[#This Row],[CSAT_Score (1-5)]]),"X")</f>
        <v>X</v>
      </c>
      <c r="L58" s="1" t="str" cm="1">
        <f t="array" ref="L5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58" s="1"/>
    </row>
    <row r="59" spans="1:13" x14ac:dyDescent="0.3">
      <c r="A59" s="1" t="s">
        <v>179</v>
      </c>
      <c r="B59" s="8">
        <v>46051</v>
      </c>
      <c r="C59" s="1" t="s">
        <v>180</v>
      </c>
      <c r="D59" s="1" t="s">
        <v>55</v>
      </c>
      <c r="E59" s="1" t="s">
        <v>78</v>
      </c>
      <c r="F59" s="1" t="s">
        <v>51</v>
      </c>
      <c r="G59" s="1" t="s">
        <v>58</v>
      </c>
      <c r="H59" s="1">
        <v>3.3</v>
      </c>
      <c r="I59" s="1">
        <v>5</v>
      </c>
      <c r="J59" s="1">
        <v>7</v>
      </c>
      <c r="K59" s="1" t="str" cm="1">
        <f t="array" ref="K59">_xlfn.IFS(TicketsTable[[#This Row],[CSAT_Score (1-5)]]&gt;=4,"Satisfied",TicketsTable[[#This Row],[CSAT_Score (1-5)]]&gt;=1,"Unsatisfied",ISBLANK(TicketsTable[[#This Row],[CSAT_Score (1-5)]]),"X")</f>
        <v>Satisfied</v>
      </c>
      <c r="L59" s="1" t="str" cm="1">
        <f t="array" ref="L5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59" s="1"/>
    </row>
    <row r="60" spans="1:13" x14ac:dyDescent="0.3">
      <c r="A60" s="1" t="s">
        <v>181</v>
      </c>
      <c r="B60" s="8">
        <v>46052</v>
      </c>
      <c r="C60" s="1" t="s">
        <v>182</v>
      </c>
      <c r="D60" s="1" t="s">
        <v>68</v>
      </c>
      <c r="E60" s="1" t="s">
        <v>121</v>
      </c>
      <c r="F60" s="1" t="s">
        <v>79</v>
      </c>
      <c r="G60" s="1" t="s">
        <v>58</v>
      </c>
      <c r="H60" s="1">
        <v>3.4</v>
      </c>
      <c r="I60" s="1">
        <v>4</v>
      </c>
      <c r="J60" s="1">
        <v>6</v>
      </c>
      <c r="K60" s="1" t="str" cm="1">
        <f t="array" ref="K60">_xlfn.IFS(TicketsTable[[#This Row],[CSAT_Score (1-5)]]&gt;=4,"Satisfied",TicketsTable[[#This Row],[CSAT_Score (1-5)]]&gt;=1,"Unsatisfied",ISBLANK(TicketsTable[[#This Row],[CSAT_Score (1-5)]]),"X")</f>
        <v>Satisfied</v>
      </c>
      <c r="L60" s="1" t="str" cm="1">
        <f t="array" ref="L6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60" s="1"/>
    </row>
    <row r="61" spans="1:13" x14ac:dyDescent="0.3">
      <c r="A61" s="1" t="s">
        <v>183</v>
      </c>
      <c r="B61" s="8">
        <v>46052</v>
      </c>
      <c r="C61" s="1" t="s">
        <v>88</v>
      </c>
      <c r="D61" s="1" t="s">
        <v>55</v>
      </c>
      <c r="E61" s="1" t="s">
        <v>93</v>
      </c>
      <c r="F61" s="1" t="s">
        <v>62</v>
      </c>
      <c r="G61" s="1" t="s">
        <v>58</v>
      </c>
      <c r="H61" s="1">
        <v>3.8</v>
      </c>
      <c r="I61" s="1">
        <v>5</v>
      </c>
      <c r="J61" s="1">
        <v>4</v>
      </c>
      <c r="K61" s="1" t="str" cm="1">
        <f t="array" ref="K61">_xlfn.IFS(TicketsTable[[#This Row],[CSAT_Score (1-5)]]&gt;=4,"Satisfied",TicketsTable[[#This Row],[CSAT_Score (1-5)]]&gt;=1,"Unsatisfied",ISBLANK(TicketsTable[[#This Row],[CSAT_Score (1-5)]]),"X")</f>
        <v>Satisfied</v>
      </c>
      <c r="L61" s="1" t="str" cm="1">
        <f t="array" ref="L6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61" s="1"/>
    </row>
    <row r="62" spans="1:13" x14ac:dyDescent="0.3">
      <c r="A62" s="1" t="s">
        <v>184</v>
      </c>
      <c r="B62" s="8">
        <v>46052</v>
      </c>
      <c r="C62" s="1" t="s">
        <v>185</v>
      </c>
      <c r="D62" s="1" t="s">
        <v>68</v>
      </c>
      <c r="E62" s="1" t="s">
        <v>121</v>
      </c>
      <c r="F62" s="1" t="s">
        <v>65</v>
      </c>
      <c r="G62" s="1" t="s">
        <v>58</v>
      </c>
      <c r="H62" s="1">
        <v>0.5</v>
      </c>
      <c r="I62" s="1">
        <v>4</v>
      </c>
      <c r="J62" s="1">
        <v>5</v>
      </c>
      <c r="K62" s="1" t="str" cm="1">
        <f t="array" ref="K62">_xlfn.IFS(TicketsTable[[#This Row],[CSAT_Score (1-5)]]&gt;=4,"Satisfied",TicketsTable[[#This Row],[CSAT_Score (1-5)]]&gt;=1,"Unsatisfied",ISBLANK(TicketsTable[[#This Row],[CSAT_Score (1-5)]]),"X")</f>
        <v>Satisfied</v>
      </c>
      <c r="L62" s="1" t="str" cm="1">
        <f t="array" ref="L6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62" s="1"/>
    </row>
    <row r="63" spans="1:13" x14ac:dyDescent="0.3">
      <c r="A63" s="1" t="s">
        <v>186</v>
      </c>
      <c r="B63" s="8">
        <v>46052</v>
      </c>
      <c r="C63" s="1" t="s">
        <v>153</v>
      </c>
      <c r="D63" s="1" t="s">
        <v>55</v>
      </c>
      <c r="E63" s="1" t="s">
        <v>74</v>
      </c>
      <c r="F63" s="1" t="s">
        <v>79</v>
      </c>
      <c r="G63" s="1" t="s">
        <v>52</v>
      </c>
      <c r="H63" s="1">
        <v>23.1</v>
      </c>
      <c r="I63" s="1">
        <v>2</v>
      </c>
      <c r="J63" s="1">
        <v>2</v>
      </c>
      <c r="K63" s="1" t="str" cm="1">
        <f t="array" ref="K63">_xlfn.IFS(TicketsTable[[#This Row],[CSAT_Score (1-5)]]&gt;=4,"Satisfied",TicketsTable[[#This Row],[CSAT_Score (1-5)]]&gt;=1,"Unsatisfied",ISBLANK(TicketsTable[[#This Row],[CSAT_Score (1-5)]]),"X")</f>
        <v>Unsatisfied</v>
      </c>
      <c r="L63" s="1" t="str" cm="1">
        <f t="array" ref="L6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63" s="1"/>
    </row>
    <row r="64" spans="1:13" x14ac:dyDescent="0.3">
      <c r="A64" s="1" t="s">
        <v>187</v>
      </c>
      <c r="B64" s="8">
        <v>46053</v>
      </c>
      <c r="C64" s="1" t="s">
        <v>188</v>
      </c>
      <c r="D64" s="1" t="s">
        <v>82</v>
      </c>
      <c r="E64" s="1" t="s">
        <v>56</v>
      </c>
      <c r="F64" s="1" t="s">
        <v>79</v>
      </c>
      <c r="G64" s="1" t="s">
        <v>58</v>
      </c>
      <c r="H64" s="1">
        <v>3.9</v>
      </c>
      <c r="I64" s="1"/>
      <c r="J64" s="1">
        <v>5</v>
      </c>
      <c r="K64" s="1" t="str" cm="1">
        <f t="array" ref="K64">_xlfn.IFS(TicketsTable[[#This Row],[CSAT_Score (1-5)]]&gt;=4,"Satisfied",TicketsTable[[#This Row],[CSAT_Score (1-5)]]&gt;=1,"Unsatisfied",ISBLANK(TicketsTable[[#This Row],[CSAT_Score (1-5)]]),"X")</f>
        <v>X</v>
      </c>
      <c r="L64" s="1" t="str" cm="1">
        <f t="array" ref="L6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64" s="1"/>
    </row>
    <row r="65" spans="1:13" x14ac:dyDescent="0.3">
      <c r="A65" s="1" t="s">
        <v>189</v>
      </c>
      <c r="B65" s="8">
        <v>46053</v>
      </c>
      <c r="C65" s="1" t="s">
        <v>190</v>
      </c>
      <c r="D65" s="1" t="s">
        <v>49</v>
      </c>
      <c r="E65" s="1" t="s">
        <v>74</v>
      </c>
      <c r="F65" s="1" t="s">
        <v>51</v>
      </c>
      <c r="G65" s="1" t="s">
        <v>58</v>
      </c>
      <c r="H65" s="1">
        <v>0.1</v>
      </c>
      <c r="I65" s="1">
        <v>5</v>
      </c>
      <c r="J65" s="1">
        <v>5</v>
      </c>
      <c r="K65" s="1" t="str" cm="1">
        <f t="array" ref="K65">_xlfn.IFS(TicketsTable[[#This Row],[CSAT_Score (1-5)]]&gt;=4,"Satisfied",TicketsTable[[#This Row],[CSAT_Score (1-5)]]&gt;=1,"Unsatisfied",ISBLANK(TicketsTable[[#This Row],[CSAT_Score (1-5)]]),"X")</f>
        <v>Satisfied</v>
      </c>
      <c r="L65" s="1" t="str" cm="1">
        <f t="array" ref="L6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65" s="1"/>
    </row>
    <row r="66" spans="1:13" x14ac:dyDescent="0.3">
      <c r="A66" s="1" t="s">
        <v>191</v>
      </c>
      <c r="B66" s="8">
        <v>46053</v>
      </c>
      <c r="C66" s="1" t="s">
        <v>192</v>
      </c>
      <c r="D66" s="1" t="s">
        <v>68</v>
      </c>
      <c r="E66" s="1" t="s">
        <v>61</v>
      </c>
      <c r="F66" s="1" t="s">
        <v>75</v>
      </c>
      <c r="G66" s="1" t="s">
        <v>58</v>
      </c>
      <c r="H66" s="1">
        <v>2.9</v>
      </c>
      <c r="I66" s="1"/>
      <c r="J66" s="1">
        <v>5</v>
      </c>
      <c r="K66" s="1" t="str" cm="1">
        <f t="array" ref="K66">_xlfn.IFS(TicketsTable[[#This Row],[CSAT_Score (1-5)]]&gt;=4,"Satisfied",TicketsTable[[#This Row],[CSAT_Score (1-5)]]&gt;=1,"Unsatisfied",ISBLANK(TicketsTable[[#This Row],[CSAT_Score (1-5)]]),"X")</f>
        <v>X</v>
      </c>
      <c r="L66" s="1" t="str" cm="1">
        <f t="array" ref="L6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66" s="1"/>
    </row>
    <row r="67" spans="1:13" x14ac:dyDescent="0.3">
      <c r="A67" s="1" t="s">
        <v>193</v>
      </c>
      <c r="B67" s="8">
        <v>46055</v>
      </c>
      <c r="C67" s="1" t="s">
        <v>182</v>
      </c>
      <c r="D67" s="1" t="s">
        <v>68</v>
      </c>
      <c r="E67" s="1" t="s">
        <v>78</v>
      </c>
      <c r="F67" s="1" t="s">
        <v>51</v>
      </c>
      <c r="G67" s="1" t="s">
        <v>58</v>
      </c>
      <c r="H67" s="1">
        <v>3.7</v>
      </c>
      <c r="I67" s="1">
        <v>3</v>
      </c>
      <c r="J67" s="1">
        <v>6</v>
      </c>
      <c r="K67" s="1" t="str" cm="1">
        <f t="array" ref="K67">_xlfn.IFS(TicketsTable[[#This Row],[CSAT_Score (1-5)]]&gt;=4,"Satisfied",TicketsTable[[#This Row],[CSAT_Score (1-5)]]&gt;=1,"Unsatisfied",ISBLANK(TicketsTable[[#This Row],[CSAT_Score (1-5)]]),"X")</f>
        <v>Unsatisfied</v>
      </c>
      <c r="L67" s="1" t="str" cm="1">
        <f t="array" ref="L6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67" s="1"/>
    </row>
    <row r="68" spans="1:13" x14ac:dyDescent="0.3">
      <c r="A68" s="1" t="s">
        <v>194</v>
      </c>
      <c r="B68" s="8">
        <v>46055</v>
      </c>
      <c r="C68" s="1" t="s">
        <v>195</v>
      </c>
      <c r="D68" s="1" t="s">
        <v>68</v>
      </c>
      <c r="E68" s="1" t="s">
        <v>110</v>
      </c>
      <c r="F68" s="1" t="s">
        <v>51</v>
      </c>
      <c r="G68" s="1" t="s">
        <v>58</v>
      </c>
      <c r="H68" s="1">
        <v>3.1</v>
      </c>
      <c r="I68" s="1">
        <v>3</v>
      </c>
      <c r="J68" s="1">
        <v>6</v>
      </c>
      <c r="K68" s="1" t="str" cm="1">
        <f t="array" ref="K68">_xlfn.IFS(TicketsTable[[#This Row],[CSAT_Score (1-5)]]&gt;=4,"Satisfied",TicketsTable[[#This Row],[CSAT_Score (1-5)]]&gt;=1,"Unsatisfied",ISBLANK(TicketsTable[[#This Row],[CSAT_Score (1-5)]]),"X")</f>
        <v>Unsatisfied</v>
      </c>
      <c r="L68" s="1" t="str" cm="1">
        <f t="array" ref="L6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68" s="1"/>
    </row>
    <row r="69" spans="1:13" x14ac:dyDescent="0.3">
      <c r="A69" s="1" t="s">
        <v>196</v>
      </c>
      <c r="B69" s="8">
        <v>46055</v>
      </c>
      <c r="C69" s="1" t="s">
        <v>197</v>
      </c>
      <c r="D69" s="1" t="s">
        <v>55</v>
      </c>
      <c r="E69" s="1" t="s">
        <v>78</v>
      </c>
      <c r="F69" s="1" t="s">
        <v>62</v>
      </c>
      <c r="G69" s="1" t="s">
        <v>58</v>
      </c>
      <c r="H69" s="1">
        <v>3.6</v>
      </c>
      <c r="I69" s="1">
        <v>4</v>
      </c>
      <c r="J69" s="1">
        <v>6</v>
      </c>
      <c r="K69" s="1" t="str" cm="1">
        <f t="array" ref="K69">_xlfn.IFS(TicketsTable[[#This Row],[CSAT_Score (1-5)]]&gt;=4,"Satisfied",TicketsTable[[#This Row],[CSAT_Score (1-5)]]&gt;=1,"Unsatisfied",ISBLANK(TicketsTable[[#This Row],[CSAT_Score (1-5)]]),"X")</f>
        <v>Satisfied</v>
      </c>
      <c r="L69" s="1" t="str" cm="1">
        <f t="array" ref="L6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69" s="1"/>
    </row>
    <row r="70" spans="1:13" x14ac:dyDescent="0.3">
      <c r="A70" s="1" t="s">
        <v>198</v>
      </c>
      <c r="B70" s="8">
        <v>46056</v>
      </c>
      <c r="C70" s="1" t="s">
        <v>199</v>
      </c>
      <c r="D70" s="1" t="s">
        <v>68</v>
      </c>
      <c r="E70" s="1" t="s">
        <v>61</v>
      </c>
      <c r="F70" s="1" t="s">
        <v>79</v>
      </c>
      <c r="G70" s="1" t="s">
        <v>58</v>
      </c>
      <c r="H70" s="1">
        <v>3.2</v>
      </c>
      <c r="I70" s="1">
        <v>4</v>
      </c>
      <c r="J70" s="1">
        <v>6</v>
      </c>
      <c r="K70" s="1" t="str" cm="1">
        <f t="array" ref="K70">_xlfn.IFS(TicketsTable[[#This Row],[CSAT_Score (1-5)]]&gt;=4,"Satisfied",TicketsTable[[#This Row],[CSAT_Score (1-5)]]&gt;=1,"Unsatisfied",ISBLANK(TicketsTable[[#This Row],[CSAT_Score (1-5)]]),"X")</f>
        <v>Satisfied</v>
      </c>
      <c r="L70" s="1" t="str" cm="1">
        <f t="array" ref="L7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70" s="1"/>
    </row>
    <row r="71" spans="1:13" x14ac:dyDescent="0.3">
      <c r="A71" s="1" t="s">
        <v>200</v>
      </c>
      <c r="B71" s="8">
        <v>46056</v>
      </c>
      <c r="C71" s="1" t="s">
        <v>201</v>
      </c>
      <c r="D71" s="1" t="s">
        <v>68</v>
      </c>
      <c r="E71" s="1" t="s">
        <v>93</v>
      </c>
      <c r="F71" s="1" t="s">
        <v>62</v>
      </c>
      <c r="G71" s="1" t="s">
        <v>52</v>
      </c>
      <c r="H71" s="1">
        <v>11.9</v>
      </c>
      <c r="I71" s="1">
        <v>1</v>
      </c>
      <c r="J71" s="1">
        <v>4</v>
      </c>
      <c r="K71" s="1" t="str" cm="1">
        <f t="array" ref="K71">_xlfn.IFS(TicketsTable[[#This Row],[CSAT_Score (1-5)]]&gt;=4,"Satisfied",TicketsTable[[#This Row],[CSAT_Score (1-5)]]&gt;=1,"Unsatisfied",ISBLANK(TicketsTable[[#This Row],[CSAT_Score (1-5)]]),"X")</f>
        <v>Unsatisfied</v>
      </c>
      <c r="L71" s="1" t="str" cm="1">
        <f t="array" ref="L7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71" s="1"/>
    </row>
    <row r="72" spans="1:13" x14ac:dyDescent="0.3">
      <c r="A72" s="1" t="s">
        <v>202</v>
      </c>
      <c r="B72" s="8">
        <v>46056</v>
      </c>
      <c r="C72" s="1" t="s">
        <v>203</v>
      </c>
      <c r="D72" s="1" t="s">
        <v>49</v>
      </c>
      <c r="E72" s="1" t="s">
        <v>78</v>
      </c>
      <c r="F72" s="1" t="s">
        <v>57</v>
      </c>
      <c r="G72" s="1" t="s">
        <v>52</v>
      </c>
      <c r="H72" s="1">
        <v>55.5</v>
      </c>
      <c r="I72" s="1"/>
      <c r="J72" s="1"/>
      <c r="K72" s="1" t="str" cm="1">
        <f t="array" ref="K72">_xlfn.IFS(TicketsTable[[#This Row],[CSAT_Score (1-5)]]&gt;=4,"Satisfied",TicketsTable[[#This Row],[CSAT_Score (1-5)]]&gt;=1,"Unsatisfied",ISBLANK(TicketsTable[[#This Row],[CSAT_Score (1-5)]]),"X")</f>
        <v>X</v>
      </c>
      <c r="L72" s="1" t="str" cm="1">
        <f t="array" ref="L7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72" s="1"/>
    </row>
    <row r="73" spans="1:13" x14ac:dyDescent="0.3">
      <c r="A73" s="1" t="s">
        <v>204</v>
      </c>
      <c r="B73" s="8">
        <v>46057</v>
      </c>
      <c r="C73" s="1" t="s">
        <v>141</v>
      </c>
      <c r="D73" s="1" t="s">
        <v>55</v>
      </c>
      <c r="E73" s="1" t="s">
        <v>205</v>
      </c>
      <c r="F73" s="1" t="s">
        <v>65</v>
      </c>
      <c r="G73" s="1" t="s">
        <v>58</v>
      </c>
      <c r="H73" s="1">
        <v>2.7</v>
      </c>
      <c r="I73" s="1">
        <v>5</v>
      </c>
      <c r="J73" s="1">
        <v>6</v>
      </c>
      <c r="K73" s="1" t="str" cm="1">
        <f t="array" ref="K73">_xlfn.IFS(TicketsTable[[#This Row],[CSAT_Score (1-5)]]&gt;=4,"Satisfied",TicketsTable[[#This Row],[CSAT_Score (1-5)]]&gt;=1,"Unsatisfied",ISBLANK(TicketsTable[[#This Row],[CSAT_Score (1-5)]]),"X")</f>
        <v>Satisfied</v>
      </c>
      <c r="L73" s="1" t="str" cm="1">
        <f t="array" ref="L7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73" s="1"/>
    </row>
    <row r="74" spans="1:13" x14ac:dyDescent="0.3">
      <c r="A74" s="1" t="s">
        <v>206</v>
      </c>
      <c r="B74" s="8">
        <v>46057</v>
      </c>
      <c r="C74" s="1" t="s">
        <v>207</v>
      </c>
      <c r="D74" s="1" t="s">
        <v>49</v>
      </c>
      <c r="E74" s="1" t="s">
        <v>56</v>
      </c>
      <c r="F74" s="1" t="s">
        <v>51</v>
      </c>
      <c r="G74" s="1" t="s">
        <v>58</v>
      </c>
      <c r="H74" s="1">
        <v>2.7</v>
      </c>
      <c r="I74" s="1">
        <v>4</v>
      </c>
      <c r="J74" s="1"/>
      <c r="K74" s="1" t="str" cm="1">
        <f t="array" ref="K74">_xlfn.IFS(TicketsTable[[#This Row],[CSAT_Score (1-5)]]&gt;=4,"Satisfied",TicketsTable[[#This Row],[CSAT_Score (1-5)]]&gt;=1,"Unsatisfied",ISBLANK(TicketsTable[[#This Row],[CSAT_Score (1-5)]]),"X")</f>
        <v>Satisfied</v>
      </c>
      <c r="L74" s="1" t="str" cm="1">
        <f t="array" ref="L7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74" s="1"/>
    </row>
    <row r="75" spans="1:13" x14ac:dyDescent="0.3">
      <c r="A75" s="1" t="s">
        <v>208</v>
      </c>
      <c r="B75" s="8">
        <v>46057</v>
      </c>
      <c r="C75" s="1" t="s">
        <v>209</v>
      </c>
      <c r="D75" s="1" t="s">
        <v>68</v>
      </c>
      <c r="E75" s="1" t="s">
        <v>61</v>
      </c>
      <c r="F75" s="1" t="s">
        <v>62</v>
      </c>
      <c r="G75" s="1" t="s">
        <v>58</v>
      </c>
      <c r="H75" s="1">
        <v>4</v>
      </c>
      <c r="I75" s="1"/>
      <c r="J75" s="1"/>
      <c r="K75" s="1" t="str" cm="1">
        <f t="array" ref="K75">_xlfn.IFS(TicketsTable[[#This Row],[CSAT_Score (1-5)]]&gt;=4,"Satisfied",TicketsTable[[#This Row],[CSAT_Score (1-5)]]&gt;=1,"Unsatisfied",ISBLANK(TicketsTable[[#This Row],[CSAT_Score (1-5)]]),"X")</f>
        <v>X</v>
      </c>
      <c r="L75" s="1" t="str" cm="1">
        <f t="array" ref="L7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75" s="1"/>
    </row>
    <row r="76" spans="1:13" x14ac:dyDescent="0.3">
      <c r="A76" s="1" t="s">
        <v>210</v>
      </c>
      <c r="B76" s="8">
        <v>46057</v>
      </c>
      <c r="C76" s="1" t="s">
        <v>211</v>
      </c>
      <c r="D76" s="1" t="s">
        <v>55</v>
      </c>
      <c r="E76" s="1" t="s">
        <v>69</v>
      </c>
      <c r="F76" s="1" t="s">
        <v>65</v>
      </c>
      <c r="G76" s="1" t="s">
        <v>58</v>
      </c>
      <c r="H76" s="1">
        <v>3.9</v>
      </c>
      <c r="I76" s="1">
        <v>4</v>
      </c>
      <c r="J76" s="1"/>
      <c r="K76" s="1" t="str" cm="1">
        <f t="array" ref="K76">_xlfn.IFS(TicketsTable[[#This Row],[CSAT_Score (1-5)]]&gt;=4,"Satisfied",TicketsTable[[#This Row],[CSAT_Score (1-5)]]&gt;=1,"Unsatisfied",ISBLANK(TicketsTable[[#This Row],[CSAT_Score (1-5)]]),"X")</f>
        <v>Satisfied</v>
      </c>
      <c r="L76" s="1" t="str" cm="1">
        <f t="array" ref="L7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76" s="1"/>
    </row>
    <row r="77" spans="1:13" x14ac:dyDescent="0.3">
      <c r="A77" s="1" t="s">
        <v>212</v>
      </c>
      <c r="B77" s="8">
        <v>46058</v>
      </c>
      <c r="C77" s="1" t="s">
        <v>213</v>
      </c>
      <c r="D77" s="1" t="s">
        <v>55</v>
      </c>
      <c r="E77" s="1" t="s">
        <v>93</v>
      </c>
      <c r="F77" s="1" t="s">
        <v>65</v>
      </c>
      <c r="G77" s="1" t="s">
        <v>52</v>
      </c>
      <c r="H77" s="1">
        <v>68.7</v>
      </c>
      <c r="I77" s="1">
        <v>1</v>
      </c>
      <c r="J77" s="1">
        <v>2</v>
      </c>
      <c r="K77" s="1" t="str" cm="1">
        <f t="array" ref="K77">_xlfn.IFS(TicketsTable[[#This Row],[CSAT_Score (1-5)]]&gt;=4,"Satisfied",TicketsTable[[#This Row],[CSAT_Score (1-5)]]&gt;=1,"Unsatisfied",ISBLANK(TicketsTable[[#This Row],[CSAT_Score (1-5)]]),"X")</f>
        <v>Unsatisfied</v>
      </c>
      <c r="L77" s="1" t="str" cm="1">
        <f t="array" ref="L7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77" s="1"/>
    </row>
    <row r="78" spans="1:13" x14ac:dyDescent="0.3">
      <c r="A78" s="1" t="s">
        <v>214</v>
      </c>
      <c r="B78" s="8">
        <v>46058</v>
      </c>
      <c r="C78" s="1" t="s">
        <v>215</v>
      </c>
      <c r="D78" s="1" t="s">
        <v>55</v>
      </c>
      <c r="E78" s="1" t="s">
        <v>110</v>
      </c>
      <c r="F78" s="1" t="s">
        <v>75</v>
      </c>
      <c r="G78" s="1" t="s">
        <v>58</v>
      </c>
      <c r="H78" s="1">
        <v>3.7</v>
      </c>
      <c r="I78" s="1">
        <v>5</v>
      </c>
      <c r="J78" s="1">
        <v>7</v>
      </c>
      <c r="K78" s="1" t="str" cm="1">
        <f t="array" ref="K78">_xlfn.IFS(TicketsTable[[#This Row],[CSAT_Score (1-5)]]&gt;=4,"Satisfied",TicketsTable[[#This Row],[CSAT_Score (1-5)]]&gt;=1,"Unsatisfied",ISBLANK(TicketsTable[[#This Row],[CSAT_Score (1-5)]]),"X")</f>
        <v>Satisfied</v>
      </c>
      <c r="L78" s="1" t="str" cm="1">
        <f t="array" ref="L7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78" s="1"/>
    </row>
    <row r="79" spans="1:13" x14ac:dyDescent="0.3">
      <c r="A79" s="1" t="s">
        <v>216</v>
      </c>
      <c r="B79" s="8">
        <v>46059</v>
      </c>
      <c r="C79" s="1" t="s">
        <v>95</v>
      </c>
      <c r="D79" s="1" t="s">
        <v>68</v>
      </c>
      <c r="E79" s="1" t="s">
        <v>56</v>
      </c>
      <c r="F79" s="1" t="s">
        <v>62</v>
      </c>
      <c r="G79" s="1" t="s">
        <v>58</v>
      </c>
      <c r="H79" s="1">
        <v>2.9</v>
      </c>
      <c r="I79" s="1">
        <v>5</v>
      </c>
      <c r="J79" s="1">
        <v>6</v>
      </c>
      <c r="K79" s="1" t="str" cm="1">
        <f t="array" ref="K79">_xlfn.IFS(TicketsTable[[#This Row],[CSAT_Score (1-5)]]&gt;=4,"Satisfied",TicketsTable[[#This Row],[CSAT_Score (1-5)]]&gt;=1,"Unsatisfied",ISBLANK(TicketsTable[[#This Row],[CSAT_Score (1-5)]]),"X")</f>
        <v>Satisfied</v>
      </c>
      <c r="L79" s="1" t="str" cm="1">
        <f t="array" ref="L7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79" s="1"/>
    </row>
    <row r="80" spans="1:13" x14ac:dyDescent="0.3">
      <c r="A80" s="1" t="s">
        <v>217</v>
      </c>
      <c r="B80" s="8">
        <v>46059</v>
      </c>
      <c r="C80" s="1" t="s">
        <v>218</v>
      </c>
      <c r="D80" s="1" t="s">
        <v>49</v>
      </c>
      <c r="E80" s="1" t="s">
        <v>121</v>
      </c>
      <c r="F80" s="1" t="s">
        <v>75</v>
      </c>
      <c r="G80" s="1" t="s">
        <v>58</v>
      </c>
      <c r="H80" s="1">
        <v>3.9</v>
      </c>
      <c r="I80" s="1"/>
      <c r="J80" s="1"/>
      <c r="K80" s="1" t="str" cm="1">
        <f t="array" ref="K80">_xlfn.IFS(TicketsTable[[#This Row],[CSAT_Score (1-5)]]&gt;=4,"Satisfied",TicketsTable[[#This Row],[CSAT_Score (1-5)]]&gt;=1,"Unsatisfied",ISBLANK(TicketsTable[[#This Row],[CSAT_Score (1-5)]]),"X")</f>
        <v>X</v>
      </c>
      <c r="L80" s="1" t="str" cm="1">
        <f t="array" ref="L8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80" s="1"/>
    </row>
    <row r="81" spans="1:13" x14ac:dyDescent="0.3">
      <c r="A81" s="1" t="s">
        <v>219</v>
      </c>
      <c r="B81" s="8">
        <v>46060</v>
      </c>
      <c r="C81" s="1" t="s">
        <v>165</v>
      </c>
      <c r="D81" s="1" t="s">
        <v>82</v>
      </c>
      <c r="E81" s="1" t="s">
        <v>74</v>
      </c>
      <c r="F81" s="1" t="s">
        <v>57</v>
      </c>
      <c r="G81" s="1" t="s">
        <v>52</v>
      </c>
      <c r="H81" s="1">
        <v>70.3</v>
      </c>
      <c r="I81" s="1">
        <v>3</v>
      </c>
      <c r="J81" s="1">
        <v>2</v>
      </c>
      <c r="K81" s="1" t="str" cm="1">
        <f t="array" ref="K81">_xlfn.IFS(TicketsTable[[#This Row],[CSAT_Score (1-5)]]&gt;=4,"Satisfied",TicketsTable[[#This Row],[CSAT_Score (1-5)]]&gt;=1,"Unsatisfied",ISBLANK(TicketsTable[[#This Row],[CSAT_Score (1-5)]]),"X")</f>
        <v>Unsatisfied</v>
      </c>
      <c r="L81" s="1" t="str" cm="1">
        <f t="array" ref="L8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81" s="1"/>
    </row>
    <row r="82" spans="1:13" x14ac:dyDescent="0.3">
      <c r="A82" s="1" t="s">
        <v>220</v>
      </c>
      <c r="B82" s="8">
        <v>46061</v>
      </c>
      <c r="C82" s="1" t="s">
        <v>221</v>
      </c>
      <c r="D82" s="1" t="s">
        <v>49</v>
      </c>
      <c r="E82" s="1" t="s">
        <v>61</v>
      </c>
      <c r="F82" s="1" t="s">
        <v>62</v>
      </c>
      <c r="G82" s="1" t="s">
        <v>58</v>
      </c>
      <c r="H82" s="1">
        <v>1.9</v>
      </c>
      <c r="I82" s="1">
        <v>3</v>
      </c>
      <c r="J82" s="1">
        <v>4</v>
      </c>
      <c r="K82" s="1" t="str" cm="1">
        <f t="array" ref="K82">_xlfn.IFS(TicketsTable[[#This Row],[CSAT_Score (1-5)]]&gt;=4,"Satisfied",TicketsTable[[#This Row],[CSAT_Score (1-5)]]&gt;=1,"Unsatisfied",ISBLANK(TicketsTable[[#This Row],[CSAT_Score (1-5)]]),"X")</f>
        <v>Unsatisfied</v>
      </c>
      <c r="L82" s="1" t="str" cm="1">
        <f t="array" ref="L8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82" s="1"/>
    </row>
    <row r="83" spans="1:13" x14ac:dyDescent="0.3">
      <c r="A83" s="1" t="s">
        <v>222</v>
      </c>
      <c r="B83" s="8">
        <v>46061</v>
      </c>
      <c r="C83" s="1" t="s">
        <v>223</v>
      </c>
      <c r="D83" s="1" t="s">
        <v>49</v>
      </c>
      <c r="E83" s="1" t="s">
        <v>74</v>
      </c>
      <c r="F83" s="1" t="s">
        <v>65</v>
      </c>
      <c r="G83" s="1" t="s">
        <v>58</v>
      </c>
      <c r="H83" s="1">
        <v>2.9</v>
      </c>
      <c r="I83" s="1">
        <v>4</v>
      </c>
      <c r="J83" s="1">
        <v>7</v>
      </c>
      <c r="K83" s="1" t="str" cm="1">
        <f t="array" ref="K83">_xlfn.IFS(TicketsTable[[#This Row],[CSAT_Score (1-5)]]&gt;=4,"Satisfied",TicketsTable[[#This Row],[CSAT_Score (1-5)]]&gt;=1,"Unsatisfied",ISBLANK(TicketsTable[[#This Row],[CSAT_Score (1-5)]]),"X")</f>
        <v>Satisfied</v>
      </c>
      <c r="L83" s="1" t="str" cm="1">
        <f t="array" ref="L8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83" s="1"/>
    </row>
    <row r="84" spans="1:13" x14ac:dyDescent="0.3">
      <c r="A84" s="1" t="s">
        <v>224</v>
      </c>
      <c r="B84" s="8">
        <v>46061</v>
      </c>
      <c r="C84" s="1" t="s">
        <v>225</v>
      </c>
      <c r="D84" s="1" t="s">
        <v>49</v>
      </c>
      <c r="E84" s="1" t="s">
        <v>205</v>
      </c>
      <c r="F84" s="1" t="s">
        <v>62</v>
      </c>
      <c r="G84" s="1" t="s">
        <v>52</v>
      </c>
      <c r="H84" s="1">
        <v>40.799999999999997</v>
      </c>
      <c r="I84" s="1"/>
      <c r="J84" s="1">
        <v>2</v>
      </c>
      <c r="K84" s="1" t="str" cm="1">
        <f t="array" ref="K84">_xlfn.IFS(TicketsTable[[#This Row],[CSAT_Score (1-5)]]&gt;=4,"Satisfied",TicketsTable[[#This Row],[CSAT_Score (1-5)]]&gt;=1,"Unsatisfied",ISBLANK(TicketsTable[[#This Row],[CSAT_Score (1-5)]]),"X")</f>
        <v>X</v>
      </c>
      <c r="L84" s="1" t="str" cm="1">
        <f t="array" ref="L8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84" s="1"/>
    </row>
    <row r="85" spans="1:13" x14ac:dyDescent="0.3">
      <c r="A85" s="1" t="s">
        <v>226</v>
      </c>
      <c r="B85" s="8">
        <v>46062</v>
      </c>
      <c r="C85" s="1" t="s">
        <v>227</v>
      </c>
      <c r="D85" s="1" t="s">
        <v>49</v>
      </c>
      <c r="E85" s="1" t="s">
        <v>121</v>
      </c>
      <c r="F85" s="1" t="s">
        <v>57</v>
      </c>
      <c r="G85" s="1" t="s">
        <v>58</v>
      </c>
      <c r="H85" s="1">
        <v>0.9</v>
      </c>
      <c r="I85" s="1">
        <v>3</v>
      </c>
      <c r="J85" s="1">
        <v>7</v>
      </c>
      <c r="K85" s="1" t="str" cm="1">
        <f t="array" ref="K85">_xlfn.IFS(TicketsTable[[#This Row],[CSAT_Score (1-5)]]&gt;=4,"Satisfied",TicketsTable[[#This Row],[CSAT_Score (1-5)]]&gt;=1,"Unsatisfied",ISBLANK(TicketsTable[[#This Row],[CSAT_Score (1-5)]]),"X")</f>
        <v>Unsatisfied</v>
      </c>
      <c r="L85" s="1" t="str" cm="1">
        <f t="array" ref="L8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85" s="1"/>
    </row>
    <row r="86" spans="1:13" x14ac:dyDescent="0.3">
      <c r="A86" s="1" t="s">
        <v>228</v>
      </c>
      <c r="B86" s="8">
        <v>46062</v>
      </c>
      <c r="C86" s="1" t="s">
        <v>229</v>
      </c>
      <c r="D86" s="1" t="s">
        <v>82</v>
      </c>
      <c r="E86" s="1" t="s">
        <v>74</v>
      </c>
      <c r="F86" s="1" t="s">
        <v>57</v>
      </c>
      <c r="G86" s="1" t="s">
        <v>58</v>
      </c>
      <c r="H86" s="1">
        <v>0.2</v>
      </c>
      <c r="I86" s="1">
        <v>4</v>
      </c>
      <c r="J86" s="1">
        <v>7</v>
      </c>
      <c r="K86" s="1" t="str" cm="1">
        <f t="array" ref="K86">_xlfn.IFS(TicketsTable[[#This Row],[CSAT_Score (1-5)]]&gt;=4,"Satisfied",TicketsTable[[#This Row],[CSAT_Score (1-5)]]&gt;=1,"Unsatisfied",ISBLANK(TicketsTable[[#This Row],[CSAT_Score (1-5)]]),"X")</f>
        <v>Satisfied</v>
      </c>
      <c r="L86" s="1" t="str" cm="1">
        <f t="array" ref="L8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86" s="1"/>
    </row>
    <row r="87" spans="1:13" x14ac:dyDescent="0.3">
      <c r="A87" s="1" t="s">
        <v>230</v>
      </c>
      <c r="B87" s="8">
        <v>46062</v>
      </c>
      <c r="C87" s="1" t="s">
        <v>231</v>
      </c>
      <c r="D87" s="1" t="s">
        <v>55</v>
      </c>
      <c r="E87" s="1" t="s">
        <v>93</v>
      </c>
      <c r="F87" s="1" t="s">
        <v>57</v>
      </c>
      <c r="G87" s="1" t="s">
        <v>58</v>
      </c>
      <c r="H87" s="1">
        <v>1.4</v>
      </c>
      <c r="I87" s="1"/>
      <c r="J87" s="1">
        <v>6</v>
      </c>
      <c r="K87" s="1" t="str" cm="1">
        <f t="array" ref="K87">_xlfn.IFS(TicketsTable[[#This Row],[CSAT_Score (1-5)]]&gt;=4,"Satisfied",TicketsTable[[#This Row],[CSAT_Score (1-5)]]&gt;=1,"Unsatisfied",ISBLANK(TicketsTable[[#This Row],[CSAT_Score (1-5)]]),"X")</f>
        <v>X</v>
      </c>
      <c r="L87" s="1" t="str" cm="1">
        <f t="array" ref="L8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87" s="1"/>
    </row>
    <row r="88" spans="1:13" x14ac:dyDescent="0.3">
      <c r="A88" s="1" t="s">
        <v>232</v>
      </c>
      <c r="B88" s="8">
        <v>46063</v>
      </c>
      <c r="C88" s="1" t="s">
        <v>141</v>
      </c>
      <c r="D88" s="1" t="s">
        <v>55</v>
      </c>
      <c r="E88" s="1" t="s">
        <v>61</v>
      </c>
      <c r="F88" s="1" t="s">
        <v>62</v>
      </c>
      <c r="G88" s="1" t="s">
        <v>52</v>
      </c>
      <c r="H88" s="1">
        <v>55.7</v>
      </c>
      <c r="I88" s="1"/>
      <c r="J88" s="1">
        <v>1</v>
      </c>
      <c r="K88" s="1" t="str" cm="1">
        <f t="array" ref="K88">_xlfn.IFS(TicketsTable[[#This Row],[CSAT_Score (1-5)]]&gt;=4,"Satisfied",TicketsTable[[#This Row],[CSAT_Score (1-5)]]&gt;=1,"Unsatisfied",ISBLANK(TicketsTable[[#This Row],[CSAT_Score (1-5)]]),"X")</f>
        <v>X</v>
      </c>
      <c r="L88" s="1" t="str" cm="1">
        <f t="array" ref="L8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88" s="1"/>
    </row>
    <row r="89" spans="1:13" x14ac:dyDescent="0.3">
      <c r="A89" s="1" t="s">
        <v>233</v>
      </c>
      <c r="B89" s="8">
        <v>46064</v>
      </c>
      <c r="C89" s="1" t="s">
        <v>234</v>
      </c>
      <c r="D89" s="1" t="s">
        <v>49</v>
      </c>
      <c r="E89" s="1" t="s">
        <v>78</v>
      </c>
      <c r="F89" s="1" t="s">
        <v>62</v>
      </c>
      <c r="G89" s="1" t="s">
        <v>52</v>
      </c>
      <c r="H89" s="1">
        <v>64.7</v>
      </c>
      <c r="I89" s="1">
        <v>2</v>
      </c>
      <c r="J89" s="1">
        <v>3</v>
      </c>
      <c r="K89" s="1" t="str" cm="1">
        <f t="array" ref="K89">_xlfn.IFS(TicketsTable[[#This Row],[CSAT_Score (1-5)]]&gt;=4,"Satisfied",TicketsTable[[#This Row],[CSAT_Score (1-5)]]&gt;=1,"Unsatisfied",ISBLANK(TicketsTable[[#This Row],[CSAT_Score (1-5)]]),"X")</f>
        <v>Unsatisfied</v>
      </c>
      <c r="L89" s="1" t="str" cm="1">
        <f t="array" ref="L8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89" s="1"/>
    </row>
    <row r="90" spans="1:13" x14ac:dyDescent="0.3">
      <c r="A90" s="1" t="s">
        <v>235</v>
      </c>
      <c r="B90" s="8">
        <v>46064</v>
      </c>
      <c r="C90" s="1" t="s">
        <v>236</v>
      </c>
      <c r="D90" s="1" t="s">
        <v>49</v>
      </c>
      <c r="E90" s="1" t="s">
        <v>56</v>
      </c>
      <c r="F90" s="1" t="s">
        <v>65</v>
      </c>
      <c r="G90" s="1" t="s">
        <v>58</v>
      </c>
      <c r="H90" s="1">
        <v>1.1000000000000001</v>
      </c>
      <c r="I90" s="1"/>
      <c r="J90" s="1"/>
      <c r="K90" s="1" t="str" cm="1">
        <f t="array" ref="K90">_xlfn.IFS(TicketsTable[[#This Row],[CSAT_Score (1-5)]]&gt;=4,"Satisfied",TicketsTable[[#This Row],[CSAT_Score (1-5)]]&gt;=1,"Unsatisfied",ISBLANK(TicketsTable[[#This Row],[CSAT_Score (1-5)]]),"X")</f>
        <v>X</v>
      </c>
      <c r="L90" s="1" t="str" cm="1">
        <f t="array" ref="L9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90" s="1"/>
    </row>
    <row r="91" spans="1:13" x14ac:dyDescent="0.3">
      <c r="A91" s="1" t="s">
        <v>237</v>
      </c>
      <c r="B91" s="8">
        <v>46064</v>
      </c>
      <c r="C91" s="1" t="s">
        <v>238</v>
      </c>
      <c r="D91" s="1" t="s">
        <v>49</v>
      </c>
      <c r="E91" s="1" t="s">
        <v>74</v>
      </c>
      <c r="F91" s="1" t="s">
        <v>51</v>
      </c>
      <c r="G91" s="1" t="s">
        <v>52</v>
      </c>
      <c r="H91" s="1">
        <v>24.1</v>
      </c>
      <c r="I91" s="1">
        <v>1</v>
      </c>
      <c r="J91" s="1">
        <v>1</v>
      </c>
      <c r="K91" s="1" t="str" cm="1">
        <f t="array" ref="K91">_xlfn.IFS(TicketsTable[[#This Row],[CSAT_Score (1-5)]]&gt;=4,"Satisfied",TicketsTable[[#This Row],[CSAT_Score (1-5)]]&gt;=1,"Unsatisfied",ISBLANK(TicketsTable[[#This Row],[CSAT_Score (1-5)]]),"X")</f>
        <v>Unsatisfied</v>
      </c>
      <c r="L91" s="1" t="str" cm="1">
        <f t="array" ref="L9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91" s="1"/>
    </row>
    <row r="92" spans="1:13" x14ac:dyDescent="0.3">
      <c r="A92" s="1" t="s">
        <v>239</v>
      </c>
      <c r="B92" s="8">
        <v>46064</v>
      </c>
      <c r="C92" s="1" t="s">
        <v>240</v>
      </c>
      <c r="D92" s="1" t="s">
        <v>55</v>
      </c>
      <c r="E92" s="1" t="s">
        <v>69</v>
      </c>
      <c r="F92" s="1" t="s">
        <v>57</v>
      </c>
      <c r="G92" s="1" t="s">
        <v>58</v>
      </c>
      <c r="H92" s="1">
        <v>3.6</v>
      </c>
      <c r="I92" s="1">
        <v>5</v>
      </c>
      <c r="J92" s="1">
        <v>7</v>
      </c>
      <c r="K92" s="1" t="str" cm="1">
        <f t="array" ref="K92">_xlfn.IFS(TicketsTable[[#This Row],[CSAT_Score (1-5)]]&gt;=4,"Satisfied",TicketsTable[[#This Row],[CSAT_Score (1-5)]]&gt;=1,"Unsatisfied",ISBLANK(TicketsTable[[#This Row],[CSAT_Score (1-5)]]),"X")</f>
        <v>Satisfied</v>
      </c>
      <c r="L92" s="1" t="str" cm="1">
        <f t="array" ref="L9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92" s="1"/>
    </row>
    <row r="93" spans="1:13" x14ac:dyDescent="0.3">
      <c r="A93" s="1" t="s">
        <v>241</v>
      </c>
      <c r="B93" s="8">
        <v>46064</v>
      </c>
      <c r="C93" s="1" t="s">
        <v>242</v>
      </c>
      <c r="D93" s="1" t="s">
        <v>55</v>
      </c>
      <c r="E93" s="1" t="s">
        <v>93</v>
      </c>
      <c r="F93" s="1" t="s">
        <v>65</v>
      </c>
      <c r="G93" s="1" t="s">
        <v>58</v>
      </c>
      <c r="H93" s="1">
        <v>3.2</v>
      </c>
      <c r="I93" s="1">
        <v>5</v>
      </c>
      <c r="J93" s="1">
        <v>5</v>
      </c>
      <c r="K93" s="1" t="str" cm="1">
        <f t="array" ref="K93">_xlfn.IFS(TicketsTable[[#This Row],[CSAT_Score (1-5)]]&gt;=4,"Satisfied",TicketsTable[[#This Row],[CSAT_Score (1-5)]]&gt;=1,"Unsatisfied",ISBLANK(TicketsTable[[#This Row],[CSAT_Score (1-5)]]),"X")</f>
        <v>Satisfied</v>
      </c>
      <c r="L93" s="1" t="str" cm="1">
        <f t="array" ref="L9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93" s="1"/>
    </row>
    <row r="94" spans="1:13" x14ac:dyDescent="0.3">
      <c r="A94" s="1" t="s">
        <v>243</v>
      </c>
      <c r="B94" s="8">
        <v>46064</v>
      </c>
      <c r="C94" s="1" t="s">
        <v>197</v>
      </c>
      <c r="D94" s="1" t="s">
        <v>55</v>
      </c>
      <c r="E94" s="1" t="s">
        <v>110</v>
      </c>
      <c r="F94" s="1" t="s">
        <v>62</v>
      </c>
      <c r="G94" s="1" t="s">
        <v>58</v>
      </c>
      <c r="H94" s="1">
        <v>4</v>
      </c>
      <c r="I94" s="1">
        <v>5</v>
      </c>
      <c r="J94" s="1">
        <v>6</v>
      </c>
      <c r="K94" s="1" t="str" cm="1">
        <f t="array" ref="K94">_xlfn.IFS(TicketsTable[[#This Row],[CSAT_Score (1-5)]]&gt;=4,"Satisfied",TicketsTable[[#This Row],[CSAT_Score (1-5)]]&gt;=1,"Unsatisfied",ISBLANK(TicketsTable[[#This Row],[CSAT_Score (1-5)]]),"X")</f>
        <v>Satisfied</v>
      </c>
      <c r="L94" s="1" t="str" cm="1">
        <f t="array" ref="L9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94" s="1"/>
    </row>
    <row r="95" spans="1:13" x14ac:dyDescent="0.3">
      <c r="A95" s="1" t="s">
        <v>244</v>
      </c>
      <c r="B95" s="8">
        <v>46064</v>
      </c>
      <c r="C95" s="1" t="s">
        <v>245</v>
      </c>
      <c r="D95" s="1" t="s">
        <v>68</v>
      </c>
      <c r="E95" s="1" t="s">
        <v>61</v>
      </c>
      <c r="F95" s="1" t="s">
        <v>62</v>
      </c>
      <c r="G95" s="1" t="s">
        <v>58</v>
      </c>
      <c r="H95" s="1">
        <v>0.5</v>
      </c>
      <c r="I95" s="1">
        <v>3</v>
      </c>
      <c r="J95" s="1"/>
      <c r="K95" s="1" t="str" cm="1">
        <f t="array" ref="K95">_xlfn.IFS(TicketsTable[[#This Row],[CSAT_Score (1-5)]]&gt;=4,"Satisfied",TicketsTable[[#This Row],[CSAT_Score (1-5)]]&gt;=1,"Unsatisfied",ISBLANK(TicketsTable[[#This Row],[CSAT_Score (1-5)]]),"X")</f>
        <v>Unsatisfied</v>
      </c>
      <c r="L95" s="1" t="str" cm="1">
        <f t="array" ref="L9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95" s="1"/>
    </row>
    <row r="96" spans="1:13" x14ac:dyDescent="0.3">
      <c r="A96" s="1" t="s">
        <v>246</v>
      </c>
      <c r="B96" s="8">
        <v>46065</v>
      </c>
      <c r="C96" s="1" t="s">
        <v>247</v>
      </c>
      <c r="D96" s="1" t="s">
        <v>49</v>
      </c>
      <c r="E96" s="1" t="s">
        <v>50</v>
      </c>
      <c r="F96" s="1" t="s">
        <v>75</v>
      </c>
      <c r="G96" s="1" t="s">
        <v>58</v>
      </c>
      <c r="H96" s="1">
        <v>3.6</v>
      </c>
      <c r="I96" s="1"/>
      <c r="J96" s="1"/>
      <c r="K96" s="1" t="str" cm="1">
        <f t="array" ref="K96">_xlfn.IFS(TicketsTable[[#This Row],[CSAT_Score (1-5)]]&gt;=4,"Satisfied",TicketsTable[[#This Row],[CSAT_Score (1-5)]]&gt;=1,"Unsatisfied",ISBLANK(TicketsTable[[#This Row],[CSAT_Score (1-5)]]),"X")</f>
        <v>X</v>
      </c>
      <c r="L96" s="1" t="str" cm="1">
        <f t="array" ref="L9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96" s="1"/>
    </row>
    <row r="97" spans="1:13" x14ac:dyDescent="0.3">
      <c r="A97" s="1" t="s">
        <v>248</v>
      </c>
      <c r="B97" s="8">
        <v>46065</v>
      </c>
      <c r="C97" s="1" t="s">
        <v>234</v>
      </c>
      <c r="D97" s="1" t="s">
        <v>68</v>
      </c>
      <c r="E97" s="1" t="s">
        <v>121</v>
      </c>
      <c r="F97" s="1" t="s">
        <v>62</v>
      </c>
      <c r="G97" s="1" t="s">
        <v>52</v>
      </c>
      <c r="H97" s="1">
        <v>7.4</v>
      </c>
      <c r="I97" s="1">
        <v>2</v>
      </c>
      <c r="J97" s="1">
        <v>1</v>
      </c>
      <c r="K97" s="1" t="str" cm="1">
        <f t="array" ref="K97">_xlfn.IFS(TicketsTable[[#This Row],[CSAT_Score (1-5)]]&gt;=4,"Satisfied",TicketsTable[[#This Row],[CSAT_Score (1-5)]]&gt;=1,"Unsatisfied",ISBLANK(TicketsTable[[#This Row],[CSAT_Score (1-5)]]),"X")</f>
        <v>Unsatisfied</v>
      </c>
      <c r="L97" s="1" t="str" cm="1">
        <f t="array" ref="L9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97" s="1"/>
    </row>
    <row r="98" spans="1:13" x14ac:dyDescent="0.3">
      <c r="A98" s="1" t="s">
        <v>249</v>
      </c>
      <c r="B98" s="8">
        <v>46065</v>
      </c>
      <c r="C98" s="1" t="s">
        <v>180</v>
      </c>
      <c r="D98" s="1" t="s">
        <v>55</v>
      </c>
      <c r="E98" s="1" t="s">
        <v>50</v>
      </c>
      <c r="F98" s="1" t="s">
        <v>57</v>
      </c>
      <c r="G98" s="1" t="s">
        <v>58</v>
      </c>
      <c r="H98" s="1">
        <v>0.9</v>
      </c>
      <c r="I98" s="1">
        <v>4</v>
      </c>
      <c r="J98" s="1">
        <v>6</v>
      </c>
      <c r="K98" s="1" t="str" cm="1">
        <f t="array" ref="K98">_xlfn.IFS(TicketsTable[[#This Row],[CSAT_Score (1-5)]]&gt;=4,"Satisfied",TicketsTable[[#This Row],[CSAT_Score (1-5)]]&gt;=1,"Unsatisfied",ISBLANK(TicketsTable[[#This Row],[CSAT_Score (1-5)]]),"X")</f>
        <v>Satisfied</v>
      </c>
      <c r="L98" s="1" t="str" cm="1">
        <f t="array" ref="L9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98" s="1"/>
    </row>
    <row r="99" spans="1:13" x14ac:dyDescent="0.3">
      <c r="A99" s="1" t="s">
        <v>250</v>
      </c>
      <c r="B99" s="8">
        <v>46065</v>
      </c>
      <c r="C99" s="1" t="s">
        <v>251</v>
      </c>
      <c r="D99" s="1" t="s">
        <v>49</v>
      </c>
      <c r="E99" s="1" t="s">
        <v>74</v>
      </c>
      <c r="F99" s="1" t="s">
        <v>65</v>
      </c>
      <c r="G99" s="1" t="s">
        <v>58</v>
      </c>
      <c r="H99" s="1">
        <v>3.9</v>
      </c>
      <c r="I99" s="1"/>
      <c r="J99" s="1">
        <v>7</v>
      </c>
      <c r="K99" s="1" t="str" cm="1">
        <f t="array" ref="K99">_xlfn.IFS(TicketsTable[[#This Row],[CSAT_Score (1-5)]]&gt;=4,"Satisfied",TicketsTable[[#This Row],[CSAT_Score (1-5)]]&gt;=1,"Unsatisfied",ISBLANK(TicketsTable[[#This Row],[CSAT_Score (1-5)]]),"X")</f>
        <v>X</v>
      </c>
      <c r="L99" s="1" t="str" cm="1">
        <f t="array" ref="L9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99" s="1"/>
    </row>
    <row r="100" spans="1:13" x14ac:dyDescent="0.3">
      <c r="A100" s="1" t="s">
        <v>252</v>
      </c>
      <c r="B100" s="8">
        <v>46065</v>
      </c>
      <c r="C100" s="1" t="s">
        <v>253</v>
      </c>
      <c r="D100" s="1" t="s">
        <v>82</v>
      </c>
      <c r="E100" s="1" t="s">
        <v>61</v>
      </c>
      <c r="F100" s="1" t="s">
        <v>65</v>
      </c>
      <c r="G100" s="1" t="s">
        <v>58</v>
      </c>
      <c r="H100" s="1">
        <v>1.8</v>
      </c>
      <c r="I100" s="1"/>
      <c r="J100" s="1"/>
      <c r="K100" s="1" t="str" cm="1">
        <f t="array" ref="K100">_xlfn.IFS(TicketsTable[[#This Row],[CSAT_Score (1-5)]]&gt;=4,"Satisfied",TicketsTable[[#This Row],[CSAT_Score (1-5)]]&gt;=1,"Unsatisfied",ISBLANK(TicketsTable[[#This Row],[CSAT_Score (1-5)]]),"X")</f>
        <v>X</v>
      </c>
      <c r="L100" s="1" t="str" cm="1">
        <f t="array" ref="L10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00" s="1"/>
    </row>
    <row r="101" spans="1:13" x14ac:dyDescent="0.3">
      <c r="A101" s="1" t="s">
        <v>254</v>
      </c>
      <c r="B101" s="8">
        <v>46065</v>
      </c>
      <c r="C101" s="1" t="s">
        <v>255</v>
      </c>
      <c r="D101" s="1" t="s">
        <v>49</v>
      </c>
      <c r="E101" s="1" t="s">
        <v>61</v>
      </c>
      <c r="F101" s="1" t="s">
        <v>65</v>
      </c>
      <c r="G101" s="1" t="s">
        <v>52</v>
      </c>
      <c r="H101" s="1">
        <v>8.9</v>
      </c>
      <c r="I101" s="1"/>
      <c r="J101" s="1">
        <v>2</v>
      </c>
      <c r="K101" s="1" t="str" cm="1">
        <f t="array" ref="K101">_xlfn.IFS(TicketsTable[[#This Row],[CSAT_Score (1-5)]]&gt;=4,"Satisfied",TicketsTable[[#This Row],[CSAT_Score (1-5)]]&gt;=1,"Unsatisfied",ISBLANK(TicketsTable[[#This Row],[CSAT_Score (1-5)]]),"X")</f>
        <v>X</v>
      </c>
      <c r="L101" s="1" t="str" cm="1">
        <f t="array" ref="L10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01" s="1"/>
    </row>
    <row r="102" spans="1:13" x14ac:dyDescent="0.3">
      <c r="A102" s="1" t="s">
        <v>256</v>
      </c>
      <c r="B102" s="8">
        <v>46067</v>
      </c>
      <c r="C102" s="1" t="s">
        <v>92</v>
      </c>
      <c r="D102" s="1" t="s">
        <v>55</v>
      </c>
      <c r="E102" s="1" t="s">
        <v>74</v>
      </c>
      <c r="F102" s="1" t="s">
        <v>65</v>
      </c>
      <c r="G102" s="1" t="s">
        <v>58</v>
      </c>
      <c r="H102" s="1">
        <v>4.3</v>
      </c>
      <c r="I102" s="1">
        <v>5</v>
      </c>
      <c r="J102" s="1">
        <v>5</v>
      </c>
      <c r="K102" s="1" t="str" cm="1">
        <f t="array" ref="K102">_xlfn.IFS(TicketsTable[[#This Row],[CSAT_Score (1-5)]]&gt;=4,"Satisfied",TicketsTable[[#This Row],[CSAT_Score (1-5)]]&gt;=1,"Unsatisfied",ISBLANK(TicketsTable[[#This Row],[CSAT_Score (1-5)]]),"X")</f>
        <v>Satisfied</v>
      </c>
      <c r="L102" s="1" t="str" cm="1">
        <f t="array" ref="L10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02" s="1"/>
    </row>
    <row r="103" spans="1:13" x14ac:dyDescent="0.3">
      <c r="A103" s="1" t="s">
        <v>257</v>
      </c>
      <c r="B103" s="8">
        <v>46067</v>
      </c>
      <c r="C103" s="1" t="s">
        <v>258</v>
      </c>
      <c r="D103" s="1" t="s">
        <v>82</v>
      </c>
      <c r="E103" s="1" t="s">
        <v>93</v>
      </c>
      <c r="F103" s="1" t="s">
        <v>65</v>
      </c>
      <c r="G103" s="1" t="s">
        <v>52</v>
      </c>
      <c r="H103" s="1">
        <v>10.4</v>
      </c>
      <c r="I103" s="1"/>
      <c r="J103" s="1">
        <v>1</v>
      </c>
      <c r="K103" s="1" t="str" cm="1">
        <f t="array" ref="K103">_xlfn.IFS(TicketsTable[[#This Row],[CSAT_Score (1-5)]]&gt;=4,"Satisfied",TicketsTable[[#This Row],[CSAT_Score (1-5)]]&gt;=1,"Unsatisfied",ISBLANK(TicketsTable[[#This Row],[CSAT_Score (1-5)]]),"X")</f>
        <v>X</v>
      </c>
      <c r="L103" s="1" t="str" cm="1">
        <f t="array" ref="L10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03" s="1"/>
    </row>
    <row r="104" spans="1:13" x14ac:dyDescent="0.3">
      <c r="A104" s="1" t="s">
        <v>259</v>
      </c>
      <c r="B104" s="8">
        <v>46067</v>
      </c>
      <c r="C104" s="1" t="s">
        <v>260</v>
      </c>
      <c r="D104" s="1" t="s">
        <v>55</v>
      </c>
      <c r="E104" s="1" t="s">
        <v>61</v>
      </c>
      <c r="F104" s="1" t="s">
        <v>51</v>
      </c>
      <c r="G104" s="1" t="s">
        <v>58</v>
      </c>
      <c r="H104" s="1">
        <v>3.3</v>
      </c>
      <c r="I104" s="1">
        <v>4</v>
      </c>
      <c r="J104" s="1"/>
      <c r="K104" s="1" t="str" cm="1">
        <f t="array" ref="K104">_xlfn.IFS(TicketsTable[[#This Row],[CSAT_Score (1-5)]]&gt;=4,"Satisfied",TicketsTable[[#This Row],[CSAT_Score (1-5)]]&gt;=1,"Unsatisfied",ISBLANK(TicketsTable[[#This Row],[CSAT_Score (1-5)]]),"X")</f>
        <v>Satisfied</v>
      </c>
      <c r="L104" s="1" t="str" cm="1">
        <f t="array" ref="L10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04" s="1"/>
    </row>
    <row r="105" spans="1:13" x14ac:dyDescent="0.3">
      <c r="A105" s="1" t="s">
        <v>261</v>
      </c>
      <c r="B105" s="8">
        <v>46067</v>
      </c>
      <c r="C105" s="1" t="s">
        <v>112</v>
      </c>
      <c r="D105" s="1" t="s">
        <v>55</v>
      </c>
      <c r="E105" s="1" t="s">
        <v>61</v>
      </c>
      <c r="F105" s="1" t="s">
        <v>51</v>
      </c>
      <c r="G105" s="1" t="s">
        <v>58</v>
      </c>
      <c r="H105" s="1">
        <v>4.4000000000000004</v>
      </c>
      <c r="I105" s="1">
        <v>4</v>
      </c>
      <c r="J105" s="1">
        <v>5</v>
      </c>
      <c r="K105" s="1" t="str" cm="1">
        <f t="array" ref="K105">_xlfn.IFS(TicketsTable[[#This Row],[CSAT_Score (1-5)]]&gt;=4,"Satisfied",TicketsTable[[#This Row],[CSAT_Score (1-5)]]&gt;=1,"Unsatisfied",ISBLANK(TicketsTable[[#This Row],[CSAT_Score (1-5)]]),"X")</f>
        <v>Satisfied</v>
      </c>
      <c r="L105" s="1" t="str" cm="1">
        <f t="array" ref="L10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05" s="1"/>
    </row>
    <row r="106" spans="1:13" x14ac:dyDescent="0.3">
      <c r="A106" s="1" t="s">
        <v>262</v>
      </c>
      <c r="B106" s="8">
        <v>46067</v>
      </c>
      <c r="C106" s="1" t="s">
        <v>263</v>
      </c>
      <c r="D106" s="1" t="s">
        <v>55</v>
      </c>
      <c r="E106" s="1" t="s">
        <v>61</v>
      </c>
      <c r="F106" s="1" t="s">
        <v>65</v>
      </c>
      <c r="G106" s="1" t="s">
        <v>58</v>
      </c>
      <c r="H106" s="1">
        <v>4</v>
      </c>
      <c r="I106" s="1">
        <v>5</v>
      </c>
      <c r="J106" s="1">
        <v>5</v>
      </c>
      <c r="K106" s="1" t="str" cm="1">
        <f t="array" ref="K106">_xlfn.IFS(TicketsTable[[#This Row],[CSAT_Score (1-5)]]&gt;=4,"Satisfied",TicketsTable[[#This Row],[CSAT_Score (1-5)]]&gt;=1,"Unsatisfied",ISBLANK(TicketsTable[[#This Row],[CSAT_Score (1-5)]]),"X")</f>
        <v>Satisfied</v>
      </c>
      <c r="L106" s="1" t="str" cm="1">
        <f t="array" ref="L10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06" s="1"/>
    </row>
    <row r="107" spans="1:13" x14ac:dyDescent="0.3">
      <c r="A107" s="1" t="s">
        <v>264</v>
      </c>
      <c r="B107" s="8">
        <v>46067</v>
      </c>
      <c r="C107" s="1" t="s">
        <v>92</v>
      </c>
      <c r="D107" s="1" t="s">
        <v>55</v>
      </c>
      <c r="E107" s="1" t="s">
        <v>50</v>
      </c>
      <c r="F107" s="1" t="s">
        <v>62</v>
      </c>
      <c r="G107" s="1" t="s">
        <v>58</v>
      </c>
      <c r="H107" s="1">
        <v>0.8</v>
      </c>
      <c r="I107" s="1">
        <v>3</v>
      </c>
      <c r="J107" s="1">
        <v>7</v>
      </c>
      <c r="K107" s="1" t="str" cm="1">
        <f t="array" ref="K107">_xlfn.IFS(TicketsTable[[#This Row],[CSAT_Score (1-5)]]&gt;=4,"Satisfied",TicketsTable[[#This Row],[CSAT_Score (1-5)]]&gt;=1,"Unsatisfied",ISBLANK(TicketsTable[[#This Row],[CSAT_Score (1-5)]]),"X")</f>
        <v>Unsatisfied</v>
      </c>
      <c r="L107" s="1" t="str" cm="1">
        <f t="array" ref="L10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07" s="1"/>
    </row>
    <row r="108" spans="1:13" x14ac:dyDescent="0.3">
      <c r="A108" s="1" t="s">
        <v>265</v>
      </c>
      <c r="B108" s="8">
        <v>46067</v>
      </c>
      <c r="C108" s="1" t="s">
        <v>266</v>
      </c>
      <c r="D108" s="1" t="s">
        <v>82</v>
      </c>
      <c r="E108" s="1" t="s">
        <v>93</v>
      </c>
      <c r="F108" s="1" t="s">
        <v>79</v>
      </c>
      <c r="G108" s="1" t="s">
        <v>52</v>
      </c>
      <c r="H108" s="1">
        <v>7.8</v>
      </c>
      <c r="I108" s="1">
        <v>3</v>
      </c>
      <c r="J108" s="1"/>
      <c r="K108" s="1" t="str" cm="1">
        <f t="array" ref="K108">_xlfn.IFS(TicketsTable[[#This Row],[CSAT_Score (1-5)]]&gt;=4,"Satisfied",TicketsTable[[#This Row],[CSAT_Score (1-5)]]&gt;=1,"Unsatisfied",ISBLANK(TicketsTable[[#This Row],[CSAT_Score (1-5)]]),"X")</f>
        <v>Unsatisfied</v>
      </c>
      <c r="L108" s="1" t="str" cm="1">
        <f t="array" ref="L10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08" s="1"/>
    </row>
    <row r="109" spans="1:13" x14ac:dyDescent="0.3">
      <c r="A109" s="1" t="s">
        <v>267</v>
      </c>
      <c r="B109" s="8">
        <v>46068</v>
      </c>
      <c r="C109" s="1" t="s">
        <v>268</v>
      </c>
      <c r="D109" s="1" t="s">
        <v>49</v>
      </c>
      <c r="E109" s="1" t="s">
        <v>50</v>
      </c>
      <c r="F109" s="1" t="s">
        <v>62</v>
      </c>
      <c r="G109" s="1" t="s">
        <v>58</v>
      </c>
      <c r="H109" s="1">
        <v>4.0999999999999996</v>
      </c>
      <c r="I109" s="1">
        <v>5</v>
      </c>
      <c r="J109" s="1">
        <v>4</v>
      </c>
      <c r="K109" s="1" t="str" cm="1">
        <f t="array" ref="K109">_xlfn.IFS(TicketsTable[[#This Row],[CSAT_Score (1-5)]]&gt;=4,"Satisfied",TicketsTable[[#This Row],[CSAT_Score (1-5)]]&gt;=1,"Unsatisfied",ISBLANK(TicketsTable[[#This Row],[CSAT_Score (1-5)]]),"X")</f>
        <v>Satisfied</v>
      </c>
      <c r="L109" s="1" t="str" cm="1">
        <f t="array" ref="L10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09" s="1"/>
    </row>
    <row r="110" spans="1:13" x14ac:dyDescent="0.3">
      <c r="A110" s="1" t="s">
        <v>269</v>
      </c>
      <c r="B110" s="8">
        <v>46068</v>
      </c>
      <c r="C110" s="1" t="s">
        <v>270</v>
      </c>
      <c r="D110" s="1" t="s">
        <v>55</v>
      </c>
      <c r="E110" s="1" t="s">
        <v>74</v>
      </c>
      <c r="F110" s="1" t="s">
        <v>65</v>
      </c>
      <c r="G110" s="1" t="s">
        <v>52</v>
      </c>
      <c r="H110" s="1">
        <v>56.7</v>
      </c>
      <c r="I110" s="1">
        <v>3</v>
      </c>
      <c r="J110" s="1">
        <v>2</v>
      </c>
      <c r="K110" s="1" t="str" cm="1">
        <f t="array" ref="K110">_xlfn.IFS(TicketsTable[[#This Row],[CSAT_Score (1-5)]]&gt;=4,"Satisfied",TicketsTable[[#This Row],[CSAT_Score (1-5)]]&gt;=1,"Unsatisfied",ISBLANK(TicketsTable[[#This Row],[CSAT_Score (1-5)]]),"X")</f>
        <v>Unsatisfied</v>
      </c>
      <c r="L110" s="1" t="str" cm="1">
        <f t="array" ref="L11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10" s="1"/>
    </row>
    <row r="111" spans="1:13" x14ac:dyDescent="0.3">
      <c r="A111" s="1" t="s">
        <v>271</v>
      </c>
      <c r="B111" s="8">
        <v>46068</v>
      </c>
      <c r="C111" s="1" t="s">
        <v>272</v>
      </c>
      <c r="D111" s="1" t="s">
        <v>49</v>
      </c>
      <c r="E111" s="1" t="s">
        <v>121</v>
      </c>
      <c r="F111" s="1" t="s">
        <v>65</v>
      </c>
      <c r="G111" s="1" t="s">
        <v>52</v>
      </c>
      <c r="H111" s="1">
        <v>42.2</v>
      </c>
      <c r="I111" s="1">
        <v>4</v>
      </c>
      <c r="J111" s="1">
        <v>3</v>
      </c>
      <c r="K111" s="1" t="str" cm="1">
        <f t="array" ref="K111">_xlfn.IFS(TicketsTable[[#This Row],[CSAT_Score (1-5)]]&gt;=4,"Satisfied",TicketsTable[[#This Row],[CSAT_Score (1-5)]]&gt;=1,"Unsatisfied",ISBLANK(TicketsTable[[#This Row],[CSAT_Score (1-5)]]),"X")</f>
        <v>Satisfied</v>
      </c>
      <c r="L111" s="1" t="str" cm="1">
        <f t="array" ref="L11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11" s="1"/>
    </row>
    <row r="112" spans="1:13" x14ac:dyDescent="0.3">
      <c r="A112" s="1" t="s">
        <v>273</v>
      </c>
      <c r="B112" s="8">
        <v>46068</v>
      </c>
      <c r="C112" s="1" t="s">
        <v>84</v>
      </c>
      <c r="D112" s="1" t="s">
        <v>55</v>
      </c>
      <c r="E112" s="1" t="s">
        <v>93</v>
      </c>
      <c r="F112" s="1" t="s">
        <v>75</v>
      </c>
      <c r="G112" s="1" t="s">
        <v>52</v>
      </c>
      <c r="H112" s="1">
        <v>13</v>
      </c>
      <c r="I112" s="1">
        <v>2</v>
      </c>
      <c r="J112" s="1"/>
      <c r="K112" s="1" t="str" cm="1">
        <f t="array" ref="K112">_xlfn.IFS(TicketsTable[[#This Row],[CSAT_Score (1-5)]]&gt;=4,"Satisfied",TicketsTable[[#This Row],[CSAT_Score (1-5)]]&gt;=1,"Unsatisfied",ISBLANK(TicketsTable[[#This Row],[CSAT_Score (1-5)]]),"X")</f>
        <v>Unsatisfied</v>
      </c>
      <c r="L112" s="1" t="str" cm="1">
        <f t="array" ref="L11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12" s="1"/>
    </row>
    <row r="113" spans="1:13" x14ac:dyDescent="0.3">
      <c r="A113" s="1" t="s">
        <v>274</v>
      </c>
      <c r="B113" s="8">
        <v>46070</v>
      </c>
      <c r="C113" s="1" t="s">
        <v>275</v>
      </c>
      <c r="D113" s="1" t="s">
        <v>55</v>
      </c>
      <c r="E113" s="1" t="s">
        <v>56</v>
      </c>
      <c r="F113" s="1" t="s">
        <v>65</v>
      </c>
      <c r="G113" s="1" t="s">
        <v>52</v>
      </c>
      <c r="H113" s="1">
        <v>51.6</v>
      </c>
      <c r="I113" s="1"/>
      <c r="J113" s="1"/>
      <c r="K113" s="1" t="str" cm="1">
        <f t="array" ref="K113">_xlfn.IFS(TicketsTable[[#This Row],[CSAT_Score (1-5)]]&gt;=4,"Satisfied",TicketsTable[[#This Row],[CSAT_Score (1-5)]]&gt;=1,"Unsatisfied",ISBLANK(TicketsTable[[#This Row],[CSAT_Score (1-5)]]),"X")</f>
        <v>X</v>
      </c>
      <c r="L113" s="1" t="str" cm="1">
        <f t="array" ref="L11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13" s="1"/>
    </row>
    <row r="114" spans="1:13" x14ac:dyDescent="0.3">
      <c r="A114" s="1" t="s">
        <v>276</v>
      </c>
      <c r="B114" s="8">
        <v>46070</v>
      </c>
      <c r="C114" s="1" t="s">
        <v>277</v>
      </c>
      <c r="D114" s="1" t="s">
        <v>55</v>
      </c>
      <c r="E114" s="1" t="s">
        <v>93</v>
      </c>
      <c r="F114" s="1" t="s">
        <v>62</v>
      </c>
      <c r="G114" s="1" t="s">
        <v>52</v>
      </c>
      <c r="H114" s="1">
        <v>66.2</v>
      </c>
      <c r="I114" s="1">
        <v>1</v>
      </c>
      <c r="J114" s="1"/>
      <c r="K114" s="1" t="str" cm="1">
        <f t="array" ref="K114">_xlfn.IFS(TicketsTable[[#This Row],[CSAT_Score (1-5)]]&gt;=4,"Satisfied",TicketsTable[[#This Row],[CSAT_Score (1-5)]]&gt;=1,"Unsatisfied",ISBLANK(TicketsTable[[#This Row],[CSAT_Score (1-5)]]),"X")</f>
        <v>Unsatisfied</v>
      </c>
      <c r="L114" s="1" t="str" cm="1">
        <f t="array" ref="L11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14" s="1"/>
    </row>
    <row r="115" spans="1:13" x14ac:dyDescent="0.3">
      <c r="A115" s="1" t="s">
        <v>278</v>
      </c>
      <c r="B115" s="8">
        <v>46070</v>
      </c>
      <c r="C115" s="1" t="s">
        <v>97</v>
      </c>
      <c r="D115" s="1" t="s">
        <v>68</v>
      </c>
      <c r="E115" s="1" t="s">
        <v>74</v>
      </c>
      <c r="F115" s="1" t="s">
        <v>51</v>
      </c>
      <c r="G115" s="1" t="s">
        <v>58</v>
      </c>
      <c r="H115" s="1">
        <v>4</v>
      </c>
      <c r="I115" s="1">
        <v>4</v>
      </c>
      <c r="J115" s="1">
        <v>7</v>
      </c>
      <c r="K115" s="1" t="str" cm="1">
        <f t="array" ref="K115">_xlfn.IFS(TicketsTable[[#This Row],[CSAT_Score (1-5)]]&gt;=4,"Satisfied",TicketsTable[[#This Row],[CSAT_Score (1-5)]]&gt;=1,"Unsatisfied",ISBLANK(TicketsTable[[#This Row],[CSAT_Score (1-5)]]),"X")</f>
        <v>Satisfied</v>
      </c>
      <c r="L115" s="1" t="str" cm="1">
        <f t="array" ref="L11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15" s="1"/>
    </row>
    <row r="116" spans="1:13" x14ac:dyDescent="0.3">
      <c r="A116" s="1" t="s">
        <v>279</v>
      </c>
      <c r="B116" s="8">
        <v>46070</v>
      </c>
      <c r="C116" s="1" t="s">
        <v>280</v>
      </c>
      <c r="D116" s="1" t="s">
        <v>49</v>
      </c>
      <c r="E116" s="1" t="s">
        <v>78</v>
      </c>
      <c r="F116" s="1" t="s">
        <v>57</v>
      </c>
      <c r="G116" s="1" t="s">
        <v>58</v>
      </c>
      <c r="H116" s="1">
        <v>1.8</v>
      </c>
      <c r="I116" s="1">
        <v>4</v>
      </c>
      <c r="J116" s="1"/>
      <c r="K116" s="1" t="str" cm="1">
        <f t="array" ref="K116">_xlfn.IFS(TicketsTable[[#This Row],[CSAT_Score (1-5)]]&gt;=4,"Satisfied",TicketsTable[[#This Row],[CSAT_Score (1-5)]]&gt;=1,"Unsatisfied",ISBLANK(TicketsTable[[#This Row],[CSAT_Score (1-5)]]),"X")</f>
        <v>Satisfied</v>
      </c>
      <c r="L116" s="1" t="str" cm="1">
        <f t="array" ref="L11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16" s="1"/>
    </row>
    <row r="117" spans="1:13" x14ac:dyDescent="0.3">
      <c r="A117" s="1" t="s">
        <v>281</v>
      </c>
      <c r="B117" s="8">
        <v>46070</v>
      </c>
      <c r="C117" s="1" t="s">
        <v>141</v>
      </c>
      <c r="D117" s="1" t="s">
        <v>55</v>
      </c>
      <c r="E117" s="1" t="s">
        <v>93</v>
      </c>
      <c r="F117" s="1" t="s">
        <v>62</v>
      </c>
      <c r="G117" s="1" t="s">
        <v>58</v>
      </c>
      <c r="H117" s="1">
        <v>3.7</v>
      </c>
      <c r="I117" s="1">
        <v>5</v>
      </c>
      <c r="J117" s="1">
        <v>6</v>
      </c>
      <c r="K117" s="1" t="str" cm="1">
        <f t="array" ref="K117">_xlfn.IFS(TicketsTable[[#This Row],[CSAT_Score (1-5)]]&gt;=4,"Satisfied",TicketsTable[[#This Row],[CSAT_Score (1-5)]]&gt;=1,"Unsatisfied",ISBLANK(TicketsTable[[#This Row],[CSAT_Score (1-5)]]),"X")</f>
        <v>Satisfied</v>
      </c>
      <c r="L117" s="1" t="str" cm="1">
        <f t="array" ref="L11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17" s="1"/>
    </row>
    <row r="118" spans="1:13" x14ac:dyDescent="0.3">
      <c r="A118" s="1" t="s">
        <v>282</v>
      </c>
      <c r="B118" s="8">
        <v>46071</v>
      </c>
      <c r="C118" s="1" t="s">
        <v>283</v>
      </c>
      <c r="D118" s="1" t="s">
        <v>55</v>
      </c>
      <c r="E118" s="1" t="s">
        <v>50</v>
      </c>
      <c r="F118" s="1" t="s">
        <v>65</v>
      </c>
      <c r="G118" s="1" t="s">
        <v>52</v>
      </c>
      <c r="H118" s="1">
        <v>64.5</v>
      </c>
      <c r="I118" s="1">
        <v>1</v>
      </c>
      <c r="J118" s="1">
        <v>2</v>
      </c>
      <c r="K118" s="1" t="str" cm="1">
        <f t="array" ref="K118">_xlfn.IFS(TicketsTable[[#This Row],[CSAT_Score (1-5)]]&gt;=4,"Satisfied",TicketsTable[[#This Row],[CSAT_Score (1-5)]]&gt;=1,"Unsatisfied",ISBLANK(TicketsTable[[#This Row],[CSAT_Score (1-5)]]),"X")</f>
        <v>Unsatisfied</v>
      </c>
      <c r="L118" s="1" t="str" cm="1">
        <f t="array" ref="L11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18" s="1"/>
    </row>
    <row r="119" spans="1:13" x14ac:dyDescent="0.3">
      <c r="A119" s="1" t="s">
        <v>284</v>
      </c>
      <c r="B119" s="8">
        <v>46071</v>
      </c>
      <c r="C119" s="1" t="s">
        <v>285</v>
      </c>
      <c r="D119" s="1" t="s">
        <v>82</v>
      </c>
      <c r="E119" s="1" t="s">
        <v>110</v>
      </c>
      <c r="F119" s="1" t="s">
        <v>62</v>
      </c>
      <c r="G119" s="1" t="s">
        <v>58</v>
      </c>
      <c r="H119" s="1">
        <v>3.5</v>
      </c>
      <c r="I119" s="1"/>
      <c r="J119" s="1">
        <v>6</v>
      </c>
      <c r="K119" s="1" t="str" cm="1">
        <f t="array" ref="K119">_xlfn.IFS(TicketsTable[[#This Row],[CSAT_Score (1-5)]]&gt;=4,"Satisfied",TicketsTable[[#This Row],[CSAT_Score (1-5)]]&gt;=1,"Unsatisfied",ISBLANK(TicketsTable[[#This Row],[CSAT_Score (1-5)]]),"X")</f>
        <v>X</v>
      </c>
      <c r="L119" s="1" t="str" cm="1">
        <f t="array" ref="L11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19" s="1"/>
    </row>
    <row r="120" spans="1:13" x14ac:dyDescent="0.3">
      <c r="A120" s="1" t="s">
        <v>286</v>
      </c>
      <c r="B120" s="8">
        <v>46072</v>
      </c>
      <c r="C120" s="1" t="s">
        <v>287</v>
      </c>
      <c r="D120" s="1" t="s">
        <v>55</v>
      </c>
      <c r="E120" s="1" t="s">
        <v>50</v>
      </c>
      <c r="F120" s="1" t="s">
        <v>65</v>
      </c>
      <c r="G120" s="1" t="s">
        <v>58</v>
      </c>
      <c r="H120" s="1">
        <v>3.2</v>
      </c>
      <c r="I120" s="1">
        <v>4</v>
      </c>
      <c r="J120" s="1">
        <v>4</v>
      </c>
      <c r="K120" s="1" t="str" cm="1">
        <f t="array" ref="K120">_xlfn.IFS(TicketsTable[[#This Row],[CSAT_Score (1-5)]]&gt;=4,"Satisfied",TicketsTable[[#This Row],[CSAT_Score (1-5)]]&gt;=1,"Unsatisfied",ISBLANK(TicketsTable[[#This Row],[CSAT_Score (1-5)]]),"X")</f>
        <v>Satisfied</v>
      </c>
      <c r="L120" s="1" t="str" cm="1">
        <f t="array" ref="L12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20" s="1"/>
    </row>
    <row r="121" spans="1:13" x14ac:dyDescent="0.3">
      <c r="A121" s="1" t="s">
        <v>288</v>
      </c>
      <c r="B121" s="8">
        <v>46072</v>
      </c>
      <c r="C121" s="1" t="s">
        <v>289</v>
      </c>
      <c r="D121" s="1" t="s">
        <v>49</v>
      </c>
      <c r="E121" s="1" t="s">
        <v>74</v>
      </c>
      <c r="F121" s="1" t="s">
        <v>65</v>
      </c>
      <c r="G121" s="1" t="s">
        <v>58</v>
      </c>
      <c r="H121" s="1">
        <v>3.4</v>
      </c>
      <c r="I121" s="1">
        <v>5</v>
      </c>
      <c r="J121" s="1">
        <v>6</v>
      </c>
      <c r="K121" s="1" t="str" cm="1">
        <f t="array" ref="K121">_xlfn.IFS(TicketsTable[[#This Row],[CSAT_Score (1-5)]]&gt;=4,"Satisfied",TicketsTable[[#This Row],[CSAT_Score (1-5)]]&gt;=1,"Unsatisfied",ISBLANK(TicketsTable[[#This Row],[CSAT_Score (1-5)]]),"X")</f>
        <v>Satisfied</v>
      </c>
      <c r="L121" s="1" t="str" cm="1">
        <f t="array" ref="L12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21" s="1"/>
    </row>
    <row r="122" spans="1:13" x14ac:dyDescent="0.3">
      <c r="A122" s="1" t="s">
        <v>290</v>
      </c>
      <c r="B122" s="8">
        <v>46072</v>
      </c>
      <c r="C122" s="1" t="s">
        <v>238</v>
      </c>
      <c r="D122" s="1" t="s">
        <v>55</v>
      </c>
      <c r="E122" s="1" t="s">
        <v>121</v>
      </c>
      <c r="F122" s="1" t="s">
        <v>51</v>
      </c>
      <c r="G122" s="1" t="s">
        <v>58</v>
      </c>
      <c r="H122" s="1">
        <v>1.3</v>
      </c>
      <c r="I122" s="1"/>
      <c r="J122" s="1"/>
      <c r="K122" s="1" t="str" cm="1">
        <f t="array" ref="K122">_xlfn.IFS(TicketsTable[[#This Row],[CSAT_Score (1-5)]]&gt;=4,"Satisfied",TicketsTable[[#This Row],[CSAT_Score (1-5)]]&gt;=1,"Unsatisfied",ISBLANK(TicketsTable[[#This Row],[CSAT_Score (1-5)]]),"X")</f>
        <v>X</v>
      </c>
      <c r="L122" s="1" t="str" cm="1">
        <f t="array" ref="L12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22" s="1"/>
    </row>
    <row r="123" spans="1:13" x14ac:dyDescent="0.3">
      <c r="A123" s="1" t="s">
        <v>291</v>
      </c>
      <c r="B123" s="8">
        <v>46072</v>
      </c>
      <c r="C123" s="1" t="s">
        <v>188</v>
      </c>
      <c r="D123" s="1" t="s">
        <v>82</v>
      </c>
      <c r="E123" s="1" t="s">
        <v>56</v>
      </c>
      <c r="F123" s="1" t="s">
        <v>62</v>
      </c>
      <c r="G123" s="1" t="s">
        <v>58</v>
      </c>
      <c r="H123" s="1">
        <v>2.6</v>
      </c>
      <c r="I123" s="1">
        <v>3</v>
      </c>
      <c r="J123" s="1">
        <v>5</v>
      </c>
      <c r="K123" s="1" t="str" cm="1">
        <f t="array" ref="K123">_xlfn.IFS(TicketsTable[[#This Row],[CSAT_Score (1-5)]]&gt;=4,"Satisfied",TicketsTable[[#This Row],[CSAT_Score (1-5)]]&gt;=1,"Unsatisfied",ISBLANK(TicketsTable[[#This Row],[CSAT_Score (1-5)]]),"X")</f>
        <v>Unsatisfied</v>
      </c>
      <c r="L123" s="1" t="str" cm="1">
        <f t="array" ref="L12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23" s="1"/>
    </row>
    <row r="124" spans="1:13" x14ac:dyDescent="0.3">
      <c r="A124" s="1" t="s">
        <v>292</v>
      </c>
      <c r="B124" s="8">
        <v>46072</v>
      </c>
      <c r="C124" s="1" t="s">
        <v>293</v>
      </c>
      <c r="D124" s="1" t="s">
        <v>55</v>
      </c>
      <c r="E124" s="1" t="s">
        <v>110</v>
      </c>
      <c r="F124" s="1" t="s">
        <v>57</v>
      </c>
      <c r="G124" s="1" t="s">
        <v>58</v>
      </c>
      <c r="H124" s="1">
        <v>4.2</v>
      </c>
      <c r="I124" s="1">
        <v>5</v>
      </c>
      <c r="J124" s="1">
        <v>6</v>
      </c>
      <c r="K124" s="1" t="str" cm="1">
        <f t="array" ref="K124">_xlfn.IFS(TicketsTable[[#This Row],[CSAT_Score (1-5)]]&gt;=4,"Satisfied",TicketsTable[[#This Row],[CSAT_Score (1-5)]]&gt;=1,"Unsatisfied",ISBLANK(TicketsTable[[#This Row],[CSAT_Score (1-5)]]),"X")</f>
        <v>Satisfied</v>
      </c>
      <c r="L124" s="1" t="str" cm="1">
        <f t="array" ref="L12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24" s="1"/>
    </row>
    <row r="125" spans="1:13" x14ac:dyDescent="0.3">
      <c r="A125" s="1" t="s">
        <v>294</v>
      </c>
      <c r="B125" s="8">
        <v>46072</v>
      </c>
      <c r="C125" s="1" t="s">
        <v>211</v>
      </c>
      <c r="D125" s="1" t="s">
        <v>55</v>
      </c>
      <c r="E125" s="1" t="s">
        <v>69</v>
      </c>
      <c r="F125" s="1" t="s">
        <v>79</v>
      </c>
      <c r="G125" s="1" t="s">
        <v>58</v>
      </c>
      <c r="H125" s="1">
        <v>2</v>
      </c>
      <c r="I125" s="1">
        <v>3</v>
      </c>
      <c r="J125" s="1"/>
      <c r="K125" s="1" t="str" cm="1">
        <f t="array" ref="K125">_xlfn.IFS(TicketsTable[[#This Row],[CSAT_Score (1-5)]]&gt;=4,"Satisfied",TicketsTable[[#This Row],[CSAT_Score (1-5)]]&gt;=1,"Unsatisfied",ISBLANK(TicketsTable[[#This Row],[CSAT_Score (1-5)]]),"X")</f>
        <v>Unsatisfied</v>
      </c>
      <c r="L125" s="1" t="str" cm="1">
        <f t="array" ref="L12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25" s="1"/>
    </row>
    <row r="126" spans="1:13" x14ac:dyDescent="0.3">
      <c r="A126" s="1" t="s">
        <v>295</v>
      </c>
      <c r="B126" s="8">
        <v>46073</v>
      </c>
      <c r="C126" s="1" t="s">
        <v>67</v>
      </c>
      <c r="D126" s="1" t="s">
        <v>55</v>
      </c>
      <c r="E126" s="1" t="s">
        <v>50</v>
      </c>
      <c r="F126" s="1" t="s">
        <v>57</v>
      </c>
      <c r="G126" s="1" t="s">
        <v>58</v>
      </c>
      <c r="H126" s="1">
        <v>2.9</v>
      </c>
      <c r="I126" s="1">
        <v>3</v>
      </c>
      <c r="J126" s="1">
        <v>6</v>
      </c>
      <c r="K126" s="1" t="str" cm="1">
        <f t="array" ref="K126">_xlfn.IFS(TicketsTable[[#This Row],[CSAT_Score (1-5)]]&gt;=4,"Satisfied",TicketsTable[[#This Row],[CSAT_Score (1-5)]]&gt;=1,"Unsatisfied",ISBLANK(TicketsTable[[#This Row],[CSAT_Score (1-5)]]),"X")</f>
        <v>Unsatisfied</v>
      </c>
      <c r="L126" s="1" t="str" cm="1">
        <f t="array" ref="L12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26" s="1"/>
    </row>
    <row r="127" spans="1:13" x14ac:dyDescent="0.3">
      <c r="A127" s="1" t="s">
        <v>296</v>
      </c>
      <c r="B127" s="8">
        <v>46074</v>
      </c>
      <c r="C127" s="1" t="s">
        <v>289</v>
      </c>
      <c r="D127" s="1" t="s">
        <v>49</v>
      </c>
      <c r="E127" s="1" t="s">
        <v>110</v>
      </c>
      <c r="F127" s="1" t="s">
        <v>51</v>
      </c>
      <c r="G127" s="1" t="s">
        <v>52</v>
      </c>
      <c r="H127" s="1">
        <v>57.2</v>
      </c>
      <c r="I127" s="1">
        <v>2</v>
      </c>
      <c r="J127" s="1">
        <v>4</v>
      </c>
      <c r="K127" s="1" t="str" cm="1">
        <f t="array" ref="K127">_xlfn.IFS(TicketsTable[[#This Row],[CSAT_Score (1-5)]]&gt;=4,"Satisfied",TicketsTable[[#This Row],[CSAT_Score (1-5)]]&gt;=1,"Unsatisfied",ISBLANK(TicketsTable[[#This Row],[CSAT_Score (1-5)]]),"X")</f>
        <v>Unsatisfied</v>
      </c>
      <c r="L127" s="1" t="str" cm="1">
        <f t="array" ref="L12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27" s="1"/>
    </row>
    <row r="128" spans="1:13" x14ac:dyDescent="0.3">
      <c r="A128" s="1" t="s">
        <v>297</v>
      </c>
      <c r="B128" s="8">
        <v>46074</v>
      </c>
      <c r="C128" s="1" t="s">
        <v>253</v>
      </c>
      <c r="D128" s="1" t="s">
        <v>55</v>
      </c>
      <c r="E128" s="1" t="s">
        <v>61</v>
      </c>
      <c r="F128" s="1" t="s">
        <v>51</v>
      </c>
      <c r="G128" s="1" t="s">
        <v>52</v>
      </c>
      <c r="H128" s="1">
        <v>13.7</v>
      </c>
      <c r="I128" s="1">
        <v>1</v>
      </c>
      <c r="J128" s="1"/>
      <c r="K128" s="1" t="str" cm="1">
        <f t="array" ref="K128">_xlfn.IFS(TicketsTable[[#This Row],[CSAT_Score (1-5)]]&gt;=4,"Satisfied",TicketsTable[[#This Row],[CSAT_Score (1-5)]]&gt;=1,"Unsatisfied",ISBLANK(TicketsTable[[#This Row],[CSAT_Score (1-5)]]),"X")</f>
        <v>Unsatisfied</v>
      </c>
      <c r="L128" s="1" t="str" cm="1">
        <f t="array" ref="L12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28" s="1"/>
    </row>
    <row r="129" spans="1:13" x14ac:dyDescent="0.3">
      <c r="A129" s="1" t="s">
        <v>298</v>
      </c>
      <c r="B129" s="8">
        <v>46075</v>
      </c>
      <c r="C129" s="1" t="s">
        <v>299</v>
      </c>
      <c r="D129" s="1" t="s">
        <v>82</v>
      </c>
      <c r="E129" s="1" t="s">
        <v>69</v>
      </c>
      <c r="F129" s="1" t="s">
        <v>62</v>
      </c>
      <c r="G129" s="1" t="s">
        <v>58</v>
      </c>
      <c r="H129" s="1">
        <v>0.7</v>
      </c>
      <c r="I129" s="1">
        <v>5</v>
      </c>
      <c r="J129" s="1">
        <v>5</v>
      </c>
      <c r="K129" s="1" t="str" cm="1">
        <f t="array" ref="K129">_xlfn.IFS(TicketsTable[[#This Row],[CSAT_Score (1-5)]]&gt;=4,"Satisfied",TicketsTable[[#This Row],[CSAT_Score (1-5)]]&gt;=1,"Unsatisfied",ISBLANK(TicketsTable[[#This Row],[CSAT_Score (1-5)]]),"X")</f>
        <v>Satisfied</v>
      </c>
      <c r="L129" s="1" t="str" cm="1">
        <f t="array" ref="L12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29" s="1"/>
    </row>
    <row r="130" spans="1:13" x14ac:dyDescent="0.3">
      <c r="A130" s="1" t="s">
        <v>300</v>
      </c>
      <c r="B130" s="8">
        <v>46076</v>
      </c>
      <c r="C130" s="1" t="s">
        <v>48</v>
      </c>
      <c r="D130" s="1" t="s">
        <v>82</v>
      </c>
      <c r="E130" s="1" t="s">
        <v>78</v>
      </c>
      <c r="F130" s="1" t="s">
        <v>79</v>
      </c>
      <c r="G130" s="1" t="s">
        <v>52</v>
      </c>
      <c r="H130" s="1">
        <v>28.5</v>
      </c>
      <c r="I130" s="1">
        <v>3</v>
      </c>
      <c r="J130" s="1">
        <v>3</v>
      </c>
      <c r="K130" s="1" t="str" cm="1">
        <f t="array" ref="K130">_xlfn.IFS(TicketsTable[[#This Row],[CSAT_Score (1-5)]]&gt;=4,"Satisfied",TicketsTable[[#This Row],[CSAT_Score (1-5)]]&gt;=1,"Unsatisfied",ISBLANK(TicketsTable[[#This Row],[CSAT_Score (1-5)]]),"X")</f>
        <v>Unsatisfied</v>
      </c>
      <c r="L130" s="1" t="str" cm="1">
        <f t="array" ref="L13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30" s="1"/>
    </row>
    <row r="131" spans="1:13" x14ac:dyDescent="0.3">
      <c r="A131" s="1" t="s">
        <v>301</v>
      </c>
      <c r="B131" s="8">
        <v>46076</v>
      </c>
      <c r="C131" s="1" t="s">
        <v>302</v>
      </c>
      <c r="D131" s="1" t="s">
        <v>55</v>
      </c>
      <c r="E131" s="1" t="s">
        <v>121</v>
      </c>
      <c r="F131" s="1" t="s">
        <v>62</v>
      </c>
      <c r="G131" s="1" t="s">
        <v>52</v>
      </c>
      <c r="H131" s="1">
        <v>18.399999999999999</v>
      </c>
      <c r="I131" s="1">
        <v>3</v>
      </c>
      <c r="J131" s="1">
        <v>1</v>
      </c>
      <c r="K131" s="1" t="str" cm="1">
        <f t="array" ref="K131">_xlfn.IFS(TicketsTable[[#This Row],[CSAT_Score (1-5)]]&gt;=4,"Satisfied",TicketsTable[[#This Row],[CSAT_Score (1-5)]]&gt;=1,"Unsatisfied",ISBLANK(TicketsTable[[#This Row],[CSAT_Score (1-5)]]),"X")</f>
        <v>Unsatisfied</v>
      </c>
      <c r="L131" s="1" t="str" cm="1">
        <f t="array" ref="L13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31" s="1"/>
    </row>
    <row r="132" spans="1:13" x14ac:dyDescent="0.3">
      <c r="A132" s="1" t="s">
        <v>303</v>
      </c>
      <c r="B132" s="8">
        <v>46077</v>
      </c>
      <c r="C132" s="1" t="s">
        <v>201</v>
      </c>
      <c r="D132" s="1" t="s">
        <v>55</v>
      </c>
      <c r="E132" s="1" t="s">
        <v>78</v>
      </c>
      <c r="F132" s="1" t="s">
        <v>65</v>
      </c>
      <c r="G132" s="1" t="s">
        <v>58</v>
      </c>
      <c r="H132" s="1">
        <v>2.5</v>
      </c>
      <c r="I132" s="1">
        <v>4</v>
      </c>
      <c r="J132" s="1"/>
      <c r="K132" s="1" t="str" cm="1">
        <f t="array" ref="K132">_xlfn.IFS(TicketsTable[[#This Row],[CSAT_Score (1-5)]]&gt;=4,"Satisfied",TicketsTable[[#This Row],[CSAT_Score (1-5)]]&gt;=1,"Unsatisfied",ISBLANK(TicketsTable[[#This Row],[CSAT_Score (1-5)]]),"X")</f>
        <v>Satisfied</v>
      </c>
      <c r="L132" s="1" t="str" cm="1">
        <f t="array" ref="L13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32" s="1"/>
    </row>
    <row r="133" spans="1:13" x14ac:dyDescent="0.3">
      <c r="A133" s="1" t="s">
        <v>304</v>
      </c>
      <c r="B133" s="8">
        <v>46077</v>
      </c>
      <c r="C133" s="1" t="s">
        <v>268</v>
      </c>
      <c r="D133" s="1" t="s">
        <v>49</v>
      </c>
      <c r="E133" s="1" t="s">
        <v>110</v>
      </c>
      <c r="F133" s="1" t="s">
        <v>51</v>
      </c>
      <c r="G133" s="1" t="s">
        <v>58</v>
      </c>
      <c r="H133" s="1">
        <v>3</v>
      </c>
      <c r="I133" s="1"/>
      <c r="J133" s="1">
        <v>7</v>
      </c>
      <c r="K133" s="1" t="str" cm="1">
        <f t="array" ref="K133">_xlfn.IFS(TicketsTable[[#This Row],[CSAT_Score (1-5)]]&gt;=4,"Satisfied",TicketsTable[[#This Row],[CSAT_Score (1-5)]]&gt;=1,"Unsatisfied",ISBLANK(TicketsTable[[#This Row],[CSAT_Score (1-5)]]),"X")</f>
        <v>X</v>
      </c>
      <c r="L133" s="1" t="str" cm="1">
        <f t="array" ref="L13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33" s="1"/>
    </row>
    <row r="134" spans="1:13" x14ac:dyDescent="0.3">
      <c r="A134" s="1" t="s">
        <v>305</v>
      </c>
      <c r="B134" s="8">
        <v>46079</v>
      </c>
      <c r="C134" s="1" t="s">
        <v>107</v>
      </c>
      <c r="D134" s="1" t="s">
        <v>82</v>
      </c>
      <c r="E134" s="1" t="s">
        <v>93</v>
      </c>
      <c r="F134" s="1" t="s">
        <v>57</v>
      </c>
      <c r="G134" s="1" t="s">
        <v>52</v>
      </c>
      <c r="H134" s="1">
        <v>45.2</v>
      </c>
      <c r="I134" s="1">
        <v>2</v>
      </c>
      <c r="J134" s="1">
        <v>2</v>
      </c>
      <c r="K134" s="1" t="str" cm="1">
        <f t="array" ref="K134">_xlfn.IFS(TicketsTable[[#This Row],[CSAT_Score (1-5)]]&gt;=4,"Satisfied",TicketsTable[[#This Row],[CSAT_Score (1-5)]]&gt;=1,"Unsatisfied",ISBLANK(TicketsTable[[#This Row],[CSAT_Score (1-5)]]),"X")</f>
        <v>Unsatisfied</v>
      </c>
      <c r="L134" s="1" t="str" cm="1">
        <f t="array" ref="L13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34" s="1"/>
    </row>
    <row r="135" spans="1:13" x14ac:dyDescent="0.3">
      <c r="A135" s="1" t="s">
        <v>306</v>
      </c>
      <c r="B135" s="8">
        <v>46079</v>
      </c>
      <c r="C135" s="1" t="s">
        <v>131</v>
      </c>
      <c r="D135" s="1" t="s">
        <v>49</v>
      </c>
      <c r="E135" s="1" t="s">
        <v>50</v>
      </c>
      <c r="F135" s="1" t="s">
        <v>79</v>
      </c>
      <c r="G135" s="1" t="s">
        <v>52</v>
      </c>
      <c r="H135" s="1">
        <v>50.9</v>
      </c>
      <c r="I135" s="1"/>
      <c r="J135" s="1">
        <v>2</v>
      </c>
      <c r="K135" s="1" t="str" cm="1">
        <f t="array" ref="K135">_xlfn.IFS(TicketsTable[[#This Row],[CSAT_Score (1-5)]]&gt;=4,"Satisfied",TicketsTable[[#This Row],[CSAT_Score (1-5)]]&gt;=1,"Unsatisfied",ISBLANK(TicketsTable[[#This Row],[CSAT_Score (1-5)]]),"X")</f>
        <v>X</v>
      </c>
      <c r="L135" s="1" t="str" cm="1">
        <f t="array" ref="L13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35" s="1"/>
    </row>
    <row r="136" spans="1:13" x14ac:dyDescent="0.3">
      <c r="A136" s="1" t="s">
        <v>307</v>
      </c>
      <c r="B136" s="8">
        <v>46079</v>
      </c>
      <c r="C136" s="1" t="s">
        <v>125</v>
      </c>
      <c r="D136" s="1" t="s">
        <v>55</v>
      </c>
      <c r="E136" s="1" t="s">
        <v>56</v>
      </c>
      <c r="F136" s="1" t="s">
        <v>79</v>
      </c>
      <c r="G136" s="1" t="s">
        <v>58</v>
      </c>
      <c r="H136" s="1">
        <v>2.1</v>
      </c>
      <c r="I136" s="1">
        <v>5</v>
      </c>
      <c r="J136" s="1">
        <v>4</v>
      </c>
      <c r="K136" s="1" t="str" cm="1">
        <f t="array" ref="K136">_xlfn.IFS(TicketsTable[[#This Row],[CSAT_Score (1-5)]]&gt;=4,"Satisfied",TicketsTable[[#This Row],[CSAT_Score (1-5)]]&gt;=1,"Unsatisfied",ISBLANK(TicketsTable[[#This Row],[CSAT_Score (1-5)]]),"X")</f>
        <v>Satisfied</v>
      </c>
      <c r="L136" s="1" t="str" cm="1">
        <f t="array" ref="L13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36" s="1"/>
    </row>
    <row r="137" spans="1:13" x14ac:dyDescent="0.3">
      <c r="A137" s="1" t="s">
        <v>308</v>
      </c>
      <c r="B137" s="8">
        <v>46079</v>
      </c>
      <c r="C137" s="1" t="s">
        <v>309</v>
      </c>
      <c r="D137" s="1" t="s">
        <v>49</v>
      </c>
      <c r="E137" s="1" t="s">
        <v>69</v>
      </c>
      <c r="F137" s="1" t="s">
        <v>65</v>
      </c>
      <c r="G137" s="1" t="s">
        <v>58</v>
      </c>
      <c r="H137" s="1">
        <v>3.9</v>
      </c>
      <c r="I137" s="1">
        <v>5</v>
      </c>
      <c r="J137" s="1">
        <v>4</v>
      </c>
      <c r="K137" s="1" t="str" cm="1">
        <f t="array" ref="K137">_xlfn.IFS(TicketsTable[[#This Row],[CSAT_Score (1-5)]]&gt;=4,"Satisfied",TicketsTable[[#This Row],[CSAT_Score (1-5)]]&gt;=1,"Unsatisfied",ISBLANK(TicketsTable[[#This Row],[CSAT_Score (1-5)]]),"X")</f>
        <v>Satisfied</v>
      </c>
      <c r="L137" s="1" t="str" cm="1">
        <f t="array" ref="L13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37" s="1"/>
    </row>
    <row r="138" spans="1:13" x14ac:dyDescent="0.3">
      <c r="A138" s="1" t="s">
        <v>310</v>
      </c>
      <c r="B138" s="8">
        <v>46079</v>
      </c>
      <c r="C138" s="1" t="s">
        <v>120</v>
      </c>
      <c r="D138" s="1" t="s">
        <v>68</v>
      </c>
      <c r="E138" s="1" t="s">
        <v>121</v>
      </c>
      <c r="F138" s="1" t="s">
        <v>79</v>
      </c>
      <c r="G138" s="1" t="s">
        <v>52</v>
      </c>
      <c r="H138" s="1">
        <v>61.2</v>
      </c>
      <c r="I138" s="1">
        <v>1</v>
      </c>
      <c r="J138" s="1"/>
      <c r="K138" s="1" t="str" cm="1">
        <f t="array" ref="K138">_xlfn.IFS(TicketsTable[[#This Row],[CSAT_Score (1-5)]]&gt;=4,"Satisfied",TicketsTable[[#This Row],[CSAT_Score (1-5)]]&gt;=1,"Unsatisfied",ISBLANK(TicketsTable[[#This Row],[CSAT_Score (1-5)]]),"X")</f>
        <v>Unsatisfied</v>
      </c>
      <c r="L138" s="1" t="str" cm="1">
        <f t="array" ref="L13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38" s="1"/>
    </row>
    <row r="139" spans="1:13" x14ac:dyDescent="0.3">
      <c r="A139" s="1" t="s">
        <v>311</v>
      </c>
      <c r="B139" s="8">
        <v>46079</v>
      </c>
      <c r="C139" s="1" t="s">
        <v>312</v>
      </c>
      <c r="D139" s="1" t="s">
        <v>49</v>
      </c>
      <c r="E139" s="1" t="s">
        <v>93</v>
      </c>
      <c r="F139" s="1" t="s">
        <v>57</v>
      </c>
      <c r="G139" s="1" t="s">
        <v>58</v>
      </c>
      <c r="H139" s="1">
        <v>1.1000000000000001</v>
      </c>
      <c r="I139" s="1">
        <v>4</v>
      </c>
      <c r="J139" s="1">
        <v>6</v>
      </c>
      <c r="K139" s="1" t="str" cm="1">
        <f t="array" ref="K139">_xlfn.IFS(TicketsTable[[#This Row],[CSAT_Score (1-5)]]&gt;=4,"Satisfied",TicketsTable[[#This Row],[CSAT_Score (1-5)]]&gt;=1,"Unsatisfied",ISBLANK(TicketsTable[[#This Row],[CSAT_Score (1-5)]]),"X")</f>
        <v>Satisfied</v>
      </c>
      <c r="L139" s="1" t="str" cm="1">
        <f t="array" ref="L13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39" s="1"/>
    </row>
    <row r="140" spans="1:13" x14ac:dyDescent="0.3">
      <c r="A140" s="1" t="s">
        <v>313</v>
      </c>
      <c r="B140" s="8">
        <v>46080</v>
      </c>
      <c r="C140" s="1" t="s">
        <v>314</v>
      </c>
      <c r="D140" s="1" t="s">
        <v>68</v>
      </c>
      <c r="E140" s="1" t="s">
        <v>69</v>
      </c>
      <c r="F140" s="1" t="s">
        <v>79</v>
      </c>
      <c r="G140" s="1" t="s">
        <v>58</v>
      </c>
      <c r="H140" s="1">
        <v>2</v>
      </c>
      <c r="I140" s="1">
        <v>4</v>
      </c>
      <c r="J140" s="1">
        <v>5</v>
      </c>
      <c r="K140" s="1" t="str" cm="1">
        <f t="array" ref="K140">_xlfn.IFS(TicketsTable[[#This Row],[CSAT_Score (1-5)]]&gt;=4,"Satisfied",TicketsTable[[#This Row],[CSAT_Score (1-5)]]&gt;=1,"Unsatisfied",ISBLANK(TicketsTable[[#This Row],[CSAT_Score (1-5)]]),"X")</f>
        <v>Satisfied</v>
      </c>
      <c r="L140" s="1" t="str" cm="1">
        <f t="array" ref="L14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40" s="1"/>
    </row>
    <row r="141" spans="1:13" x14ac:dyDescent="0.3">
      <c r="A141" s="1" t="s">
        <v>315</v>
      </c>
      <c r="B141" s="8">
        <v>46080</v>
      </c>
      <c r="C141" s="1" t="s">
        <v>316</v>
      </c>
      <c r="D141" s="1" t="s">
        <v>68</v>
      </c>
      <c r="E141" s="1" t="s">
        <v>110</v>
      </c>
      <c r="F141" s="1" t="s">
        <v>51</v>
      </c>
      <c r="G141" s="1" t="s">
        <v>58</v>
      </c>
      <c r="H141" s="1">
        <v>3.3</v>
      </c>
      <c r="I141" s="1">
        <v>4</v>
      </c>
      <c r="J141" s="1">
        <v>4</v>
      </c>
      <c r="K141" s="1" t="str" cm="1">
        <f t="array" ref="K141">_xlfn.IFS(TicketsTable[[#This Row],[CSAT_Score (1-5)]]&gt;=4,"Satisfied",TicketsTable[[#This Row],[CSAT_Score (1-5)]]&gt;=1,"Unsatisfied",ISBLANK(TicketsTable[[#This Row],[CSAT_Score (1-5)]]),"X")</f>
        <v>Satisfied</v>
      </c>
      <c r="L141" s="1" t="str" cm="1">
        <f t="array" ref="L14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41" s="1"/>
    </row>
    <row r="142" spans="1:13" x14ac:dyDescent="0.3">
      <c r="A142" s="1" t="s">
        <v>317</v>
      </c>
      <c r="B142" s="8">
        <v>46081</v>
      </c>
      <c r="C142" s="1" t="s">
        <v>318</v>
      </c>
      <c r="D142" s="1" t="s">
        <v>55</v>
      </c>
      <c r="E142" s="1" t="s">
        <v>93</v>
      </c>
      <c r="F142" s="1" t="s">
        <v>51</v>
      </c>
      <c r="G142" s="1" t="s">
        <v>58</v>
      </c>
      <c r="H142" s="1">
        <v>3.3</v>
      </c>
      <c r="I142" s="1">
        <v>3</v>
      </c>
      <c r="J142" s="1">
        <v>7</v>
      </c>
      <c r="K142" s="1" t="str" cm="1">
        <f t="array" ref="K142">_xlfn.IFS(TicketsTable[[#This Row],[CSAT_Score (1-5)]]&gt;=4,"Satisfied",TicketsTable[[#This Row],[CSAT_Score (1-5)]]&gt;=1,"Unsatisfied",ISBLANK(TicketsTable[[#This Row],[CSAT_Score (1-5)]]),"X")</f>
        <v>Unsatisfied</v>
      </c>
      <c r="L142" s="1" t="str" cm="1">
        <f t="array" ref="L14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42" s="1"/>
    </row>
    <row r="143" spans="1:13" x14ac:dyDescent="0.3">
      <c r="A143" s="1" t="s">
        <v>319</v>
      </c>
      <c r="B143" s="8">
        <v>46081</v>
      </c>
      <c r="C143" s="1" t="s">
        <v>320</v>
      </c>
      <c r="D143" s="1" t="s">
        <v>68</v>
      </c>
      <c r="E143" s="1" t="s">
        <v>74</v>
      </c>
      <c r="F143" s="1" t="s">
        <v>57</v>
      </c>
      <c r="G143" s="1" t="s">
        <v>58</v>
      </c>
      <c r="H143" s="1">
        <v>3.6</v>
      </c>
      <c r="I143" s="1">
        <v>5</v>
      </c>
      <c r="J143" s="1">
        <v>4</v>
      </c>
      <c r="K143" s="1" t="str" cm="1">
        <f t="array" ref="K143">_xlfn.IFS(TicketsTable[[#This Row],[CSAT_Score (1-5)]]&gt;=4,"Satisfied",TicketsTable[[#This Row],[CSAT_Score (1-5)]]&gt;=1,"Unsatisfied",ISBLANK(TicketsTable[[#This Row],[CSAT_Score (1-5)]]),"X")</f>
        <v>Satisfied</v>
      </c>
      <c r="L143" s="1" t="str" cm="1">
        <f t="array" ref="L14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43" s="1"/>
    </row>
    <row r="144" spans="1:13" x14ac:dyDescent="0.3">
      <c r="A144" s="1" t="s">
        <v>321</v>
      </c>
      <c r="B144" s="8">
        <v>46082</v>
      </c>
      <c r="C144" s="1" t="s">
        <v>54</v>
      </c>
      <c r="D144" s="1" t="s">
        <v>68</v>
      </c>
      <c r="E144" s="1" t="s">
        <v>121</v>
      </c>
      <c r="F144" s="1" t="s">
        <v>79</v>
      </c>
      <c r="G144" s="1" t="s">
        <v>58</v>
      </c>
      <c r="H144" s="1">
        <v>2.7</v>
      </c>
      <c r="I144" s="1">
        <v>5</v>
      </c>
      <c r="J144" s="1">
        <v>6</v>
      </c>
      <c r="K144" s="1" t="str" cm="1">
        <f t="array" ref="K144">_xlfn.IFS(TicketsTable[[#This Row],[CSAT_Score (1-5)]]&gt;=4,"Satisfied",TicketsTable[[#This Row],[CSAT_Score (1-5)]]&gt;=1,"Unsatisfied",ISBLANK(TicketsTable[[#This Row],[CSAT_Score (1-5)]]),"X")</f>
        <v>Satisfied</v>
      </c>
      <c r="L144" s="1" t="str" cm="1">
        <f t="array" ref="L14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44" s="1"/>
    </row>
    <row r="145" spans="1:13" x14ac:dyDescent="0.3">
      <c r="A145" s="1" t="s">
        <v>322</v>
      </c>
      <c r="B145" s="8">
        <v>46082</v>
      </c>
      <c r="C145" s="1" t="s">
        <v>323</v>
      </c>
      <c r="D145" s="1" t="s">
        <v>49</v>
      </c>
      <c r="E145" s="1" t="s">
        <v>121</v>
      </c>
      <c r="F145" s="1" t="s">
        <v>57</v>
      </c>
      <c r="G145" s="1" t="s">
        <v>52</v>
      </c>
      <c r="H145" s="1">
        <v>13.1</v>
      </c>
      <c r="I145" s="1">
        <v>2</v>
      </c>
      <c r="J145" s="1">
        <v>1</v>
      </c>
      <c r="K145" s="1" t="str" cm="1">
        <f t="array" ref="K145">_xlfn.IFS(TicketsTable[[#This Row],[CSAT_Score (1-5)]]&gt;=4,"Satisfied",TicketsTable[[#This Row],[CSAT_Score (1-5)]]&gt;=1,"Unsatisfied",ISBLANK(TicketsTable[[#This Row],[CSAT_Score (1-5)]]),"X")</f>
        <v>Unsatisfied</v>
      </c>
      <c r="L145" s="1" t="str" cm="1">
        <f t="array" ref="L14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45" s="1"/>
    </row>
    <row r="146" spans="1:13" x14ac:dyDescent="0.3">
      <c r="A146" s="1" t="s">
        <v>324</v>
      </c>
      <c r="B146" s="8">
        <v>46083</v>
      </c>
      <c r="C146" s="1" t="s">
        <v>325</v>
      </c>
      <c r="D146" s="1" t="s">
        <v>55</v>
      </c>
      <c r="E146" s="1" t="s">
        <v>61</v>
      </c>
      <c r="F146" s="1" t="s">
        <v>79</v>
      </c>
      <c r="G146" s="1" t="s">
        <v>58</v>
      </c>
      <c r="H146" s="1">
        <v>0.3</v>
      </c>
      <c r="I146" s="1"/>
      <c r="J146" s="1"/>
      <c r="K146" s="1" t="str" cm="1">
        <f t="array" ref="K146">_xlfn.IFS(TicketsTable[[#This Row],[CSAT_Score (1-5)]]&gt;=4,"Satisfied",TicketsTable[[#This Row],[CSAT_Score (1-5)]]&gt;=1,"Unsatisfied",ISBLANK(TicketsTable[[#This Row],[CSAT_Score (1-5)]]),"X")</f>
        <v>X</v>
      </c>
      <c r="L146" s="1" t="str" cm="1">
        <f t="array" ref="L14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46" s="1"/>
    </row>
    <row r="147" spans="1:13" x14ac:dyDescent="0.3">
      <c r="A147" s="1" t="s">
        <v>326</v>
      </c>
      <c r="B147" s="8">
        <v>46083</v>
      </c>
      <c r="C147" s="1" t="s">
        <v>81</v>
      </c>
      <c r="D147" s="1" t="s">
        <v>68</v>
      </c>
      <c r="E147" s="1" t="s">
        <v>121</v>
      </c>
      <c r="F147" s="1" t="s">
        <v>62</v>
      </c>
      <c r="G147" s="1" t="s">
        <v>58</v>
      </c>
      <c r="H147" s="1">
        <v>1.8</v>
      </c>
      <c r="I147" s="1">
        <v>4</v>
      </c>
      <c r="J147" s="1">
        <v>4</v>
      </c>
      <c r="K147" s="1" t="str" cm="1">
        <f t="array" ref="K147">_xlfn.IFS(TicketsTable[[#This Row],[CSAT_Score (1-5)]]&gt;=4,"Satisfied",TicketsTable[[#This Row],[CSAT_Score (1-5)]]&gt;=1,"Unsatisfied",ISBLANK(TicketsTable[[#This Row],[CSAT_Score (1-5)]]),"X")</f>
        <v>Satisfied</v>
      </c>
      <c r="L147" s="1" t="str" cm="1">
        <f t="array" ref="L14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47" s="1"/>
    </row>
    <row r="148" spans="1:13" x14ac:dyDescent="0.3">
      <c r="A148" s="1" t="s">
        <v>327</v>
      </c>
      <c r="B148" s="8">
        <v>46083</v>
      </c>
      <c r="C148" s="1" t="s">
        <v>218</v>
      </c>
      <c r="D148" s="1" t="s">
        <v>55</v>
      </c>
      <c r="E148" s="1" t="s">
        <v>74</v>
      </c>
      <c r="F148" s="1" t="s">
        <v>51</v>
      </c>
      <c r="G148" s="1" t="s">
        <v>58</v>
      </c>
      <c r="H148" s="1">
        <v>4</v>
      </c>
      <c r="I148" s="1">
        <v>4</v>
      </c>
      <c r="J148" s="1"/>
      <c r="K148" s="1" t="str" cm="1">
        <f t="array" ref="K148">_xlfn.IFS(TicketsTable[[#This Row],[CSAT_Score (1-5)]]&gt;=4,"Satisfied",TicketsTable[[#This Row],[CSAT_Score (1-5)]]&gt;=1,"Unsatisfied",ISBLANK(TicketsTable[[#This Row],[CSAT_Score (1-5)]]),"X")</f>
        <v>Satisfied</v>
      </c>
      <c r="L148" s="1" t="str" cm="1">
        <f t="array" ref="L14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48" s="1"/>
    </row>
    <row r="149" spans="1:13" x14ac:dyDescent="0.3">
      <c r="A149" s="1" t="s">
        <v>328</v>
      </c>
      <c r="B149" s="8">
        <v>46084</v>
      </c>
      <c r="C149" s="1" t="s">
        <v>141</v>
      </c>
      <c r="D149" s="1" t="s">
        <v>49</v>
      </c>
      <c r="E149" s="1" t="s">
        <v>78</v>
      </c>
      <c r="F149" s="1" t="s">
        <v>79</v>
      </c>
      <c r="G149" s="1" t="s">
        <v>52</v>
      </c>
      <c r="H149" s="1">
        <v>71.099999999999994</v>
      </c>
      <c r="I149" s="1">
        <v>1</v>
      </c>
      <c r="J149" s="1">
        <v>2</v>
      </c>
      <c r="K149" s="1" t="str" cm="1">
        <f t="array" ref="K149">_xlfn.IFS(TicketsTable[[#This Row],[CSAT_Score (1-5)]]&gt;=4,"Satisfied",TicketsTable[[#This Row],[CSAT_Score (1-5)]]&gt;=1,"Unsatisfied",ISBLANK(TicketsTable[[#This Row],[CSAT_Score (1-5)]]),"X")</f>
        <v>Unsatisfied</v>
      </c>
      <c r="L149" s="1" t="str" cm="1">
        <f t="array" ref="L14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49" s="1"/>
    </row>
    <row r="150" spans="1:13" x14ac:dyDescent="0.3">
      <c r="A150" s="1" t="s">
        <v>329</v>
      </c>
      <c r="B150" s="8">
        <v>46084</v>
      </c>
      <c r="C150" s="1" t="s">
        <v>330</v>
      </c>
      <c r="D150" s="1" t="s">
        <v>68</v>
      </c>
      <c r="E150" s="1" t="s">
        <v>110</v>
      </c>
      <c r="F150" s="1" t="s">
        <v>51</v>
      </c>
      <c r="G150" s="1" t="s">
        <v>58</v>
      </c>
      <c r="H150" s="1">
        <v>3.1</v>
      </c>
      <c r="I150" s="1">
        <v>4</v>
      </c>
      <c r="J150" s="1">
        <v>5</v>
      </c>
      <c r="K150" s="1" t="str" cm="1">
        <f t="array" ref="K150">_xlfn.IFS(TicketsTable[[#This Row],[CSAT_Score (1-5)]]&gt;=4,"Satisfied",TicketsTable[[#This Row],[CSAT_Score (1-5)]]&gt;=1,"Unsatisfied",ISBLANK(TicketsTable[[#This Row],[CSAT_Score (1-5)]]),"X")</f>
        <v>Satisfied</v>
      </c>
      <c r="L150" s="1" t="str" cm="1">
        <f t="array" ref="L15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50" s="1"/>
    </row>
    <row r="151" spans="1:13" x14ac:dyDescent="0.3">
      <c r="A151" s="1" t="s">
        <v>331</v>
      </c>
      <c r="B151" s="8">
        <v>46085</v>
      </c>
      <c r="C151" s="1" t="s">
        <v>225</v>
      </c>
      <c r="D151" s="1" t="s">
        <v>55</v>
      </c>
      <c r="E151" s="1" t="s">
        <v>56</v>
      </c>
      <c r="F151" s="1" t="s">
        <v>65</v>
      </c>
      <c r="G151" s="1" t="s">
        <v>58</v>
      </c>
      <c r="H151" s="1">
        <v>1.8</v>
      </c>
      <c r="I151" s="1">
        <v>4</v>
      </c>
      <c r="J151" s="1">
        <v>6</v>
      </c>
      <c r="K151" s="1" t="str" cm="1">
        <f t="array" ref="K151">_xlfn.IFS(TicketsTable[[#This Row],[CSAT_Score (1-5)]]&gt;=4,"Satisfied",TicketsTable[[#This Row],[CSAT_Score (1-5)]]&gt;=1,"Unsatisfied",ISBLANK(TicketsTable[[#This Row],[CSAT_Score (1-5)]]),"X")</f>
        <v>Satisfied</v>
      </c>
      <c r="L151" s="1" t="str" cm="1">
        <f t="array" ref="L15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51" s="1"/>
    </row>
    <row r="152" spans="1:13" x14ac:dyDescent="0.3">
      <c r="A152" s="1" t="s">
        <v>332</v>
      </c>
      <c r="B152" s="8">
        <v>46085</v>
      </c>
      <c r="C152" s="1" t="s">
        <v>333</v>
      </c>
      <c r="D152" s="1" t="s">
        <v>55</v>
      </c>
      <c r="E152" s="1" t="s">
        <v>50</v>
      </c>
      <c r="F152" s="1" t="s">
        <v>62</v>
      </c>
      <c r="G152" s="1" t="s">
        <v>52</v>
      </c>
      <c r="H152" s="1">
        <v>17.600000000000001</v>
      </c>
      <c r="I152" s="1">
        <v>1</v>
      </c>
      <c r="J152" s="1">
        <v>1</v>
      </c>
      <c r="K152" s="1" t="str" cm="1">
        <f t="array" ref="K152">_xlfn.IFS(TicketsTable[[#This Row],[CSAT_Score (1-5)]]&gt;=4,"Satisfied",TicketsTable[[#This Row],[CSAT_Score (1-5)]]&gt;=1,"Unsatisfied",ISBLANK(TicketsTable[[#This Row],[CSAT_Score (1-5)]]),"X")</f>
        <v>Unsatisfied</v>
      </c>
      <c r="L152" s="1" t="str" cm="1">
        <f t="array" ref="L15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52" s="1"/>
    </row>
    <row r="153" spans="1:13" x14ac:dyDescent="0.3">
      <c r="A153" s="1" t="s">
        <v>334</v>
      </c>
      <c r="B153" s="8">
        <v>46086</v>
      </c>
      <c r="C153" s="1" t="s">
        <v>312</v>
      </c>
      <c r="D153" s="1" t="s">
        <v>55</v>
      </c>
      <c r="E153" s="1" t="s">
        <v>74</v>
      </c>
      <c r="F153" s="1" t="s">
        <v>62</v>
      </c>
      <c r="G153" s="1" t="s">
        <v>58</v>
      </c>
      <c r="H153" s="1">
        <v>0.8</v>
      </c>
      <c r="I153" s="1">
        <v>4</v>
      </c>
      <c r="J153" s="1"/>
      <c r="K153" s="1" t="str" cm="1">
        <f t="array" ref="K153">_xlfn.IFS(TicketsTable[[#This Row],[CSAT_Score (1-5)]]&gt;=4,"Satisfied",TicketsTable[[#This Row],[CSAT_Score (1-5)]]&gt;=1,"Unsatisfied",ISBLANK(TicketsTable[[#This Row],[CSAT_Score (1-5)]]),"X")</f>
        <v>Satisfied</v>
      </c>
      <c r="L153" s="1" t="str" cm="1">
        <f t="array" ref="L15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53" s="1"/>
    </row>
    <row r="154" spans="1:13" x14ac:dyDescent="0.3">
      <c r="A154" s="1" t="s">
        <v>335</v>
      </c>
      <c r="B154" s="8">
        <v>46086</v>
      </c>
      <c r="C154" s="1" t="s">
        <v>159</v>
      </c>
      <c r="D154" s="1" t="s">
        <v>49</v>
      </c>
      <c r="E154" s="1" t="s">
        <v>56</v>
      </c>
      <c r="F154" s="1" t="s">
        <v>65</v>
      </c>
      <c r="G154" s="1" t="s">
        <v>58</v>
      </c>
      <c r="H154" s="1">
        <v>2.8</v>
      </c>
      <c r="I154" s="1">
        <v>5</v>
      </c>
      <c r="J154" s="1">
        <v>6</v>
      </c>
      <c r="K154" s="1" t="str" cm="1">
        <f t="array" ref="K154">_xlfn.IFS(TicketsTable[[#This Row],[CSAT_Score (1-5)]]&gt;=4,"Satisfied",TicketsTable[[#This Row],[CSAT_Score (1-5)]]&gt;=1,"Unsatisfied",ISBLANK(TicketsTable[[#This Row],[CSAT_Score (1-5)]]),"X")</f>
        <v>Satisfied</v>
      </c>
      <c r="L154" s="1" t="str" cm="1">
        <f t="array" ref="L15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54" s="1"/>
    </row>
    <row r="155" spans="1:13" x14ac:dyDescent="0.3">
      <c r="A155" s="1" t="s">
        <v>336</v>
      </c>
      <c r="B155" s="8">
        <v>46086</v>
      </c>
      <c r="C155" s="1" t="s">
        <v>337</v>
      </c>
      <c r="D155" s="1" t="s">
        <v>68</v>
      </c>
      <c r="E155" s="1" t="s">
        <v>50</v>
      </c>
      <c r="F155" s="1" t="s">
        <v>51</v>
      </c>
      <c r="G155" s="1" t="s">
        <v>58</v>
      </c>
      <c r="H155" s="1">
        <v>0.4</v>
      </c>
      <c r="I155" s="1">
        <v>5</v>
      </c>
      <c r="J155" s="1">
        <v>6</v>
      </c>
      <c r="K155" s="1" t="str" cm="1">
        <f t="array" ref="K155">_xlfn.IFS(TicketsTable[[#This Row],[CSAT_Score (1-5)]]&gt;=4,"Satisfied",TicketsTable[[#This Row],[CSAT_Score (1-5)]]&gt;=1,"Unsatisfied",ISBLANK(TicketsTable[[#This Row],[CSAT_Score (1-5)]]),"X")</f>
        <v>Satisfied</v>
      </c>
      <c r="L155" s="1" t="str" cm="1">
        <f t="array" ref="L15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55" s="1"/>
    </row>
    <row r="156" spans="1:13" x14ac:dyDescent="0.3">
      <c r="A156" s="1" t="s">
        <v>338</v>
      </c>
      <c r="B156" s="8">
        <v>46086</v>
      </c>
      <c r="C156" s="1" t="s">
        <v>339</v>
      </c>
      <c r="D156" s="1" t="s">
        <v>55</v>
      </c>
      <c r="E156" s="1" t="s">
        <v>50</v>
      </c>
      <c r="F156" s="1" t="s">
        <v>51</v>
      </c>
      <c r="G156" s="1" t="s">
        <v>58</v>
      </c>
      <c r="H156" s="1">
        <v>3.1</v>
      </c>
      <c r="I156" s="1">
        <v>4</v>
      </c>
      <c r="J156" s="1">
        <v>7</v>
      </c>
      <c r="K156" s="1" t="str" cm="1">
        <f t="array" ref="K156">_xlfn.IFS(TicketsTable[[#This Row],[CSAT_Score (1-5)]]&gt;=4,"Satisfied",TicketsTable[[#This Row],[CSAT_Score (1-5)]]&gt;=1,"Unsatisfied",ISBLANK(TicketsTable[[#This Row],[CSAT_Score (1-5)]]),"X")</f>
        <v>Satisfied</v>
      </c>
      <c r="L156" s="1" t="str" cm="1">
        <f t="array" ref="L15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56" s="1"/>
    </row>
    <row r="157" spans="1:13" x14ac:dyDescent="0.3">
      <c r="A157" s="1" t="s">
        <v>340</v>
      </c>
      <c r="B157" s="8">
        <v>46087</v>
      </c>
      <c r="C157" s="1" t="s">
        <v>167</v>
      </c>
      <c r="D157" s="1" t="s">
        <v>49</v>
      </c>
      <c r="E157" s="1" t="s">
        <v>110</v>
      </c>
      <c r="F157" s="1" t="s">
        <v>51</v>
      </c>
      <c r="G157" s="1" t="s">
        <v>58</v>
      </c>
      <c r="H157" s="1">
        <v>0.6</v>
      </c>
      <c r="I157" s="1">
        <v>5</v>
      </c>
      <c r="J157" s="1">
        <v>5</v>
      </c>
      <c r="K157" s="1" t="str" cm="1">
        <f t="array" ref="K157">_xlfn.IFS(TicketsTable[[#This Row],[CSAT_Score (1-5)]]&gt;=4,"Satisfied",TicketsTable[[#This Row],[CSAT_Score (1-5)]]&gt;=1,"Unsatisfied",ISBLANK(TicketsTable[[#This Row],[CSAT_Score (1-5)]]),"X")</f>
        <v>Satisfied</v>
      </c>
      <c r="L157" s="1" t="str" cm="1">
        <f t="array" ref="L15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57" s="1"/>
    </row>
    <row r="158" spans="1:13" x14ac:dyDescent="0.3">
      <c r="A158" s="1" t="s">
        <v>341</v>
      </c>
      <c r="B158" s="8">
        <v>46088</v>
      </c>
      <c r="C158" s="1" t="s">
        <v>293</v>
      </c>
      <c r="D158" s="1" t="s">
        <v>55</v>
      </c>
      <c r="E158" s="1" t="s">
        <v>110</v>
      </c>
      <c r="F158" s="1" t="s">
        <v>51</v>
      </c>
      <c r="G158" s="1" t="s">
        <v>58</v>
      </c>
      <c r="H158" s="1">
        <v>3.6</v>
      </c>
      <c r="I158" s="1">
        <v>3</v>
      </c>
      <c r="J158" s="1">
        <v>5</v>
      </c>
      <c r="K158" s="1" t="str" cm="1">
        <f t="array" ref="K158">_xlfn.IFS(TicketsTable[[#This Row],[CSAT_Score (1-5)]]&gt;=4,"Satisfied",TicketsTable[[#This Row],[CSAT_Score (1-5)]]&gt;=1,"Unsatisfied",ISBLANK(TicketsTable[[#This Row],[CSAT_Score (1-5)]]),"X")</f>
        <v>Unsatisfied</v>
      </c>
      <c r="L158" s="1" t="str" cm="1">
        <f t="array" ref="L15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58" s="1"/>
    </row>
    <row r="159" spans="1:13" x14ac:dyDescent="0.3">
      <c r="A159" s="1" t="s">
        <v>342</v>
      </c>
      <c r="B159" s="8">
        <v>46088</v>
      </c>
      <c r="C159" s="1" t="s">
        <v>312</v>
      </c>
      <c r="D159" s="1" t="s">
        <v>55</v>
      </c>
      <c r="E159" s="1" t="s">
        <v>205</v>
      </c>
      <c r="F159" s="1" t="s">
        <v>57</v>
      </c>
      <c r="G159" s="1" t="s">
        <v>52</v>
      </c>
      <c r="H159" s="1">
        <v>36</v>
      </c>
      <c r="I159" s="1">
        <v>2</v>
      </c>
      <c r="J159" s="1">
        <v>3</v>
      </c>
      <c r="K159" s="1" t="str" cm="1">
        <f t="array" ref="K159">_xlfn.IFS(TicketsTable[[#This Row],[CSAT_Score (1-5)]]&gt;=4,"Satisfied",TicketsTable[[#This Row],[CSAT_Score (1-5)]]&gt;=1,"Unsatisfied",ISBLANK(TicketsTable[[#This Row],[CSAT_Score (1-5)]]),"X")</f>
        <v>Unsatisfied</v>
      </c>
      <c r="L159" s="1" t="str" cm="1">
        <f t="array" ref="L15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59" s="1"/>
    </row>
    <row r="160" spans="1:13" x14ac:dyDescent="0.3">
      <c r="A160" s="1" t="s">
        <v>343</v>
      </c>
      <c r="B160" s="8">
        <v>46089</v>
      </c>
      <c r="C160" s="1" t="s">
        <v>103</v>
      </c>
      <c r="D160" s="1" t="s">
        <v>49</v>
      </c>
      <c r="E160" s="1" t="s">
        <v>50</v>
      </c>
      <c r="F160" s="1" t="s">
        <v>65</v>
      </c>
      <c r="G160" s="1" t="s">
        <v>58</v>
      </c>
      <c r="H160" s="1">
        <v>0.2</v>
      </c>
      <c r="I160" s="1">
        <v>5</v>
      </c>
      <c r="J160" s="1">
        <v>4</v>
      </c>
      <c r="K160" s="1" t="str" cm="1">
        <f t="array" ref="K160">_xlfn.IFS(TicketsTable[[#This Row],[CSAT_Score (1-5)]]&gt;=4,"Satisfied",TicketsTable[[#This Row],[CSAT_Score (1-5)]]&gt;=1,"Unsatisfied",ISBLANK(TicketsTable[[#This Row],[CSAT_Score (1-5)]]),"X")</f>
        <v>Satisfied</v>
      </c>
      <c r="L160" s="1" t="str" cm="1">
        <f t="array" ref="L16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60" s="1"/>
    </row>
    <row r="161" spans="1:13" x14ac:dyDescent="0.3">
      <c r="A161" s="1" t="s">
        <v>344</v>
      </c>
      <c r="B161" s="8">
        <v>46089</v>
      </c>
      <c r="C161" s="1" t="s">
        <v>215</v>
      </c>
      <c r="D161" s="1" t="s">
        <v>49</v>
      </c>
      <c r="E161" s="1" t="s">
        <v>110</v>
      </c>
      <c r="F161" s="1" t="s">
        <v>51</v>
      </c>
      <c r="G161" s="1" t="s">
        <v>58</v>
      </c>
      <c r="H161" s="1">
        <v>0.5</v>
      </c>
      <c r="I161" s="1"/>
      <c r="J161" s="1">
        <v>5</v>
      </c>
      <c r="K161" s="1" t="str" cm="1">
        <f t="array" ref="K161">_xlfn.IFS(TicketsTable[[#This Row],[CSAT_Score (1-5)]]&gt;=4,"Satisfied",TicketsTable[[#This Row],[CSAT_Score (1-5)]]&gt;=1,"Unsatisfied",ISBLANK(TicketsTable[[#This Row],[CSAT_Score (1-5)]]),"X")</f>
        <v>X</v>
      </c>
      <c r="L161" s="1" t="str" cm="1">
        <f t="array" ref="L16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61" s="1"/>
    </row>
    <row r="162" spans="1:13" x14ac:dyDescent="0.3">
      <c r="A162" s="1" t="s">
        <v>345</v>
      </c>
      <c r="B162" s="8">
        <v>46089</v>
      </c>
      <c r="C162" s="1" t="s">
        <v>346</v>
      </c>
      <c r="D162" s="1" t="s">
        <v>55</v>
      </c>
      <c r="E162" s="1" t="s">
        <v>78</v>
      </c>
      <c r="F162" s="1" t="s">
        <v>79</v>
      </c>
      <c r="G162" s="1" t="s">
        <v>52</v>
      </c>
      <c r="H162" s="1">
        <v>45.5</v>
      </c>
      <c r="I162" s="1"/>
      <c r="J162" s="1">
        <v>1</v>
      </c>
      <c r="K162" s="1" t="str" cm="1">
        <f t="array" ref="K162">_xlfn.IFS(TicketsTable[[#This Row],[CSAT_Score (1-5)]]&gt;=4,"Satisfied",TicketsTable[[#This Row],[CSAT_Score (1-5)]]&gt;=1,"Unsatisfied",ISBLANK(TicketsTable[[#This Row],[CSAT_Score (1-5)]]),"X")</f>
        <v>X</v>
      </c>
      <c r="L162" s="1" t="str" cm="1">
        <f t="array" ref="L16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62" s="1"/>
    </row>
    <row r="163" spans="1:13" x14ac:dyDescent="0.3">
      <c r="A163" s="1" t="s">
        <v>347</v>
      </c>
      <c r="B163" s="8">
        <v>46089</v>
      </c>
      <c r="C163" s="1" t="s">
        <v>192</v>
      </c>
      <c r="D163" s="1" t="s">
        <v>49</v>
      </c>
      <c r="E163" s="1" t="s">
        <v>69</v>
      </c>
      <c r="F163" s="1" t="s">
        <v>51</v>
      </c>
      <c r="G163" s="1" t="s">
        <v>58</v>
      </c>
      <c r="H163" s="1">
        <v>1.7</v>
      </c>
      <c r="I163" s="1">
        <v>4</v>
      </c>
      <c r="J163" s="1">
        <v>6</v>
      </c>
      <c r="K163" s="1" t="str" cm="1">
        <f t="array" ref="K163">_xlfn.IFS(TicketsTable[[#This Row],[CSAT_Score (1-5)]]&gt;=4,"Satisfied",TicketsTable[[#This Row],[CSAT_Score (1-5)]]&gt;=1,"Unsatisfied",ISBLANK(TicketsTable[[#This Row],[CSAT_Score (1-5)]]),"X")</f>
        <v>Satisfied</v>
      </c>
      <c r="L163" s="1" t="str" cm="1">
        <f t="array" ref="L16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63" s="1"/>
    </row>
    <row r="164" spans="1:13" x14ac:dyDescent="0.3">
      <c r="A164" s="1" t="s">
        <v>348</v>
      </c>
      <c r="B164" s="8">
        <v>46089</v>
      </c>
      <c r="C164" s="1" t="s">
        <v>349</v>
      </c>
      <c r="D164" s="1" t="s">
        <v>55</v>
      </c>
      <c r="E164" s="1" t="s">
        <v>50</v>
      </c>
      <c r="F164" s="1" t="s">
        <v>65</v>
      </c>
      <c r="G164" s="1" t="s">
        <v>52</v>
      </c>
      <c r="H164" s="1">
        <v>54.2</v>
      </c>
      <c r="I164" s="1">
        <v>1</v>
      </c>
      <c r="J164" s="1"/>
      <c r="K164" s="1" t="str" cm="1">
        <f t="array" ref="K164">_xlfn.IFS(TicketsTable[[#This Row],[CSAT_Score (1-5)]]&gt;=4,"Satisfied",TicketsTable[[#This Row],[CSAT_Score (1-5)]]&gt;=1,"Unsatisfied",ISBLANK(TicketsTable[[#This Row],[CSAT_Score (1-5)]]),"X")</f>
        <v>Unsatisfied</v>
      </c>
      <c r="L164" s="1" t="str" cm="1">
        <f t="array" ref="L16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64" s="1"/>
    </row>
    <row r="165" spans="1:13" x14ac:dyDescent="0.3">
      <c r="A165" s="1" t="s">
        <v>350</v>
      </c>
      <c r="B165" s="8">
        <v>46090</v>
      </c>
      <c r="C165" s="1" t="s">
        <v>351</v>
      </c>
      <c r="D165" s="1" t="s">
        <v>55</v>
      </c>
      <c r="E165" s="1" t="s">
        <v>74</v>
      </c>
      <c r="F165" s="1" t="s">
        <v>51</v>
      </c>
      <c r="G165" s="1" t="s">
        <v>52</v>
      </c>
      <c r="H165" s="1">
        <v>28.5</v>
      </c>
      <c r="I165" s="1">
        <v>2</v>
      </c>
      <c r="J165" s="1"/>
      <c r="K165" s="1" t="str" cm="1">
        <f t="array" ref="K165">_xlfn.IFS(TicketsTable[[#This Row],[CSAT_Score (1-5)]]&gt;=4,"Satisfied",TicketsTable[[#This Row],[CSAT_Score (1-5)]]&gt;=1,"Unsatisfied",ISBLANK(TicketsTable[[#This Row],[CSAT_Score (1-5)]]),"X")</f>
        <v>Unsatisfied</v>
      </c>
      <c r="L165" s="1" t="str" cm="1">
        <f t="array" ref="L16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65" s="1"/>
    </row>
    <row r="166" spans="1:13" x14ac:dyDescent="0.3">
      <c r="A166" s="1" t="s">
        <v>352</v>
      </c>
      <c r="B166" s="8">
        <v>46090</v>
      </c>
      <c r="C166" s="1" t="s">
        <v>201</v>
      </c>
      <c r="D166" s="1" t="s">
        <v>55</v>
      </c>
      <c r="E166" s="1" t="s">
        <v>56</v>
      </c>
      <c r="F166" s="1" t="s">
        <v>51</v>
      </c>
      <c r="G166" s="1" t="s">
        <v>58</v>
      </c>
      <c r="H166" s="1">
        <v>3.5</v>
      </c>
      <c r="I166" s="1"/>
      <c r="J166" s="1"/>
      <c r="K166" s="1" t="str" cm="1">
        <f t="array" ref="K166">_xlfn.IFS(TicketsTable[[#This Row],[CSAT_Score (1-5)]]&gt;=4,"Satisfied",TicketsTable[[#This Row],[CSAT_Score (1-5)]]&gt;=1,"Unsatisfied",ISBLANK(TicketsTable[[#This Row],[CSAT_Score (1-5)]]),"X")</f>
        <v>X</v>
      </c>
      <c r="L166" s="1" t="str" cm="1">
        <f t="array" ref="L16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66" s="1"/>
    </row>
    <row r="167" spans="1:13" x14ac:dyDescent="0.3">
      <c r="A167" s="1" t="s">
        <v>353</v>
      </c>
      <c r="B167" s="8">
        <v>46090</v>
      </c>
      <c r="C167" s="1" t="s">
        <v>354</v>
      </c>
      <c r="D167" s="1" t="s">
        <v>55</v>
      </c>
      <c r="E167" s="1" t="s">
        <v>93</v>
      </c>
      <c r="F167" s="1" t="s">
        <v>62</v>
      </c>
      <c r="G167" s="1" t="s">
        <v>58</v>
      </c>
      <c r="H167" s="1">
        <v>3.4</v>
      </c>
      <c r="I167" s="1">
        <v>5</v>
      </c>
      <c r="J167" s="1">
        <v>6</v>
      </c>
      <c r="K167" s="1" t="str" cm="1">
        <f t="array" ref="K167">_xlfn.IFS(TicketsTable[[#This Row],[CSAT_Score (1-5)]]&gt;=4,"Satisfied",TicketsTable[[#This Row],[CSAT_Score (1-5)]]&gt;=1,"Unsatisfied",ISBLANK(TicketsTable[[#This Row],[CSAT_Score (1-5)]]),"X")</f>
        <v>Satisfied</v>
      </c>
      <c r="L167" s="1" t="str" cm="1">
        <f t="array" ref="L16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67" s="1"/>
    </row>
    <row r="168" spans="1:13" x14ac:dyDescent="0.3">
      <c r="A168" s="1" t="s">
        <v>355</v>
      </c>
      <c r="B168" s="8">
        <v>46090</v>
      </c>
      <c r="C168" s="1" t="s">
        <v>153</v>
      </c>
      <c r="D168" s="1" t="s">
        <v>49</v>
      </c>
      <c r="E168" s="1" t="s">
        <v>74</v>
      </c>
      <c r="F168" s="1" t="s">
        <v>62</v>
      </c>
      <c r="G168" s="1" t="s">
        <v>52</v>
      </c>
      <c r="H168" s="1">
        <v>55.9</v>
      </c>
      <c r="I168" s="1"/>
      <c r="J168" s="1">
        <v>3</v>
      </c>
      <c r="K168" s="1" t="str" cm="1">
        <f t="array" ref="K168">_xlfn.IFS(TicketsTable[[#This Row],[CSAT_Score (1-5)]]&gt;=4,"Satisfied",TicketsTable[[#This Row],[CSAT_Score (1-5)]]&gt;=1,"Unsatisfied",ISBLANK(TicketsTable[[#This Row],[CSAT_Score (1-5)]]),"X")</f>
        <v>X</v>
      </c>
      <c r="L168" s="1" t="str" cm="1">
        <f t="array" ref="L16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68" s="1"/>
    </row>
    <row r="169" spans="1:13" x14ac:dyDescent="0.3">
      <c r="A169" s="1" t="s">
        <v>356</v>
      </c>
      <c r="B169" s="8">
        <v>46091</v>
      </c>
      <c r="C169" s="1" t="s">
        <v>357</v>
      </c>
      <c r="D169" s="1" t="s">
        <v>55</v>
      </c>
      <c r="E169" s="1" t="s">
        <v>78</v>
      </c>
      <c r="F169" s="1" t="s">
        <v>57</v>
      </c>
      <c r="G169" s="1" t="s">
        <v>58</v>
      </c>
      <c r="H169" s="1">
        <v>2.5</v>
      </c>
      <c r="I169" s="1">
        <v>5</v>
      </c>
      <c r="J169" s="1">
        <v>7</v>
      </c>
      <c r="K169" s="1" t="str" cm="1">
        <f t="array" ref="K169">_xlfn.IFS(TicketsTable[[#This Row],[CSAT_Score (1-5)]]&gt;=4,"Satisfied",TicketsTable[[#This Row],[CSAT_Score (1-5)]]&gt;=1,"Unsatisfied",ISBLANK(TicketsTable[[#This Row],[CSAT_Score (1-5)]]),"X")</f>
        <v>Satisfied</v>
      </c>
      <c r="L169" s="1" t="str" cm="1">
        <f t="array" ref="L16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69" s="1"/>
    </row>
    <row r="170" spans="1:13" x14ac:dyDescent="0.3">
      <c r="A170" s="1" t="s">
        <v>358</v>
      </c>
      <c r="B170" s="8">
        <v>46091</v>
      </c>
      <c r="C170" s="1" t="s">
        <v>272</v>
      </c>
      <c r="D170" s="1" t="s">
        <v>49</v>
      </c>
      <c r="E170" s="1" t="s">
        <v>69</v>
      </c>
      <c r="F170" s="1" t="s">
        <v>57</v>
      </c>
      <c r="G170" s="1" t="s">
        <v>58</v>
      </c>
      <c r="H170" s="1">
        <v>2.1</v>
      </c>
      <c r="I170" s="1">
        <v>5</v>
      </c>
      <c r="J170" s="1">
        <v>6</v>
      </c>
      <c r="K170" s="1" t="str" cm="1">
        <f t="array" ref="K170">_xlfn.IFS(TicketsTable[[#This Row],[CSAT_Score (1-5)]]&gt;=4,"Satisfied",TicketsTable[[#This Row],[CSAT_Score (1-5)]]&gt;=1,"Unsatisfied",ISBLANK(TicketsTable[[#This Row],[CSAT_Score (1-5)]]),"X")</f>
        <v>Satisfied</v>
      </c>
      <c r="L170" s="1" t="str" cm="1">
        <f t="array" ref="L17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70" s="1"/>
    </row>
    <row r="171" spans="1:13" x14ac:dyDescent="0.3">
      <c r="A171" s="1" t="s">
        <v>359</v>
      </c>
      <c r="B171" s="8">
        <v>46092</v>
      </c>
      <c r="C171" s="1" t="s">
        <v>360</v>
      </c>
      <c r="D171" s="1" t="s">
        <v>49</v>
      </c>
      <c r="E171" s="1" t="s">
        <v>121</v>
      </c>
      <c r="F171" s="1" t="s">
        <v>65</v>
      </c>
      <c r="G171" s="1" t="s">
        <v>58</v>
      </c>
      <c r="H171" s="1">
        <v>0.9</v>
      </c>
      <c r="I171" s="1">
        <v>4</v>
      </c>
      <c r="J171" s="1">
        <v>5</v>
      </c>
      <c r="K171" s="1" t="str" cm="1">
        <f t="array" ref="K171">_xlfn.IFS(TicketsTable[[#This Row],[CSAT_Score (1-5)]]&gt;=4,"Satisfied",TicketsTable[[#This Row],[CSAT_Score (1-5)]]&gt;=1,"Unsatisfied",ISBLANK(TicketsTable[[#This Row],[CSAT_Score (1-5)]]),"X")</f>
        <v>Satisfied</v>
      </c>
      <c r="L171" s="1" t="str" cm="1">
        <f t="array" ref="L17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71" s="1"/>
    </row>
    <row r="172" spans="1:13" x14ac:dyDescent="0.3">
      <c r="A172" s="1" t="s">
        <v>361</v>
      </c>
      <c r="B172" s="8">
        <v>46092</v>
      </c>
      <c r="C172" s="1" t="s">
        <v>362</v>
      </c>
      <c r="D172" s="1" t="s">
        <v>55</v>
      </c>
      <c r="E172" s="1" t="s">
        <v>56</v>
      </c>
      <c r="F172" s="1" t="s">
        <v>57</v>
      </c>
      <c r="G172" s="1" t="s">
        <v>58</v>
      </c>
      <c r="H172" s="1">
        <v>0.6</v>
      </c>
      <c r="I172" s="1"/>
      <c r="J172" s="1">
        <v>5</v>
      </c>
      <c r="K172" s="1" t="str" cm="1">
        <f t="array" ref="K172">_xlfn.IFS(TicketsTable[[#This Row],[CSAT_Score (1-5)]]&gt;=4,"Satisfied",TicketsTable[[#This Row],[CSAT_Score (1-5)]]&gt;=1,"Unsatisfied",ISBLANK(TicketsTable[[#This Row],[CSAT_Score (1-5)]]),"X")</f>
        <v>X</v>
      </c>
      <c r="L172" s="1" t="str" cm="1">
        <f t="array" ref="L17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72" s="1"/>
    </row>
    <row r="173" spans="1:13" x14ac:dyDescent="0.3">
      <c r="A173" s="1" t="s">
        <v>363</v>
      </c>
      <c r="B173" s="8">
        <v>46092</v>
      </c>
      <c r="C173" s="1" t="s">
        <v>48</v>
      </c>
      <c r="D173" s="1" t="s">
        <v>55</v>
      </c>
      <c r="E173" s="1" t="s">
        <v>205</v>
      </c>
      <c r="F173" s="1" t="s">
        <v>57</v>
      </c>
      <c r="G173" s="1" t="s">
        <v>52</v>
      </c>
      <c r="H173" s="1">
        <v>5.5</v>
      </c>
      <c r="I173" s="1">
        <v>1</v>
      </c>
      <c r="J173" s="1"/>
      <c r="K173" s="1" t="str" cm="1">
        <f t="array" ref="K173">_xlfn.IFS(TicketsTable[[#This Row],[CSAT_Score (1-5)]]&gt;=4,"Satisfied",TicketsTable[[#This Row],[CSAT_Score (1-5)]]&gt;=1,"Unsatisfied",ISBLANK(TicketsTable[[#This Row],[CSAT_Score (1-5)]]),"X")</f>
        <v>Unsatisfied</v>
      </c>
      <c r="L173" s="1" t="str" cm="1">
        <f t="array" ref="L17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73" s="1"/>
    </row>
    <row r="174" spans="1:13" x14ac:dyDescent="0.3">
      <c r="A174" s="1" t="s">
        <v>364</v>
      </c>
      <c r="B174" s="8">
        <v>46093</v>
      </c>
      <c r="C174" s="1" t="s">
        <v>229</v>
      </c>
      <c r="D174" s="1" t="s">
        <v>55</v>
      </c>
      <c r="E174" s="1" t="s">
        <v>110</v>
      </c>
      <c r="F174" s="1" t="s">
        <v>62</v>
      </c>
      <c r="G174" s="1" t="s">
        <v>52</v>
      </c>
      <c r="H174" s="1">
        <v>59.6</v>
      </c>
      <c r="I174" s="1">
        <v>3</v>
      </c>
      <c r="J174" s="1">
        <v>2</v>
      </c>
      <c r="K174" s="1" t="str" cm="1">
        <f t="array" ref="K174">_xlfn.IFS(TicketsTable[[#This Row],[CSAT_Score (1-5)]]&gt;=4,"Satisfied",TicketsTable[[#This Row],[CSAT_Score (1-5)]]&gt;=1,"Unsatisfied",ISBLANK(TicketsTable[[#This Row],[CSAT_Score (1-5)]]),"X")</f>
        <v>Unsatisfied</v>
      </c>
      <c r="L174" s="1" t="str" cm="1">
        <f t="array" ref="L17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74" s="1"/>
    </row>
    <row r="175" spans="1:13" x14ac:dyDescent="0.3">
      <c r="A175" s="1" t="s">
        <v>365</v>
      </c>
      <c r="B175" s="8">
        <v>46093</v>
      </c>
      <c r="C175" s="1" t="s">
        <v>366</v>
      </c>
      <c r="D175" s="1" t="s">
        <v>55</v>
      </c>
      <c r="E175" s="1" t="s">
        <v>78</v>
      </c>
      <c r="F175" s="1" t="s">
        <v>62</v>
      </c>
      <c r="G175" s="1" t="s">
        <v>52</v>
      </c>
      <c r="H175" s="1">
        <v>53</v>
      </c>
      <c r="I175" s="1">
        <v>2</v>
      </c>
      <c r="J175" s="1">
        <v>1</v>
      </c>
      <c r="K175" s="1" t="str" cm="1">
        <f t="array" ref="K175">_xlfn.IFS(TicketsTable[[#This Row],[CSAT_Score (1-5)]]&gt;=4,"Satisfied",TicketsTable[[#This Row],[CSAT_Score (1-5)]]&gt;=1,"Unsatisfied",ISBLANK(TicketsTable[[#This Row],[CSAT_Score (1-5)]]),"X")</f>
        <v>Unsatisfied</v>
      </c>
      <c r="L175" s="1" t="str" cm="1">
        <f t="array" ref="L17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75" s="1"/>
    </row>
    <row r="176" spans="1:13" x14ac:dyDescent="0.3">
      <c r="A176" s="1" t="s">
        <v>367</v>
      </c>
      <c r="B176" s="8">
        <v>46093</v>
      </c>
      <c r="C176" s="1" t="s">
        <v>48</v>
      </c>
      <c r="D176" s="1" t="s">
        <v>55</v>
      </c>
      <c r="E176" s="1" t="s">
        <v>110</v>
      </c>
      <c r="F176" s="1" t="s">
        <v>62</v>
      </c>
      <c r="G176" s="1" t="s">
        <v>58</v>
      </c>
      <c r="H176" s="1">
        <v>2.6</v>
      </c>
      <c r="I176" s="1"/>
      <c r="J176" s="1">
        <v>6</v>
      </c>
      <c r="K176" s="1" t="str" cm="1">
        <f t="array" ref="K176">_xlfn.IFS(TicketsTable[[#This Row],[CSAT_Score (1-5)]]&gt;=4,"Satisfied",TicketsTable[[#This Row],[CSAT_Score (1-5)]]&gt;=1,"Unsatisfied",ISBLANK(TicketsTable[[#This Row],[CSAT_Score (1-5)]]),"X")</f>
        <v>X</v>
      </c>
      <c r="L176" s="1" t="str" cm="1">
        <f t="array" ref="L17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76" s="1"/>
    </row>
    <row r="177" spans="1:13" x14ac:dyDescent="0.3">
      <c r="A177" s="1" t="s">
        <v>368</v>
      </c>
      <c r="B177" s="8">
        <v>46093</v>
      </c>
      <c r="C177" s="1" t="s">
        <v>92</v>
      </c>
      <c r="D177" s="1" t="s">
        <v>55</v>
      </c>
      <c r="E177" s="1" t="s">
        <v>56</v>
      </c>
      <c r="F177" s="1" t="s">
        <v>57</v>
      </c>
      <c r="G177" s="1" t="s">
        <v>58</v>
      </c>
      <c r="H177" s="1">
        <v>3.5</v>
      </c>
      <c r="I177" s="1">
        <v>5</v>
      </c>
      <c r="J177" s="1">
        <v>4</v>
      </c>
      <c r="K177" s="1" t="str" cm="1">
        <f t="array" ref="K177">_xlfn.IFS(TicketsTable[[#This Row],[CSAT_Score (1-5)]]&gt;=4,"Satisfied",TicketsTable[[#This Row],[CSAT_Score (1-5)]]&gt;=1,"Unsatisfied",ISBLANK(TicketsTable[[#This Row],[CSAT_Score (1-5)]]),"X")</f>
        <v>Satisfied</v>
      </c>
      <c r="L177" s="1" t="str" cm="1">
        <f t="array" ref="L17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77" s="1"/>
    </row>
    <row r="178" spans="1:13" x14ac:dyDescent="0.3">
      <c r="A178" s="1" t="s">
        <v>369</v>
      </c>
      <c r="B178" s="8">
        <v>46093</v>
      </c>
      <c r="C178" s="1" t="s">
        <v>357</v>
      </c>
      <c r="D178" s="1" t="s">
        <v>49</v>
      </c>
      <c r="E178" s="1" t="s">
        <v>50</v>
      </c>
      <c r="F178" s="1" t="s">
        <v>51</v>
      </c>
      <c r="G178" s="1" t="s">
        <v>52</v>
      </c>
      <c r="H178" s="1">
        <v>6</v>
      </c>
      <c r="I178" s="1">
        <v>1</v>
      </c>
      <c r="J178" s="1"/>
      <c r="K178" s="1" t="str" cm="1">
        <f t="array" ref="K178">_xlfn.IFS(TicketsTable[[#This Row],[CSAT_Score (1-5)]]&gt;=4,"Satisfied",TicketsTable[[#This Row],[CSAT_Score (1-5)]]&gt;=1,"Unsatisfied",ISBLANK(TicketsTable[[#This Row],[CSAT_Score (1-5)]]),"X")</f>
        <v>Unsatisfied</v>
      </c>
      <c r="L178" s="1" t="str" cm="1">
        <f t="array" ref="L17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78" s="1"/>
    </row>
    <row r="179" spans="1:13" x14ac:dyDescent="0.3">
      <c r="A179" s="1" t="s">
        <v>370</v>
      </c>
      <c r="B179" s="8">
        <v>46093</v>
      </c>
      <c r="C179" s="1" t="s">
        <v>371</v>
      </c>
      <c r="D179" s="1" t="s">
        <v>49</v>
      </c>
      <c r="E179" s="1" t="s">
        <v>110</v>
      </c>
      <c r="F179" s="1" t="s">
        <v>57</v>
      </c>
      <c r="G179" s="1" t="s">
        <v>58</v>
      </c>
      <c r="H179" s="1">
        <v>0.4</v>
      </c>
      <c r="I179" s="1">
        <v>5</v>
      </c>
      <c r="J179" s="1">
        <v>4</v>
      </c>
      <c r="K179" s="1" t="str" cm="1">
        <f t="array" ref="K179">_xlfn.IFS(TicketsTable[[#This Row],[CSAT_Score (1-5)]]&gt;=4,"Satisfied",TicketsTable[[#This Row],[CSAT_Score (1-5)]]&gt;=1,"Unsatisfied",ISBLANK(TicketsTable[[#This Row],[CSAT_Score (1-5)]]),"X")</f>
        <v>Satisfied</v>
      </c>
      <c r="L179" s="1" t="str" cm="1">
        <f t="array" ref="L17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79" s="1"/>
    </row>
    <row r="180" spans="1:13" x14ac:dyDescent="0.3">
      <c r="A180" s="1" t="s">
        <v>372</v>
      </c>
      <c r="B180" s="8">
        <v>46094</v>
      </c>
      <c r="C180" s="1" t="s">
        <v>373</v>
      </c>
      <c r="D180" s="1" t="s">
        <v>55</v>
      </c>
      <c r="E180" s="1" t="s">
        <v>121</v>
      </c>
      <c r="F180" s="1" t="s">
        <v>57</v>
      </c>
      <c r="G180" s="1" t="s">
        <v>58</v>
      </c>
      <c r="H180" s="1">
        <v>0.7</v>
      </c>
      <c r="I180" s="1">
        <v>5</v>
      </c>
      <c r="J180" s="1">
        <v>5</v>
      </c>
      <c r="K180" s="1" t="str" cm="1">
        <f t="array" ref="K180">_xlfn.IFS(TicketsTable[[#This Row],[CSAT_Score (1-5)]]&gt;=4,"Satisfied",TicketsTable[[#This Row],[CSAT_Score (1-5)]]&gt;=1,"Unsatisfied",ISBLANK(TicketsTable[[#This Row],[CSAT_Score (1-5)]]),"X")</f>
        <v>Satisfied</v>
      </c>
      <c r="L180" s="1" t="str" cm="1">
        <f t="array" ref="L18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80" s="1"/>
    </row>
    <row r="181" spans="1:13" x14ac:dyDescent="0.3">
      <c r="A181" s="1" t="s">
        <v>374</v>
      </c>
      <c r="B181" s="8">
        <v>46094</v>
      </c>
      <c r="C181" s="1" t="s">
        <v>375</v>
      </c>
      <c r="D181" s="1" t="s">
        <v>55</v>
      </c>
      <c r="E181" s="1" t="s">
        <v>110</v>
      </c>
      <c r="F181" s="1" t="s">
        <v>51</v>
      </c>
      <c r="G181" s="1" t="s">
        <v>58</v>
      </c>
      <c r="H181" s="1">
        <v>4.3</v>
      </c>
      <c r="I181" s="1">
        <v>4</v>
      </c>
      <c r="J181" s="1">
        <v>6</v>
      </c>
      <c r="K181" s="1" t="str" cm="1">
        <f t="array" ref="K181">_xlfn.IFS(TicketsTable[[#This Row],[CSAT_Score (1-5)]]&gt;=4,"Satisfied",TicketsTable[[#This Row],[CSAT_Score (1-5)]]&gt;=1,"Unsatisfied",ISBLANK(TicketsTable[[#This Row],[CSAT_Score (1-5)]]),"X")</f>
        <v>Satisfied</v>
      </c>
      <c r="L181" s="1" t="str" cm="1">
        <f t="array" ref="L18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81" s="1"/>
    </row>
    <row r="182" spans="1:13" x14ac:dyDescent="0.3">
      <c r="A182" s="1" t="s">
        <v>376</v>
      </c>
      <c r="B182" s="8">
        <v>46094</v>
      </c>
      <c r="C182" s="1" t="s">
        <v>377</v>
      </c>
      <c r="D182" s="1" t="s">
        <v>68</v>
      </c>
      <c r="E182" s="1" t="s">
        <v>50</v>
      </c>
      <c r="F182" s="1" t="s">
        <v>62</v>
      </c>
      <c r="G182" s="1" t="s">
        <v>58</v>
      </c>
      <c r="H182" s="1">
        <v>4.3</v>
      </c>
      <c r="I182" s="1">
        <v>5</v>
      </c>
      <c r="J182" s="1"/>
      <c r="K182" s="1" t="str" cm="1">
        <f t="array" ref="K182">_xlfn.IFS(TicketsTable[[#This Row],[CSAT_Score (1-5)]]&gt;=4,"Satisfied",TicketsTable[[#This Row],[CSAT_Score (1-5)]]&gt;=1,"Unsatisfied",ISBLANK(TicketsTable[[#This Row],[CSAT_Score (1-5)]]),"X")</f>
        <v>Satisfied</v>
      </c>
      <c r="L182" s="1" t="str" cm="1">
        <f t="array" ref="L18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82" s="1"/>
    </row>
    <row r="183" spans="1:13" x14ac:dyDescent="0.3">
      <c r="A183" s="1" t="s">
        <v>378</v>
      </c>
      <c r="B183" s="8">
        <v>46095</v>
      </c>
      <c r="C183" s="1" t="s">
        <v>255</v>
      </c>
      <c r="D183" s="1" t="s">
        <v>49</v>
      </c>
      <c r="E183" s="1" t="s">
        <v>74</v>
      </c>
      <c r="F183" s="1" t="s">
        <v>65</v>
      </c>
      <c r="G183" s="1" t="s">
        <v>58</v>
      </c>
      <c r="H183" s="1">
        <v>1.6</v>
      </c>
      <c r="I183" s="1">
        <v>3</v>
      </c>
      <c r="J183" s="1"/>
      <c r="K183" s="1" t="str" cm="1">
        <f t="array" ref="K183">_xlfn.IFS(TicketsTable[[#This Row],[CSAT_Score (1-5)]]&gt;=4,"Satisfied",TicketsTable[[#This Row],[CSAT_Score (1-5)]]&gt;=1,"Unsatisfied",ISBLANK(TicketsTable[[#This Row],[CSAT_Score (1-5)]]),"X")</f>
        <v>Unsatisfied</v>
      </c>
      <c r="L183" s="1" t="str" cm="1">
        <f t="array" ref="L18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83" s="1"/>
    </row>
    <row r="184" spans="1:13" x14ac:dyDescent="0.3">
      <c r="A184" s="1" t="s">
        <v>379</v>
      </c>
      <c r="B184" s="8">
        <v>46095</v>
      </c>
      <c r="C184" s="1" t="s">
        <v>380</v>
      </c>
      <c r="D184" s="1" t="s">
        <v>68</v>
      </c>
      <c r="E184" s="1" t="s">
        <v>121</v>
      </c>
      <c r="F184" s="1" t="s">
        <v>79</v>
      </c>
      <c r="G184" s="1" t="s">
        <v>58</v>
      </c>
      <c r="H184" s="1">
        <v>3</v>
      </c>
      <c r="I184" s="1">
        <v>4</v>
      </c>
      <c r="J184" s="1">
        <v>7</v>
      </c>
      <c r="K184" s="1" t="str" cm="1">
        <f t="array" ref="K184">_xlfn.IFS(TicketsTable[[#This Row],[CSAT_Score (1-5)]]&gt;=4,"Satisfied",TicketsTable[[#This Row],[CSAT_Score (1-5)]]&gt;=1,"Unsatisfied",ISBLANK(TicketsTable[[#This Row],[CSAT_Score (1-5)]]),"X")</f>
        <v>Satisfied</v>
      </c>
      <c r="L184" s="1" t="str" cm="1">
        <f t="array" ref="L18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84" s="1"/>
    </row>
    <row r="185" spans="1:13" x14ac:dyDescent="0.3">
      <c r="A185" s="1" t="s">
        <v>381</v>
      </c>
      <c r="B185" s="8">
        <v>46095</v>
      </c>
      <c r="C185" s="1" t="s">
        <v>155</v>
      </c>
      <c r="D185" s="1" t="s">
        <v>55</v>
      </c>
      <c r="E185" s="1" t="s">
        <v>110</v>
      </c>
      <c r="F185" s="1" t="s">
        <v>79</v>
      </c>
      <c r="G185" s="1" t="s">
        <v>58</v>
      </c>
      <c r="H185" s="1">
        <v>4</v>
      </c>
      <c r="I185" s="1">
        <v>4</v>
      </c>
      <c r="J185" s="1">
        <v>4</v>
      </c>
      <c r="K185" s="1" t="str" cm="1">
        <f t="array" ref="K185">_xlfn.IFS(TicketsTable[[#This Row],[CSAT_Score (1-5)]]&gt;=4,"Satisfied",TicketsTable[[#This Row],[CSAT_Score (1-5)]]&gt;=1,"Unsatisfied",ISBLANK(TicketsTable[[#This Row],[CSAT_Score (1-5)]]),"X")</f>
        <v>Satisfied</v>
      </c>
      <c r="L185" s="1" t="str" cm="1">
        <f t="array" ref="L18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85" s="1"/>
    </row>
    <row r="186" spans="1:13" x14ac:dyDescent="0.3">
      <c r="A186" s="1" t="s">
        <v>382</v>
      </c>
      <c r="B186" s="8">
        <v>46095</v>
      </c>
      <c r="C186" s="1" t="s">
        <v>383</v>
      </c>
      <c r="D186" s="1" t="s">
        <v>49</v>
      </c>
      <c r="E186" s="1" t="s">
        <v>69</v>
      </c>
      <c r="F186" s="1" t="s">
        <v>65</v>
      </c>
      <c r="G186" s="1" t="s">
        <v>52</v>
      </c>
      <c r="H186" s="1">
        <v>19.399999999999999</v>
      </c>
      <c r="I186" s="1">
        <v>4</v>
      </c>
      <c r="J186" s="1">
        <v>4</v>
      </c>
      <c r="K186" s="1" t="str" cm="1">
        <f t="array" ref="K186">_xlfn.IFS(TicketsTable[[#This Row],[CSAT_Score (1-5)]]&gt;=4,"Satisfied",TicketsTable[[#This Row],[CSAT_Score (1-5)]]&gt;=1,"Unsatisfied",ISBLANK(TicketsTable[[#This Row],[CSAT_Score (1-5)]]),"X")</f>
        <v>Satisfied</v>
      </c>
      <c r="L186" s="1" t="str" cm="1">
        <f t="array" ref="L18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86" s="1"/>
    </row>
    <row r="187" spans="1:13" x14ac:dyDescent="0.3">
      <c r="A187" s="1" t="s">
        <v>384</v>
      </c>
      <c r="B187" s="8">
        <v>46095</v>
      </c>
      <c r="C187" s="1" t="s">
        <v>135</v>
      </c>
      <c r="D187" s="1" t="s">
        <v>55</v>
      </c>
      <c r="E187" s="1" t="s">
        <v>121</v>
      </c>
      <c r="F187" s="1" t="s">
        <v>57</v>
      </c>
      <c r="G187" s="1" t="s">
        <v>52</v>
      </c>
      <c r="H187" s="1">
        <v>68.2</v>
      </c>
      <c r="I187" s="1">
        <v>1</v>
      </c>
      <c r="J187" s="1">
        <v>4</v>
      </c>
      <c r="K187" s="1" t="str" cm="1">
        <f t="array" ref="K187">_xlfn.IFS(TicketsTable[[#This Row],[CSAT_Score (1-5)]]&gt;=4,"Satisfied",TicketsTable[[#This Row],[CSAT_Score (1-5)]]&gt;=1,"Unsatisfied",ISBLANK(TicketsTable[[#This Row],[CSAT_Score (1-5)]]),"X")</f>
        <v>Unsatisfied</v>
      </c>
      <c r="L187" s="1" t="str" cm="1">
        <f t="array" ref="L18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87" s="1"/>
    </row>
    <row r="188" spans="1:13" x14ac:dyDescent="0.3">
      <c r="A188" s="1" t="s">
        <v>385</v>
      </c>
      <c r="B188" s="8">
        <v>46096</v>
      </c>
      <c r="C188" s="1" t="s">
        <v>386</v>
      </c>
      <c r="D188" s="1" t="s">
        <v>82</v>
      </c>
      <c r="E188" s="1" t="s">
        <v>74</v>
      </c>
      <c r="F188" s="1" t="s">
        <v>57</v>
      </c>
      <c r="G188" s="1" t="s">
        <v>58</v>
      </c>
      <c r="H188" s="1">
        <v>4.5</v>
      </c>
      <c r="I188" s="1">
        <v>4</v>
      </c>
      <c r="J188" s="1">
        <v>5</v>
      </c>
      <c r="K188" s="1" t="str" cm="1">
        <f t="array" ref="K188">_xlfn.IFS(TicketsTable[[#This Row],[CSAT_Score (1-5)]]&gt;=4,"Satisfied",TicketsTable[[#This Row],[CSAT_Score (1-5)]]&gt;=1,"Unsatisfied",ISBLANK(TicketsTable[[#This Row],[CSAT_Score (1-5)]]),"X")</f>
        <v>Satisfied</v>
      </c>
      <c r="L188" s="1" t="str" cm="1">
        <f t="array" ref="L18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88" s="1"/>
    </row>
    <row r="189" spans="1:13" x14ac:dyDescent="0.3">
      <c r="A189" s="1" t="s">
        <v>387</v>
      </c>
      <c r="B189" s="8">
        <v>46097</v>
      </c>
      <c r="C189" s="1" t="s">
        <v>127</v>
      </c>
      <c r="D189" s="1" t="s">
        <v>49</v>
      </c>
      <c r="E189" s="1" t="s">
        <v>50</v>
      </c>
      <c r="F189" s="1" t="s">
        <v>62</v>
      </c>
      <c r="G189" s="1" t="s">
        <v>58</v>
      </c>
      <c r="H189" s="1">
        <v>3.9</v>
      </c>
      <c r="I189" s="1">
        <v>5</v>
      </c>
      <c r="J189" s="1">
        <v>5</v>
      </c>
      <c r="K189" s="1" t="str" cm="1">
        <f t="array" ref="K189">_xlfn.IFS(TicketsTable[[#This Row],[CSAT_Score (1-5)]]&gt;=4,"Satisfied",TicketsTable[[#This Row],[CSAT_Score (1-5)]]&gt;=1,"Unsatisfied",ISBLANK(TicketsTable[[#This Row],[CSAT_Score (1-5)]]),"X")</f>
        <v>Satisfied</v>
      </c>
      <c r="L189" s="1" t="str" cm="1">
        <f t="array" ref="L18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89" s="1"/>
    </row>
    <row r="190" spans="1:13" x14ac:dyDescent="0.3">
      <c r="A190" s="1" t="s">
        <v>388</v>
      </c>
      <c r="B190" s="8">
        <v>46098</v>
      </c>
      <c r="C190" s="1" t="s">
        <v>302</v>
      </c>
      <c r="D190" s="1" t="s">
        <v>82</v>
      </c>
      <c r="E190" s="1" t="s">
        <v>78</v>
      </c>
      <c r="F190" s="1" t="s">
        <v>57</v>
      </c>
      <c r="G190" s="1" t="s">
        <v>52</v>
      </c>
      <c r="H190" s="1">
        <v>13.6</v>
      </c>
      <c r="I190" s="1">
        <v>2</v>
      </c>
      <c r="J190" s="1"/>
      <c r="K190" s="1" t="str" cm="1">
        <f t="array" ref="K190">_xlfn.IFS(TicketsTable[[#This Row],[CSAT_Score (1-5)]]&gt;=4,"Satisfied",TicketsTable[[#This Row],[CSAT_Score (1-5)]]&gt;=1,"Unsatisfied",ISBLANK(TicketsTable[[#This Row],[CSAT_Score (1-5)]]),"X")</f>
        <v>Unsatisfied</v>
      </c>
      <c r="L190" s="1" t="str" cm="1">
        <f t="array" ref="L19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190" s="1"/>
    </row>
    <row r="191" spans="1:13" x14ac:dyDescent="0.3">
      <c r="A191" s="1" t="s">
        <v>389</v>
      </c>
      <c r="B191" s="8">
        <v>46098</v>
      </c>
      <c r="C191" s="1" t="s">
        <v>231</v>
      </c>
      <c r="D191" s="1" t="s">
        <v>49</v>
      </c>
      <c r="E191" s="1" t="s">
        <v>93</v>
      </c>
      <c r="F191" s="1" t="s">
        <v>57</v>
      </c>
      <c r="G191" s="1" t="s">
        <v>52</v>
      </c>
      <c r="H191" s="1">
        <v>29.8</v>
      </c>
      <c r="I191" s="1">
        <v>1</v>
      </c>
      <c r="J191" s="1">
        <v>3</v>
      </c>
      <c r="K191" s="1" t="str" cm="1">
        <f t="array" ref="K191">_xlfn.IFS(TicketsTable[[#This Row],[CSAT_Score (1-5)]]&gt;=4,"Satisfied",TicketsTable[[#This Row],[CSAT_Score (1-5)]]&gt;=1,"Unsatisfied",ISBLANK(TicketsTable[[#This Row],[CSAT_Score (1-5)]]),"X")</f>
        <v>Unsatisfied</v>
      </c>
      <c r="L191" s="1" t="str" cm="1">
        <f t="array" ref="L19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191" s="1"/>
    </row>
    <row r="192" spans="1:13" x14ac:dyDescent="0.3">
      <c r="A192" s="1" t="s">
        <v>390</v>
      </c>
      <c r="B192" s="8">
        <v>46098</v>
      </c>
      <c r="C192" s="1" t="s">
        <v>391</v>
      </c>
      <c r="D192" s="1" t="s">
        <v>55</v>
      </c>
      <c r="E192" s="1" t="s">
        <v>61</v>
      </c>
      <c r="F192" s="1" t="s">
        <v>51</v>
      </c>
      <c r="G192" s="1" t="s">
        <v>58</v>
      </c>
      <c r="H192" s="1">
        <v>2.6</v>
      </c>
      <c r="I192" s="1"/>
      <c r="J192" s="1">
        <v>5</v>
      </c>
      <c r="K192" s="1" t="str" cm="1">
        <f t="array" ref="K192">_xlfn.IFS(TicketsTable[[#This Row],[CSAT_Score (1-5)]]&gt;=4,"Satisfied",TicketsTable[[#This Row],[CSAT_Score (1-5)]]&gt;=1,"Unsatisfied",ISBLANK(TicketsTable[[#This Row],[CSAT_Score (1-5)]]),"X")</f>
        <v>X</v>
      </c>
      <c r="L192" s="1" t="str" cm="1">
        <f t="array" ref="L19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92" s="1"/>
    </row>
    <row r="193" spans="1:13" x14ac:dyDescent="0.3">
      <c r="A193" s="1" t="s">
        <v>392</v>
      </c>
      <c r="B193" s="8">
        <v>46099</v>
      </c>
      <c r="C193" s="1" t="s">
        <v>330</v>
      </c>
      <c r="D193" s="1" t="s">
        <v>49</v>
      </c>
      <c r="E193" s="1" t="s">
        <v>56</v>
      </c>
      <c r="F193" s="1" t="s">
        <v>79</v>
      </c>
      <c r="G193" s="1" t="s">
        <v>58</v>
      </c>
      <c r="H193" s="1">
        <v>1.9</v>
      </c>
      <c r="I193" s="1">
        <v>5</v>
      </c>
      <c r="J193" s="1">
        <v>7</v>
      </c>
      <c r="K193" s="1" t="str" cm="1">
        <f t="array" ref="K193">_xlfn.IFS(TicketsTable[[#This Row],[CSAT_Score (1-5)]]&gt;=4,"Satisfied",TicketsTable[[#This Row],[CSAT_Score (1-5)]]&gt;=1,"Unsatisfied",ISBLANK(TicketsTable[[#This Row],[CSAT_Score (1-5)]]),"X")</f>
        <v>Satisfied</v>
      </c>
      <c r="L193" s="1" t="str" cm="1">
        <f t="array" ref="L19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93" s="1"/>
    </row>
    <row r="194" spans="1:13" x14ac:dyDescent="0.3">
      <c r="A194" s="1" t="s">
        <v>393</v>
      </c>
      <c r="B194" s="8">
        <v>46099</v>
      </c>
      <c r="C194" s="1" t="s">
        <v>394</v>
      </c>
      <c r="D194" s="1" t="s">
        <v>68</v>
      </c>
      <c r="E194" s="1" t="s">
        <v>61</v>
      </c>
      <c r="F194" s="1" t="s">
        <v>62</v>
      </c>
      <c r="G194" s="1" t="s">
        <v>52</v>
      </c>
      <c r="H194" s="1">
        <v>66.7</v>
      </c>
      <c r="I194" s="1">
        <v>3</v>
      </c>
      <c r="J194" s="1">
        <v>4</v>
      </c>
      <c r="K194" s="1" t="str" cm="1">
        <f t="array" ref="K194">_xlfn.IFS(TicketsTable[[#This Row],[CSAT_Score (1-5)]]&gt;=4,"Satisfied",TicketsTable[[#This Row],[CSAT_Score (1-5)]]&gt;=1,"Unsatisfied",ISBLANK(TicketsTable[[#This Row],[CSAT_Score (1-5)]]),"X")</f>
        <v>Unsatisfied</v>
      </c>
      <c r="L194" s="1" t="str" cm="1">
        <f t="array" ref="L19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94" s="1"/>
    </row>
    <row r="195" spans="1:13" x14ac:dyDescent="0.3">
      <c r="A195" s="1" t="s">
        <v>395</v>
      </c>
      <c r="B195" s="8">
        <v>46099</v>
      </c>
      <c r="C195" s="1" t="s">
        <v>270</v>
      </c>
      <c r="D195" s="1" t="s">
        <v>55</v>
      </c>
      <c r="E195" s="1" t="s">
        <v>50</v>
      </c>
      <c r="F195" s="1" t="s">
        <v>51</v>
      </c>
      <c r="G195" s="1" t="s">
        <v>58</v>
      </c>
      <c r="H195" s="1">
        <v>3.8</v>
      </c>
      <c r="I195" s="1"/>
      <c r="J195" s="1">
        <v>4</v>
      </c>
      <c r="K195" s="1" t="str" cm="1">
        <f t="array" ref="K195">_xlfn.IFS(TicketsTable[[#This Row],[CSAT_Score (1-5)]]&gt;=4,"Satisfied",TicketsTable[[#This Row],[CSAT_Score (1-5)]]&gt;=1,"Unsatisfied",ISBLANK(TicketsTable[[#This Row],[CSAT_Score (1-5)]]),"X")</f>
        <v>X</v>
      </c>
      <c r="L195" s="1" t="str" cm="1">
        <f t="array" ref="L19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95" s="1"/>
    </row>
    <row r="196" spans="1:13" x14ac:dyDescent="0.3">
      <c r="A196" s="1" t="s">
        <v>396</v>
      </c>
      <c r="B196" s="8">
        <v>46099</v>
      </c>
      <c r="C196" s="1" t="s">
        <v>349</v>
      </c>
      <c r="D196" s="1" t="s">
        <v>49</v>
      </c>
      <c r="E196" s="1" t="s">
        <v>205</v>
      </c>
      <c r="F196" s="1" t="s">
        <v>57</v>
      </c>
      <c r="G196" s="1" t="s">
        <v>58</v>
      </c>
      <c r="H196" s="1">
        <v>1.8</v>
      </c>
      <c r="I196" s="1">
        <v>5</v>
      </c>
      <c r="J196" s="1">
        <v>5</v>
      </c>
      <c r="K196" s="1" t="str" cm="1">
        <f t="array" ref="K196">_xlfn.IFS(TicketsTable[[#This Row],[CSAT_Score (1-5)]]&gt;=4,"Satisfied",TicketsTable[[#This Row],[CSAT_Score (1-5)]]&gt;=1,"Unsatisfied",ISBLANK(TicketsTable[[#This Row],[CSAT_Score (1-5)]]),"X")</f>
        <v>Satisfied</v>
      </c>
      <c r="L196" s="1" t="str" cm="1">
        <f t="array" ref="L19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96" s="1"/>
    </row>
    <row r="197" spans="1:13" x14ac:dyDescent="0.3">
      <c r="A197" s="1" t="s">
        <v>397</v>
      </c>
      <c r="B197" s="8">
        <v>46100</v>
      </c>
      <c r="C197" s="1" t="s">
        <v>398</v>
      </c>
      <c r="D197" s="1" t="s">
        <v>55</v>
      </c>
      <c r="E197" s="1" t="s">
        <v>74</v>
      </c>
      <c r="F197" s="1" t="s">
        <v>65</v>
      </c>
      <c r="G197" s="1" t="s">
        <v>58</v>
      </c>
      <c r="H197" s="1">
        <v>0.4</v>
      </c>
      <c r="I197" s="1">
        <v>4</v>
      </c>
      <c r="J197" s="1">
        <v>6</v>
      </c>
      <c r="K197" s="1" t="str" cm="1">
        <f t="array" ref="K197">_xlfn.IFS(TicketsTable[[#This Row],[CSAT_Score (1-5)]]&gt;=4,"Satisfied",TicketsTable[[#This Row],[CSAT_Score (1-5)]]&gt;=1,"Unsatisfied",ISBLANK(TicketsTable[[#This Row],[CSAT_Score (1-5)]]),"X")</f>
        <v>Satisfied</v>
      </c>
      <c r="L197" s="1" t="str" cm="1">
        <f t="array" ref="L19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97" s="1"/>
    </row>
    <row r="198" spans="1:13" x14ac:dyDescent="0.3">
      <c r="A198" s="1" t="s">
        <v>399</v>
      </c>
      <c r="B198" s="8">
        <v>46100</v>
      </c>
      <c r="C198" s="1" t="s">
        <v>201</v>
      </c>
      <c r="D198" s="1" t="s">
        <v>49</v>
      </c>
      <c r="E198" s="1" t="s">
        <v>110</v>
      </c>
      <c r="F198" s="1" t="s">
        <v>57</v>
      </c>
      <c r="G198" s="1" t="s">
        <v>58</v>
      </c>
      <c r="H198" s="1">
        <v>2.9</v>
      </c>
      <c r="I198" s="1">
        <v>5</v>
      </c>
      <c r="J198" s="1">
        <v>5</v>
      </c>
      <c r="K198" s="1" t="str" cm="1">
        <f t="array" ref="K198">_xlfn.IFS(TicketsTable[[#This Row],[CSAT_Score (1-5)]]&gt;=4,"Satisfied",TicketsTable[[#This Row],[CSAT_Score (1-5)]]&gt;=1,"Unsatisfied",ISBLANK(TicketsTable[[#This Row],[CSAT_Score (1-5)]]),"X")</f>
        <v>Satisfied</v>
      </c>
      <c r="L198" s="1" t="str" cm="1">
        <f t="array" ref="L19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198" s="1"/>
    </row>
    <row r="199" spans="1:13" x14ac:dyDescent="0.3">
      <c r="A199" s="1" t="s">
        <v>400</v>
      </c>
      <c r="B199" s="8">
        <v>46100</v>
      </c>
      <c r="C199" s="1" t="s">
        <v>401</v>
      </c>
      <c r="D199" s="1" t="s">
        <v>55</v>
      </c>
      <c r="E199" s="1" t="s">
        <v>56</v>
      </c>
      <c r="F199" s="1" t="s">
        <v>57</v>
      </c>
      <c r="G199" s="1" t="s">
        <v>58</v>
      </c>
      <c r="H199" s="1">
        <v>3.5</v>
      </c>
      <c r="I199" s="1">
        <v>5</v>
      </c>
      <c r="J199" s="1">
        <v>6</v>
      </c>
      <c r="K199" s="1" t="str" cm="1">
        <f t="array" ref="K199">_xlfn.IFS(TicketsTable[[#This Row],[CSAT_Score (1-5)]]&gt;=4,"Satisfied",TicketsTable[[#This Row],[CSAT_Score (1-5)]]&gt;=1,"Unsatisfied",ISBLANK(TicketsTable[[#This Row],[CSAT_Score (1-5)]]),"X")</f>
        <v>Satisfied</v>
      </c>
      <c r="L199" s="1" t="str" cm="1">
        <f t="array" ref="L19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199" s="1"/>
    </row>
    <row r="200" spans="1:13" x14ac:dyDescent="0.3">
      <c r="A200" s="1" t="s">
        <v>402</v>
      </c>
      <c r="B200" s="8">
        <v>46100</v>
      </c>
      <c r="C200" s="1" t="s">
        <v>403</v>
      </c>
      <c r="D200" s="1" t="s">
        <v>49</v>
      </c>
      <c r="E200" s="1" t="s">
        <v>74</v>
      </c>
      <c r="F200" s="1" t="s">
        <v>62</v>
      </c>
      <c r="G200" s="1" t="s">
        <v>58</v>
      </c>
      <c r="H200" s="1">
        <v>3.5</v>
      </c>
      <c r="I200" s="1">
        <v>4</v>
      </c>
      <c r="J200" s="1">
        <v>6</v>
      </c>
      <c r="K200" s="1" t="str" cm="1">
        <f t="array" ref="K200">_xlfn.IFS(TicketsTable[[#This Row],[CSAT_Score (1-5)]]&gt;=4,"Satisfied",TicketsTable[[#This Row],[CSAT_Score (1-5)]]&gt;=1,"Unsatisfied",ISBLANK(TicketsTable[[#This Row],[CSAT_Score (1-5)]]),"X")</f>
        <v>Satisfied</v>
      </c>
      <c r="L200" s="1" t="str" cm="1">
        <f t="array" ref="L20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00" s="1"/>
    </row>
    <row r="201" spans="1:13" x14ac:dyDescent="0.3">
      <c r="A201" s="1" t="s">
        <v>404</v>
      </c>
      <c r="B201" s="8">
        <v>46101</v>
      </c>
      <c r="C201" s="1" t="s">
        <v>405</v>
      </c>
      <c r="D201" s="1" t="s">
        <v>55</v>
      </c>
      <c r="E201" s="1" t="s">
        <v>110</v>
      </c>
      <c r="F201" s="1" t="s">
        <v>75</v>
      </c>
      <c r="G201" s="1" t="s">
        <v>52</v>
      </c>
      <c r="H201" s="1">
        <v>56.3</v>
      </c>
      <c r="I201" s="1">
        <v>2</v>
      </c>
      <c r="J201" s="1">
        <v>2</v>
      </c>
      <c r="K201" s="1" t="str" cm="1">
        <f t="array" ref="K201">_xlfn.IFS(TicketsTable[[#This Row],[CSAT_Score (1-5)]]&gt;=4,"Satisfied",TicketsTable[[#This Row],[CSAT_Score (1-5)]]&gt;=1,"Unsatisfied",ISBLANK(TicketsTable[[#This Row],[CSAT_Score (1-5)]]),"X")</f>
        <v>Unsatisfied</v>
      </c>
      <c r="L201" s="1" t="str" cm="1">
        <f t="array" ref="L20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01" s="1"/>
    </row>
    <row r="202" spans="1:13" x14ac:dyDescent="0.3">
      <c r="A202" s="1" t="s">
        <v>406</v>
      </c>
      <c r="B202" s="8">
        <v>46101</v>
      </c>
      <c r="C202" s="1" t="s">
        <v>275</v>
      </c>
      <c r="D202" s="1" t="s">
        <v>55</v>
      </c>
      <c r="E202" s="1" t="s">
        <v>205</v>
      </c>
      <c r="F202" s="1" t="s">
        <v>51</v>
      </c>
      <c r="G202" s="1" t="s">
        <v>58</v>
      </c>
      <c r="H202" s="1">
        <v>0.3</v>
      </c>
      <c r="I202" s="1">
        <v>3</v>
      </c>
      <c r="J202" s="1">
        <v>7</v>
      </c>
      <c r="K202" s="1" t="str" cm="1">
        <f t="array" ref="K202">_xlfn.IFS(TicketsTable[[#This Row],[CSAT_Score (1-5)]]&gt;=4,"Satisfied",TicketsTable[[#This Row],[CSAT_Score (1-5)]]&gt;=1,"Unsatisfied",ISBLANK(TicketsTable[[#This Row],[CSAT_Score (1-5)]]),"X")</f>
        <v>Unsatisfied</v>
      </c>
      <c r="L202" s="1" t="str" cm="1">
        <f t="array" ref="L20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02" s="1"/>
    </row>
    <row r="203" spans="1:13" x14ac:dyDescent="0.3">
      <c r="A203" s="1" t="s">
        <v>407</v>
      </c>
      <c r="B203" s="8">
        <v>46101</v>
      </c>
      <c r="C203" s="1" t="s">
        <v>171</v>
      </c>
      <c r="D203" s="1" t="s">
        <v>55</v>
      </c>
      <c r="E203" s="1" t="s">
        <v>69</v>
      </c>
      <c r="F203" s="1" t="s">
        <v>57</v>
      </c>
      <c r="G203" s="1" t="s">
        <v>58</v>
      </c>
      <c r="H203" s="1">
        <v>2</v>
      </c>
      <c r="I203" s="1">
        <v>5</v>
      </c>
      <c r="J203" s="1"/>
      <c r="K203" s="1" t="str" cm="1">
        <f t="array" ref="K203">_xlfn.IFS(TicketsTable[[#This Row],[CSAT_Score (1-5)]]&gt;=4,"Satisfied",TicketsTable[[#This Row],[CSAT_Score (1-5)]]&gt;=1,"Unsatisfied",ISBLANK(TicketsTable[[#This Row],[CSAT_Score (1-5)]]),"X")</f>
        <v>Satisfied</v>
      </c>
      <c r="L203" s="1" t="str" cm="1">
        <f t="array" ref="L20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03" s="1"/>
    </row>
    <row r="204" spans="1:13" x14ac:dyDescent="0.3">
      <c r="A204" s="1" t="s">
        <v>408</v>
      </c>
      <c r="B204" s="8">
        <v>46101</v>
      </c>
      <c r="C204" s="1" t="s">
        <v>366</v>
      </c>
      <c r="D204" s="1" t="s">
        <v>68</v>
      </c>
      <c r="E204" s="1" t="s">
        <v>121</v>
      </c>
      <c r="F204" s="1" t="s">
        <v>62</v>
      </c>
      <c r="G204" s="1" t="s">
        <v>58</v>
      </c>
      <c r="H204" s="1">
        <v>2.1</v>
      </c>
      <c r="I204" s="1"/>
      <c r="J204" s="1"/>
      <c r="K204" s="1" t="str" cm="1">
        <f t="array" ref="K204">_xlfn.IFS(TicketsTable[[#This Row],[CSAT_Score (1-5)]]&gt;=4,"Satisfied",TicketsTable[[#This Row],[CSAT_Score (1-5)]]&gt;=1,"Unsatisfied",ISBLANK(TicketsTable[[#This Row],[CSAT_Score (1-5)]]),"X")</f>
        <v>X</v>
      </c>
      <c r="L204" s="1" t="str" cm="1">
        <f t="array" ref="L20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04" s="1"/>
    </row>
    <row r="205" spans="1:13" x14ac:dyDescent="0.3">
      <c r="A205" s="1" t="s">
        <v>409</v>
      </c>
      <c r="B205" s="8">
        <v>46101</v>
      </c>
      <c r="C205" s="1" t="s">
        <v>410</v>
      </c>
      <c r="D205" s="1" t="s">
        <v>55</v>
      </c>
      <c r="E205" s="1" t="s">
        <v>74</v>
      </c>
      <c r="F205" s="1" t="s">
        <v>62</v>
      </c>
      <c r="G205" s="1" t="s">
        <v>58</v>
      </c>
      <c r="H205" s="1">
        <v>3.7</v>
      </c>
      <c r="I205" s="1">
        <v>4</v>
      </c>
      <c r="J205" s="1">
        <v>4</v>
      </c>
      <c r="K205" s="1" t="str" cm="1">
        <f t="array" ref="K205">_xlfn.IFS(TicketsTable[[#This Row],[CSAT_Score (1-5)]]&gt;=4,"Satisfied",TicketsTable[[#This Row],[CSAT_Score (1-5)]]&gt;=1,"Unsatisfied",ISBLANK(TicketsTable[[#This Row],[CSAT_Score (1-5)]]),"X")</f>
        <v>Satisfied</v>
      </c>
      <c r="L205" s="1" t="str" cm="1">
        <f t="array" ref="L20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05" s="1"/>
    </row>
    <row r="206" spans="1:13" x14ac:dyDescent="0.3">
      <c r="A206" s="1" t="s">
        <v>411</v>
      </c>
      <c r="B206" s="8">
        <v>46101</v>
      </c>
      <c r="C206" s="1" t="s">
        <v>325</v>
      </c>
      <c r="D206" s="1" t="s">
        <v>49</v>
      </c>
      <c r="E206" s="1" t="s">
        <v>74</v>
      </c>
      <c r="F206" s="1" t="s">
        <v>51</v>
      </c>
      <c r="G206" s="1" t="s">
        <v>58</v>
      </c>
      <c r="H206" s="1">
        <v>3.7</v>
      </c>
      <c r="I206" s="1"/>
      <c r="J206" s="1">
        <v>6</v>
      </c>
      <c r="K206" s="1" t="str" cm="1">
        <f t="array" ref="K206">_xlfn.IFS(TicketsTable[[#This Row],[CSAT_Score (1-5)]]&gt;=4,"Satisfied",TicketsTable[[#This Row],[CSAT_Score (1-5)]]&gt;=1,"Unsatisfied",ISBLANK(TicketsTable[[#This Row],[CSAT_Score (1-5)]]),"X")</f>
        <v>X</v>
      </c>
      <c r="L206" s="1" t="str" cm="1">
        <f t="array" ref="L20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06" s="1"/>
    </row>
    <row r="207" spans="1:13" x14ac:dyDescent="0.3">
      <c r="A207" s="1" t="s">
        <v>412</v>
      </c>
      <c r="B207" s="8">
        <v>46101</v>
      </c>
      <c r="C207" s="1" t="s">
        <v>413</v>
      </c>
      <c r="D207" s="1" t="s">
        <v>55</v>
      </c>
      <c r="E207" s="1" t="s">
        <v>205</v>
      </c>
      <c r="F207" s="1" t="s">
        <v>79</v>
      </c>
      <c r="G207" s="1" t="s">
        <v>58</v>
      </c>
      <c r="H207" s="1">
        <v>3</v>
      </c>
      <c r="I207" s="1">
        <v>5</v>
      </c>
      <c r="J207" s="1">
        <v>4</v>
      </c>
      <c r="K207" s="1" t="str" cm="1">
        <f t="array" ref="K207">_xlfn.IFS(TicketsTable[[#This Row],[CSAT_Score (1-5)]]&gt;=4,"Satisfied",TicketsTable[[#This Row],[CSAT_Score (1-5)]]&gt;=1,"Unsatisfied",ISBLANK(TicketsTable[[#This Row],[CSAT_Score (1-5)]]),"X")</f>
        <v>Satisfied</v>
      </c>
      <c r="L207" s="1" t="str" cm="1">
        <f t="array" ref="L20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07" s="1"/>
    </row>
    <row r="208" spans="1:13" x14ac:dyDescent="0.3">
      <c r="A208" s="1" t="s">
        <v>414</v>
      </c>
      <c r="B208" s="8">
        <v>46102</v>
      </c>
      <c r="C208" s="1" t="s">
        <v>415</v>
      </c>
      <c r="D208" s="1" t="s">
        <v>68</v>
      </c>
      <c r="E208" s="1" t="s">
        <v>56</v>
      </c>
      <c r="F208" s="1" t="s">
        <v>57</v>
      </c>
      <c r="G208" s="1" t="s">
        <v>58</v>
      </c>
      <c r="H208" s="1">
        <v>2</v>
      </c>
      <c r="I208" s="1">
        <v>5</v>
      </c>
      <c r="J208" s="1">
        <v>6</v>
      </c>
      <c r="K208" s="1" t="str" cm="1">
        <f t="array" ref="K208">_xlfn.IFS(TicketsTable[[#This Row],[CSAT_Score (1-5)]]&gt;=4,"Satisfied",TicketsTable[[#This Row],[CSAT_Score (1-5)]]&gt;=1,"Unsatisfied",ISBLANK(TicketsTable[[#This Row],[CSAT_Score (1-5)]]),"X")</f>
        <v>Satisfied</v>
      </c>
      <c r="L208" s="1" t="str" cm="1">
        <f t="array" ref="L20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08" s="1"/>
    </row>
    <row r="209" spans="1:13" x14ac:dyDescent="0.3">
      <c r="A209" s="1" t="s">
        <v>416</v>
      </c>
      <c r="B209" s="8">
        <v>46102</v>
      </c>
      <c r="C209" s="1" t="s">
        <v>371</v>
      </c>
      <c r="D209" s="1" t="s">
        <v>49</v>
      </c>
      <c r="E209" s="1" t="s">
        <v>74</v>
      </c>
      <c r="F209" s="1" t="s">
        <v>57</v>
      </c>
      <c r="G209" s="1" t="s">
        <v>58</v>
      </c>
      <c r="H209" s="1">
        <v>2.5</v>
      </c>
      <c r="I209" s="1">
        <v>5</v>
      </c>
      <c r="J209" s="1">
        <v>6</v>
      </c>
      <c r="K209" s="1" t="str" cm="1">
        <f t="array" ref="K209">_xlfn.IFS(TicketsTable[[#This Row],[CSAT_Score (1-5)]]&gt;=4,"Satisfied",TicketsTable[[#This Row],[CSAT_Score (1-5)]]&gt;=1,"Unsatisfied",ISBLANK(TicketsTable[[#This Row],[CSAT_Score (1-5)]]),"X")</f>
        <v>Satisfied</v>
      </c>
      <c r="L209" s="1" t="str" cm="1">
        <f t="array" ref="L20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09" s="1"/>
    </row>
    <row r="210" spans="1:13" x14ac:dyDescent="0.3">
      <c r="A210" s="1" t="s">
        <v>417</v>
      </c>
      <c r="B210" s="8">
        <v>46102</v>
      </c>
      <c r="C210" s="1" t="s">
        <v>418</v>
      </c>
      <c r="D210" s="1" t="s">
        <v>49</v>
      </c>
      <c r="E210" s="1" t="s">
        <v>205</v>
      </c>
      <c r="F210" s="1" t="s">
        <v>57</v>
      </c>
      <c r="G210" s="1" t="s">
        <v>58</v>
      </c>
      <c r="H210" s="1">
        <v>3.1</v>
      </c>
      <c r="I210" s="1"/>
      <c r="J210" s="1"/>
      <c r="K210" s="1" t="str" cm="1">
        <f t="array" ref="K210">_xlfn.IFS(TicketsTable[[#This Row],[CSAT_Score (1-5)]]&gt;=4,"Satisfied",TicketsTable[[#This Row],[CSAT_Score (1-5)]]&gt;=1,"Unsatisfied",ISBLANK(TicketsTable[[#This Row],[CSAT_Score (1-5)]]),"X")</f>
        <v>X</v>
      </c>
      <c r="L210" s="1" t="str" cm="1">
        <f t="array" ref="L21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10" s="1"/>
    </row>
    <row r="211" spans="1:13" x14ac:dyDescent="0.3">
      <c r="A211" s="1" t="s">
        <v>419</v>
      </c>
      <c r="B211" s="8">
        <v>46103</v>
      </c>
      <c r="C211" s="1" t="s">
        <v>167</v>
      </c>
      <c r="D211" s="1" t="s">
        <v>55</v>
      </c>
      <c r="E211" s="1" t="s">
        <v>61</v>
      </c>
      <c r="F211" s="1" t="s">
        <v>65</v>
      </c>
      <c r="G211" s="1" t="s">
        <v>58</v>
      </c>
      <c r="H211" s="1">
        <v>4.2</v>
      </c>
      <c r="I211" s="1"/>
      <c r="J211" s="1">
        <v>7</v>
      </c>
      <c r="K211" s="1" t="str" cm="1">
        <f t="array" ref="K211">_xlfn.IFS(TicketsTable[[#This Row],[CSAT_Score (1-5)]]&gt;=4,"Satisfied",TicketsTable[[#This Row],[CSAT_Score (1-5)]]&gt;=1,"Unsatisfied",ISBLANK(TicketsTable[[#This Row],[CSAT_Score (1-5)]]),"X")</f>
        <v>X</v>
      </c>
      <c r="L211" s="1" t="str" cm="1">
        <f t="array" ref="L21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11" s="1"/>
    </row>
    <row r="212" spans="1:13" x14ac:dyDescent="0.3">
      <c r="A212" s="1" t="s">
        <v>420</v>
      </c>
      <c r="B212" s="8">
        <v>46103</v>
      </c>
      <c r="C212" s="1" t="s">
        <v>242</v>
      </c>
      <c r="D212" s="1" t="s">
        <v>49</v>
      </c>
      <c r="E212" s="1" t="s">
        <v>110</v>
      </c>
      <c r="F212" s="1" t="s">
        <v>57</v>
      </c>
      <c r="G212" s="1" t="s">
        <v>52</v>
      </c>
      <c r="H212" s="1">
        <v>51.9</v>
      </c>
      <c r="I212" s="1">
        <v>1</v>
      </c>
      <c r="J212" s="1">
        <v>1</v>
      </c>
      <c r="K212" s="1" t="str" cm="1">
        <f t="array" ref="K212">_xlfn.IFS(TicketsTable[[#This Row],[CSAT_Score (1-5)]]&gt;=4,"Satisfied",TicketsTable[[#This Row],[CSAT_Score (1-5)]]&gt;=1,"Unsatisfied",ISBLANK(TicketsTable[[#This Row],[CSAT_Score (1-5)]]),"X")</f>
        <v>Unsatisfied</v>
      </c>
      <c r="L212" s="1" t="str" cm="1">
        <f t="array" ref="L21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12" s="1"/>
    </row>
    <row r="213" spans="1:13" x14ac:dyDescent="0.3">
      <c r="A213" s="1" t="s">
        <v>421</v>
      </c>
      <c r="B213" s="8">
        <v>46104</v>
      </c>
      <c r="C213" s="1" t="s">
        <v>107</v>
      </c>
      <c r="D213" s="1" t="s">
        <v>82</v>
      </c>
      <c r="E213" s="1" t="s">
        <v>110</v>
      </c>
      <c r="F213" s="1" t="s">
        <v>57</v>
      </c>
      <c r="G213" s="1" t="s">
        <v>58</v>
      </c>
      <c r="H213" s="1">
        <v>1.9</v>
      </c>
      <c r="I213" s="1">
        <v>3</v>
      </c>
      <c r="J213" s="1">
        <v>5</v>
      </c>
      <c r="K213" s="1" t="str" cm="1">
        <f t="array" ref="K213">_xlfn.IFS(TicketsTable[[#This Row],[CSAT_Score (1-5)]]&gt;=4,"Satisfied",TicketsTable[[#This Row],[CSAT_Score (1-5)]]&gt;=1,"Unsatisfied",ISBLANK(TicketsTable[[#This Row],[CSAT_Score (1-5)]]),"X")</f>
        <v>Unsatisfied</v>
      </c>
      <c r="L213" s="1" t="str" cm="1">
        <f t="array" ref="L21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13" s="1"/>
    </row>
    <row r="214" spans="1:13" x14ac:dyDescent="0.3">
      <c r="A214" s="1" t="s">
        <v>422</v>
      </c>
      <c r="B214" s="8">
        <v>46104</v>
      </c>
      <c r="C214" s="1" t="s">
        <v>423</v>
      </c>
      <c r="D214" s="1" t="s">
        <v>55</v>
      </c>
      <c r="E214" s="1" t="s">
        <v>50</v>
      </c>
      <c r="F214" s="1" t="s">
        <v>79</v>
      </c>
      <c r="G214" s="1" t="s">
        <v>58</v>
      </c>
      <c r="H214" s="1">
        <v>2.2000000000000002</v>
      </c>
      <c r="I214" s="1">
        <v>4</v>
      </c>
      <c r="J214" s="1">
        <v>7</v>
      </c>
      <c r="K214" s="1" t="str" cm="1">
        <f t="array" ref="K214">_xlfn.IFS(TicketsTable[[#This Row],[CSAT_Score (1-5)]]&gt;=4,"Satisfied",TicketsTable[[#This Row],[CSAT_Score (1-5)]]&gt;=1,"Unsatisfied",ISBLANK(TicketsTable[[#This Row],[CSAT_Score (1-5)]]),"X")</f>
        <v>Satisfied</v>
      </c>
      <c r="L214" s="1" t="str" cm="1">
        <f t="array" ref="L21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14" s="1"/>
    </row>
    <row r="215" spans="1:13" x14ac:dyDescent="0.3">
      <c r="A215" s="1" t="s">
        <v>424</v>
      </c>
      <c r="B215" s="8">
        <v>46105</v>
      </c>
      <c r="C215" s="1" t="s">
        <v>425</v>
      </c>
      <c r="D215" s="1" t="s">
        <v>68</v>
      </c>
      <c r="E215" s="1" t="s">
        <v>50</v>
      </c>
      <c r="F215" s="1" t="s">
        <v>79</v>
      </c>
      <c r="G215" s="1" t="s">
        <v>58</v>
      </c>
      <c r="H215" s="1">
        <v>1.3</v>
      </c>
      <c r="I215" s="1">
        <v>4</v>
      </c>
      <c r="J215" s="1">
        <v>7</v>
      </c>
      <c r="K215" s="1" t="str" cm="1">
        <f t="array" ref="K215">_xlfn.IFS(TicketsTable[[#This Row],[CSAT_Score (1-5)]]&gt;=4,"Satisfied",TicketsTable[[#This Row],[CSAT_Score (1-5)]]&gt;=1,"Unsatisfied",ISBLANK(TicketsTable[[#This Row],[CSAT_Score (1-5)]]),"X")</f>
        <v>Satisfied</v>
      </c>
      <c r="L215" s="1" t="str" cm="1">
        <f t="array" ref="L21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15" s="1"/>
    </row>
    <row r="216" spans="1:13" x14ac:dyDescent="0.3">
      <c r="A216" s="1" t="s">
        <v>426</v>
      </c>
      <c r="B216" s="8">
        <v>46105</v>
      </c>
      <c r="C216" s="1" t="s">
        <v>427</v>
      </c>
      <c r="D216" s="1" t="s">
        <v>55</v>
      </c>
      <c r="E216" s="1" t="s">
        <v>78</v>
      </c>
      <c r="F216" s="1" t="s">
        <v>57</v>
      </c>
      <c r="G216" s="1" t="s">
        <v>52</v>
      </c>
      <c r="H216" s="1">
        <v>16.100000000000001</v>
      </c>
      <c r="I216" s="1"/>
      <c r="J216" s="1"/>
      <c r="K216" s="1" t="str" cm="1">
        <f t="array" ref="K216">_xlfn.IFS(TicketsTable[[#This Row],[CSAT_Score (1-5)]]&gt;=4,"Satisfied",TicketsTable[[#This Row],[CSAT_Score (1-5)]]&gt;=1,"Unsatisfied",ISBLANK(TicketsTable[[#This Row],[CSAT_Score (1-5)]]),"X")</f>
        <v>X</v>
      </c>
      <c r="L216" s="1" t="str" cm="1">
        <f t="array" ref="L21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16" s="1"/>
    </row>
    <row r="217" spans="1:13" x14ac:dyDescent="0.3">
      <c r="A217" s="1" t="s">
        <v>428</v>
      </c>
      <c r="B217" s="8">
        <v>46105</v>
      </c>
      <c r="C217" s="1" t="s">
        <v>360</v>
      </c>
      <c r="D217" s="1" t="s">
        <v>55</v>
      </c>
      <c r="E217" s="1" t="s">
        <v>93</v>
      </c>
      <c r="F217" s="1" t="s">
        <v>65</v>
      </c>
      <c r="G217" s="1" t="s">
        <v>58</v>
      </c>
      <c r="H217" s="1">
        <v>1</v>
      </c>
      <c r="I217" s="1">
        <v>4</v>
      </c>
      <c r="J217" s="1">
        <v>7</v>
      </c>
      <c r="K217" s="1" t="str" cm="1">
        <f t="array" ref="K217">_xlfn.IFS(TicketsTable[[#This Row],[CSAT_Score (1-5)]]&gt;=4,"Satisfied",TicketsTable[[#This Row],[CSAT_Score (1-5)]]&gt;=1,"Unsatisfied",ISBLANK(TicketsTable[[#This Row],[CSAT_Score (1-5)]]),"X")</f>
        <v>Satisfied</v>
      </c>
      <c r="L217" s="1" t="str" cm="1">
        <f t="array" ref="L21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17" s="1"/>
    </row>
    <row r="218" spans="1:13" x14ac:dyDescent="0.3">
      <c r="A218" s="1" t="s">
        <v>429</v>
      </c>
      <c r="B218" s="8">
        <v>46105</v>
      </c>
      <c r="C218" s="1" t="s">
        <v>357</v>
      </c>
      <c r="D218" s="1" t="s">
        <v>55</v>
      </c>
      <c r="E218" s="1" t="s">
        <v>205</v>
      </c>
      <c r="F218" s="1" t="s">
        <v>57</v>
      </c>
      <c r="G218" s="1" t="s">
        <v>58</v>
      </c>
      <c r="H218" s="1">
        <v>3.7</v>
      </c>
      <c r="I218" s="1">
        <v>5</v>
      </c>
      <c r="J218" s="1">
        <v>5</v>
      </c>
      <c r="K218" s="1" t="str" cm="1">
        <f t="array" ref="K218">_xlfn.IFS(TicketsTable[[#This Row],[CSAT_Score (1-5)]]&gt;=4,"Satisfied",TicketsTable[[#This Row],[CSAT_Score (1-5)]]&gt;=1,"Unsatisfied",ISBLANK(TicketsTable[[#This Row],[CSAT_Score (1-5)]]),"X")</f>
        <v>Satisfied</v>
      </c>
      <c r="L218" s="1" t="str" cm="1">
        <f t="array" ref="L21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18" s="1"/>
    </row>
    <row r="219" spans="1:13" x14ac:dyDescent="0.3">
      <c r="A219" s="1" t="s">
        <v>430</v>
      </c>
      <c r="B219" s="8">
        <v>46106</v>
      </c>
      <c r="C219" s="1" t="s">
        <v>159</v>
      </c>
      <c r="D219" s="1" t="s">
        <v>49</v>
      </c>
      <c r="E219" s="1" t="s">
        <v>205</v>
      </c>
      <c r="F219" s="1" t="s">
        <v>51</v>
      </c>
      <c r="G219" s="1" t="s">
        <v>52</v>
      </c>
      <c r="H219" s="1">
        <v>39.5</v>
      </c>
      <c r="I219" s="1">
        <v>2</v>
      </c>
      <c r="J219" s="1"/>
      <c r="K219" s="1" t="str" cm="1">
        <f t="array" ref="K219">_xlfn.IFS(TicketsTable[[#This Row],[CSAT_Score (1-5)]]&gt;=4,"Satisfied",TicketsTable[[#This Row],[CSAT_Score (1-5)]]&gt;=1,"Unsatisfied",ISBLANK(TicketsTable[[#This Row],[CSAT_Score (1-5)]]),"X")</f>
        <v>Unsatisfied</v>
      </c>
      <c r="L219" s="1" t="str" cm="1">
        <f t="array" ref="L21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19" s="1"/>
    </row>
    <row r="220" spans="1:13" x14ac:dyDescent="0.3">
      <c r="A220" s="1" t="s">
        <v>431</v>
      </c>
      <c r="B220" s="8">
        <v>46106</v>
      </c>
      <c r="C220" s="1" t="s">
        <v>432</v>
      </c>
      <c r="D220" s="1" t="s">
        <v>49</v>
      </c>
      <c r="E220" s="1" t="s">
        <v>78</v>
      </c>
      <c r="F220" s="1" t="s">
        <v>79</v>
      </c>
      <c r="G220" s="1" t="s">
        <v>58</v>
      </c>
      <c r="H220" s="1">
        <v>2.1</v>
      </c>
      <c r="I220" s="1"/>
      <c r="J220" s="1">
        <v>6</v>
      </c>
      <c r="K220" s="1" t="str" cm="1">
        <f t="array" ref="K220">_xlfn.IFS(TicketsTable[[#This Row],[CSAT_Score (1-5)]]&gt;=4,"Satisfied",TicketsTable[[#This Row],[CSAT_Score (1-5)]]&gt;=1,"Unsatisfied",ISBLANK(TicketsTable[[#This Row],[CSAT_Score (1-5)]]),"X")</f>
        <v>X</v>
      </c>
      <c r="L220" s="1" t="str" cm="1">
        <f t="array" ref="L22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20" s="1"/>
    </row>
    <row r="221" spans="1:13" x14ac:dyDescent="0.3">
      <c r="A221" s="1" t="s">
        <v>433</v>
      </c>
      <c r="B221" s="8">
        <v>46106</v>
      </c>
      <c r="C221" s="1" t="s">
        <v>434</v>
      </c>
      <c r="D221" s="1" t="s">
        <v>49</v>
      </c>
      <c r="E221" s="1" t="s">
        <v>110</v>
      </c>
      <c r="F221" s="1" t="s">
        <v>51</v>
      </c>
      <c r="G221" s="1" t="s">
        <v>58</v>
      </c>
      <c r="H221" s="1">
        <v>1.4</v>
      </c>
      <c r="I221" s="1"/>
      <c r="J221" s="1">
        <v>5</v>
      </c>
      <c r="K221" s="1" t="str" cm="1">
        <f t="array" ref="K221">_xlfn.IFS(TicketsTable[[#This Row],[CSAT_Score (1-5)]]&gt;=4,"Satisfied",TicketsTable[[#This Row],[CSAT_Score (1-5)]]&gt;=1,"Unsatisfied",ISBLANK(TicketsTable[[#This Row],[CSAT_Score (1-5)]]),"X")</f>
        <v>X</v>
      </c>
      <c r="L221" s="1" t="str" cm="1">
        <f t="array" ref="L22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21" s="1"/>
    </row>
    <row r="222" spans="1:13" x14ac:dyDescent="0.3">
      <c r="A222" s="1" t="s">
        <v>435</v>
      </c>
      <c r="B222" s="8">
        <v>46107</v>
      </c>
      <c r="C222" s="1" t="s">
        <v>436</v>
      </c>
      <c r="D222" s="1" t="s">
        <v>49</v>
      </c>
      <c r="E222" s="1" t="s">
        <v>61</v>
      </c>
      <c r="F222" s="1" t="s">
        <v>57</v>
      </c>
      <c r="G222" s="1" t="s">
        <v>52</v>
      </c>
      <c r="H222" s="1">
        <v>51.1</v>
      </c>
      <c r="I222" s="1"/>
      <c r="J222" s="1"/>
      <c r="K222" s="1" t="str" cm="1">
        <f t="array" ref="K222">_xlfn.IFS(TicketsTable[[#This Row],[CSAT_Score (1-5)]]&gt;=4,"Satisfied",TicketsTable[[#This Row],[CSAT_Score (1-5)]]&gt;=1,"Unsatisfied",ISBLANK(TicketsTable[[#This Row],[CSAT_Score (1-5)]]),"X")</f>
        <v>X</v>
      </c>
      <c r="L222" s="1" t="str" cm="1">
        <f t="array" ref="L22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22" s="1"/>
    </row>
    <row r="223" spans="1:13" x14ac:dyDescent="0.3">
      <c r="A223" s="1" t="s">
        <v>437</v>
      </c>
      <c r="B223" s="8">
        <v>46107</v>
      </c>
      <c r="C223" s="1" t="s">
        <v>176</v>
      </c>
      <c r="D223" s="1" t="s">
        <v>68</v>
      </c>
      <c r="E223" s="1" t="s">
        <v>205</v>
      </c>
      <c r="F223" s="1" t="s">
        <v>62</v>
      </c>
      <c r="G223" s="1" t="s">
        <v>52</v>
      </c>
      <c r="H223" s="1">
        <v>51.1</v>
      </c>
      <c r="I223" s="1">
        <v>1</v>
      </c>
      <c r="J223" s="1">
        <v>3</v>
      </c>
      <c r="K223" s="1" t="str" cm="1">
        <f t="array" ref="K223">_xlfn.IFS(TicketsTable[[#This Row],[CSAT_Score (1-5)]]&gt;=4,"Satisfied",TicketsTable[[#This Row],[CSAT_Score (1-5)]]&gt;=1,"Unsatisfied",ISBLANK(TicketsTable[[#This Row],[CSAT_Score (1-5)]]),"X")</f>
        <v>Unsatisfied</v>
      </c>
      <c r="L223" s="1" t="str" cm="1">
        <f t="array" ref="L22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23" s="1"/>
    </row>
    <row r="224" spans="1:13" x14ac:dyDescent="0.3">
      <c r="A224" s="1" t="s">
        <v>438</v>
      </c>
      <c r="B224" s="8">
        <v>46107</v>
      </c>
      <c r="C224" s="1" t="s">
        <v>95</v>
      </c>
      <c r="D224" s="1" t="s">
        <v>55</v>
      </c>
      <c r="E224" s="1" t="s">
        <v>56</v>
      </c>
      <c r="F224" s="1" t="s">
        <v>75</v>
      </c>
      <c r="G224" s="1" t="s">
        <v>58</v>
      </c>
      <c r="H224" s="1">
        <v>2.2000000000000002</v>
      </c>
      <c r="I224" s="1">
        <v>5</v>
      </c>
      <c r="J224" s="1">
        <v>4</v>
      </c>
      <c r="K224" s="1" t="str" cm="1">
        <f t="array" ref="K224">_xlfn.IFS(TicketsTable[[#This Row],[CSAT_Score (1-5)]]&gt;=4,"Satisfied",TicketsTable[[#This Row],[CSAT_Score (1-5)]]&gt;=1,"Unsatisfied",ISBLANK(TicketsTable[[#This Row],[CSAT_Score (1-5)]]),"X")</f>
        <v>Satisfied</v>
      </c>
      <c r="L224" s="1" t="str" cm="1">
        <f t="array" ref="L22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24" s="1"/>
    </row>
    <row r="225" spans="1:13" x14ac:dyDescent="0.3">
      <c r="A225" s="1" t="s">
        <v>439</v>
      </c>
      <c r="B225" s="8">
        <v>46108</v>
      </c>
      <c r="C225" s="1" t="s">
        <v>320</v>
      </c>
      <c r="D225" s="1" t="s">
        <v>55</v>
      </c>
      <c r="E225" s="1" t="s">
        <v>56</v>
      </c>
      <c r="F225" s="1" t="s">
        <v>62</v>
      </c>
      <c r="G225" s="1" t="s">
        <v>58</v>
      </c>
      <c r="H225" s="1">
        <v>1.2</v>
      </c>
      <c r="I225" s="1"/>
      <c r="J225" s="1"/>
      <c r="K225" s="1" t="str" cm="1">
        <f t="array" ref="K225">_xlfn.IFS(TicketsTable[[#This Row],[CSAT_Score (1-5)]]&gt;=4,"Satisfied",TicketsTable[[#This Row],[CSAT_Score (1-5)]]&gt;=1,"Unsatisfied",ISBLANK(TicketsTable[[#This Row],[CSAT_Score (1-5)]]),"X")</f>
        <v>X</v>
      </c>
      <c r="L225" s="1" t="str" cm="1">
        <f t="array" ref="L22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25" s="1"/>
    </row>
    <row r="226" spans="1:13" x14ac:dyDescent="0.3">
      <c r="A226" s="1" t="s">
        <v>440</v>
      </c>
      <c r="B226" s="8">
        <v>46108</v>
      </c>
      <c r="C226" s="1" t="s">
        <v>73</v>
      </c>
      <c r="D226" s="1" t="s">
        <v>55</v>
      </c>
      <c r="E226" s="1" t="s">
        <v>205</v>
      </c>
      <c r="F226" s="1" t="s">
        <v>57</v>
      </c>
      <c r="G226" s="1" t="s">
        <v>58</v>
      </c>
      <c r="H226" s="1">
        <v>3.4</v>
      </c>
      <c r="I226" s="1"/>
      <c r="J226" s="1">
        <v>6</v>
      </c>
      <c r="K226" s="1" t="str" cm="1">
        <f t="array" ref="K226">_xlfn.IFS(TicketsTable[[#This Row],[CSAT_Score (1-5)]]&gt;=4,"Satisfied",TicketsTable[[#This Row],[CSAT_Score (1-5)]]&gt;=1,"Unsatisfied",ISBLANK(TicketsTable[[#This Row],[CSAT_Score (1-5)]]),"X")</f>
        <v>X</v>
      </c>
      <c r="L226" s="1" t="str" cm="1">
        <f t="array" ref="L22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26" s="1"/>
    </row>
    <row r="227" spans="1:13" x14ac:dyDescent="0.3">
      <c r="A227" s="1" t="s">
        <v>441</v>
      </c>
      <c r="B227" s="8">
        <v>46108</v>
      </c>
      <c r="C227" s="1" t="s">
        <v>442</v>
      </c>
      <c r="D227" s="1" t="s">
        <v>68</v>
      </c>
      <c r="E227" s="1" t="s">
        <v>78</v>
      </c>
      <c r="F227" s="1" t="s">
        <v>79</v>
      </c>
      <c r="G227" s="1" t="s">
        <v>58</v>
      </c>
      <c r="H227" s="1">
        <v>1.5</v>
      </c>
      <c r="I227" s="1">
        <v>4</v>
      </c>
      <c r="J227" s="1">
        <v>5</v>
      </c>
      <c r="K227" s="1" t="str" cm="1">
        <f t="array" ref="K227">_xlfn.IFS(TicketsTable[[#This Row],[CSAT_Score (1-5)]]&gt;=4,"Satisfied",TicketsTable[[#This Row],[CSAT_Score (1-5)]]&gt;=1,"Unsatisfied",ISBLANK(TicketsTable[[#This Row],[CSAT_Score (1-5)]]),"X")</f>
        <v>Satisfied</v>
      </c>
      <c r="L227" s="1" t="str" cm="1">
        <f t="array" ref="L22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27" s="1"/>
    </row>
    <row r="228" spans="1:13" x14ac:dyDescent="0.3">
      <c r="A228" s="1" t="s">
        <v>443</v>
      </c>
      <c r="B228" s="8">
        <v>46108</v>
      </c>
      <c r="C228" s="1" t="s">
        <v>444</v>
      </c>
      <c r="D228" s="1" t="s">
        <v>49</v>
      </c>
      <c r="E228" s="1" t="s">
        <v>93</v>
      </c>
      <c r="F228" s="1" t="s">
        <v>51</v>
      </c>
      <c r="G228" s="1" t="s">
        <v>52</v>
      </c>
      <c r="H228" s="1">
        <v>63.2</v>
      </c>
      <c r="I228" s="1">
        <v>3</v>
      </c>
      <c r="J228" s="1">
        <v>2</v>
      </c>
      <c r="K228" s="1" t="str" cm="1">
        <f t="array" ref="K228">_xlfn.IFS(TicketsTable[[#This Row],[CSAT_Score (1-5)]]&gt;=4,"Satisfied",TicketsTable[[#This Row],[CSAT_Score (1-5)]]&gt;=1,"Unsatisfied",ISBLANK(TicketsTable[[#This Row],[CSAT_Score (1-5)]]),"X")</f>
        <v>Unsatisfied</v>
      </c>
      <c r="L228" s="1" t="str" cm="1">
        <f t="array" ref="L22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28" s="1"/>
    </row>
    <row r="229" spans="1:13" x14ac:dyDescent="0.3">
      <c r="A229" s="1" t="s">
        <v>445</v>
      </c>
      <c r="B229" s="8">
        <v>46109</v>
      </c>
      <c r="C229" s="1" t="s">
        <v>446</v>
      </c>
      <c r="D229" s="1" t="s">
        <v>68</v>
      </c>
      <c r="E229" s="1" t="s">
        <v>205</v>
      </c>
      <c r="F229" s="1" t="s">
        <v>75</v>
      </c>
      <c r="G229" s="1" t="s">
        <v>52</v>
      </c>
      <c r="H229" s="1">
        <v>44</v>
      </c>
      <c r="I229" s="1">
        <v>2</v>
      </c>
      <c r="J229" s="1">
        <v>4</v>
      </c>
      <c r="K229" s="1" t="str" cm="1">
        <f t="array" ref="K229">_xlfn.IFS(TicketsTable[[#This Row],[CSAT_Score (1-5)]]&gt;=4,"Satisfied",TicketsTable[[#This Row],[CSAT_Score (1-5)]]&gt;=1,"Unsatisfied",ISBLANK(TicketsTable[[#This Row],[CSAT_Score (1-5)]]),"X")</f>
        <v>Unsatisfied</v>
      </c>
      <c r="L229" s="1" t="str" cm="1">
        <f t="array" ref="L22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29" s="1"/>
    </row>
    <row r="230" spans="1:13" x14ac:dyDescent="0.3">
      <c r="A230" s="1" t="s">
        <v>447</v>
      </c>
      <c r="B230" s="8">
        <v>46109</v>
      </c>
      <c r="C230" s="1" t="s">
        <v>448</v>
      </c>
      <c r="D230" s="1" t="s">
        <v>68</v>
      </c>
      <c r="E230" s="1" t="s">
        <v>205</v>
      </c>
      <c r="F230" s="1" t="s">
        <v>65</v>
      </c>
      <c r="G230" s="1" t="s">
        <v>58</v>
      </c>
      <c r="H230" s="1">
        <v>2.9</v>
      </c>
      <c r="I230" s="1">
        <v>5</v>
      </c>
      <c r="J230" s="1">
        <v>6</v>
      </c>
      <c r="K230" s="1" t="str" cm="1">
        <f t="array" ref="K230">_xlfn.IFS(TicketsTable[[#This Row],[CSAT_Score (1-5)]]&gt;=4,"Satisfied",TicketsTable[[#This Row],[CSAT_Score (1-5)]]&gt;=1,"Unsatisfied",ISBLANK(TicketsTable[[#This Row],[CSAT_Score (1-5)]]),"X")</f>
        <v>Satisfied</v>
      </c>
      <c r="L230" s="1" t="str" cm="1">
        <f t="array" ref="L23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30" s="1"/>
    </row>
    <row r="231" spans="1:13" x14ac:dyDescent="0.3">
      <c r="A231" s="1" t="s">
        <v>449</v>
      </c>
      <c r="B231" s="8">
        <v>46110</v>
      </c>
      <c r="C231" s="1" t="s">
        <v>446</v>
      </c>
      <c r="D231" s="1" t="s">
        <v>49</v>
      </c>
      <c r="E231" s="1" t="s">
        <v>74</v>
      </c>
      <c r="F231" s="1" t="s">
        <v>75</v>
      </c>
      <c r="G231" s="1" t="s">
        <v>52</v>
      </c>
      <c r="H231" s="1">
        <v>39.1</v>
      </c>
      <c r="I231" s="1">
        <v>2</v>
      </c>
      <c r="J231" s="1">
        <v>2</v>
      </c>
      <c r="K231" s="1" t="str" cm="1">
        <f t="array" ref="K231">_xlfn.IFS(TicketsTable[[#This Row],[CSAT_Score (1-5)]]&gt;=4,"Satisfied",TicketsTable[[#This Row],[CSAT_Score (1-5)]]&gt;=1,"Unsatisfied",ISBLANK(TicketsTable[[#This Row],[CSAT_Score (1-5)]]),"X")</f>
        <v>Unsatisfied</v>
      </c>
      <c r="L231" s="1" t="str" cm="1">
        <f t="array" ref="L23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31" s="1"/>
    </row>
    <row r="232" spans="1:13" x14ac:dyDescent="0.3">
      <c r="A232" s="1" t="s">
        <v>450</v>
      </c>
      <c r="B232" s="8">
        <v>46110</v>
      </c>
      <c r="C232" s="1" t="s">
        <v>451</v>
      </c>
      <c r="D232" s="1" t="s">
        <v>68</v>
      </c>
      <c r="E232" s="1" t="s">
        <v>69</v>
      </c>
      <c r="F232" s="1" t="s">
        <v>65</v>
      </c>
      <c r="G232" s="1" t="s">
        <v>58</v>
      </c>
      <c r="H232" s="1">
        <v>0.3</v>
      </c>
      <c r="I232" s="1">
        <v>4</v>
      </c>
      <c r="J232" s="1">
        <v>7</v>
      </c>
      <c r="K232" s="1" t="str" cm="1">
        <f t="array" ref="K232">_xlfn.IFS(TicketsTable[[#This Row],[CSAT_Score (1-5)]]&gt;=4,"Satisfied",TicketsTable[[#This Row],[CSAT_Score (1-5)]]&gt;=1,"Unsatisfied",ISBLANK(TicketsTable[[#This Row],[CSAT_Score (1-5)]]),"X")</f>
        <v>Satisfied</v>
      </c>
      <c r="L232" s="1" t="str" cm="1">
        <f t="array" ref="L23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32" s="1"/>
    </row>
    <row r="233" spans="1:13" x14ac:dyDescent="0.3">
      <c r="A233" s="1" t="s">
        <v>452</v>
      </c>
      <c r="B233" s="8">
        <v>46110</v>
      </c>
      <c r="C233" s="1" t="s">
        <v>107</v>
      </c>
      <c r="D233" s="1" t="s">
        <v>68</v>
      </c>
      <c r="E233" s="1" t="s">
        <v>61</v>
      </c>
      <c r="F233" s="1" t="s">
        <v>57</v>
      </c>
      <c r="G233" s="1" t="s">
        <v>52</v>
      </c>
      <c r="H233" s="1">
        <v>68.8</v>
      </c>
      <c r="I233" s="1">
        <v>2</v>
      </c>
      <c r="J233" s="1">
        <v>1</v>
      </c>
      <c r="K233" s="1" t="str" cm="1">
        <f t="array" ref="K233">_xlfn.IFS(TicketsTable[[#This Row],[CSAT_Score (1-5)]]&gt;=4,"Satisfied",TicketsTable[[#This Row],[CSAT_Score (1-5)]]&gt;=1,"Unsatisfied",ISBLANK(TicketsTable[[#This Row],[CSAT_Score (1-5)]]),"X")</f>
        <v>Unsatisfied</v>
      </c>
      <c r="L233" s="1" t="str" cm="1">
        <f t="array" ref="L23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33" s="1"/>
    </row>
    <row r="234" spans="1:13" x14ac:dyDescent="0.3">
      <c r="A234" s="1" t="s">
        <v>453</v>
      </c>
      <c r="B234" s="8">
        <v>46111</v>
      </c>
      <c r="C234" s="1" t="s">
        <v>454</v>
      </c>
      <c r="D234" s="1" t="s">
        <v>55</v>
      </c>
      <c r="E234" s="1" t="s">
        <v>56</v>
      </c>
      <c r="F234" s="1" t="s">
        <v>51</v>
      </c>
      <c r="G234" s="1" t="s">
        <v>58</v>
      </c>
      <c r="H234" s="1">
        <v>3.5</v>
      </c>
      <c r="I234" s="1">
        <v>4</v>
      </c>
      <c r="J234" s="1">
        <v>4</v>
      </c>
      <c r="K234" s="1" t="str" cm="1">
        <f t="array" ref="K234">_xlfn.IFS(TicketsTable[[#This Row],[CSAT_Score (1-5)]]&gt;=4,"Satisfied",TicketsTable[[#This Row],[CSAT_Score (1-5)]]&gt;=1,"Unsatisfied",ISBLANK(TicketsTable[[#This Row],[CSAT_Score (1-5)]]),"X")</f>
        <v>Satisfied</v>
      </c>
      <c r="L234" s="1" t="str" cm="1">
        <f t="array" ref="L23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34" s="1"/>
    </row>
    <row r="235" spans="1:13" x14ac:dyDescent="0.3">
      <c r="A235" s="1" t="s">
        <v>455</v>
      </c>
      <c r="B235" s="8">
        <v>46111</v>
      </c>
      <c r="C235" s="1" t="s">
        <v>337</v>
      </c>
      <c r="D235" s="1" t="s">
        <v>68</v>
      </c>
      <c r="E235" s="1" t="s">
        <v>69</v>
      </c>
      <c r="F235" s="1" t="s">
        <v>51</v>
      </c>
      <c r="G235" s="1" t="s">
        <v>58</v>
      </c>
      <c r="H235" s="1">
        <v>1.4</v>
      </c>
      <c r="I235" s="1">
        <v>4</v>
      </c>
      <c r="J235" s="1">
        <v>7</v>
      </c>
      <c r="K235" s="1" t="str" cm="1">
        <f t="array" ref="K235">_xlfn.IFS(TicketsTable[[#This Row],[CSAT_Score (1-5)]]&gt;=4,"Satisfied",TicketsTable[[#This Row],[CSAT_Score (1-5)]]&gt;=1,"Unsatisfied",ISBLANK(TicketsTable[[#This Row],[CSAT_Score (1-5)]]),"X")</f>
        <v>Satisfied</v>
      </c>
      <c r="L235" s="1" t="str" cm="1">
        <f t="array" ref="L23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35" s="1"/>
    </row>
    <row r="236" spans="1:13" x14ac:dyDescent="0.3">
      <c r="A236" s="1" t="s">
        <v>456</v>
      </c>
      <c r="B236" s="8">
        <v>46111</v>
      </c>
      <c r="C236" s="1" t="s">
        <v>320</v>
      </c>
      <c r="D236" s="1" t="s">
        <v>55</v>
      </c>
      <c r="E236" s="1" t="s">
        <v>61</v>
      </c>
      <c r="F236" s="1" t="s">
        <v>51</v>
      </c>
      <c r="G236" s="1" t="s">
        <v>58</v>
      </c>
      <c r="H236" s="1">
        <v>0.3</v>
      </c>
      <c r="I236" s="1">
        <v>4</v>
      </c>
      <c r="J236" s="1">
        <v>4</v>
      </c>
      <c r="K236" s="1" t="str" cm="1">
        <f t="array" ref="K236">_xlfn.IFS(TicketsTable[[#This Row],[CSAT_Score (1-5)]]&gt;=4,"Satisfied",TicketsTable[[#This Row],[CSAT_Score (1-5)]]&gt;=1,"Unsatisfied",ISBLANK(TicketsTable[[#This Row],[CSAT_Score (1-5)]]),"X")</f>
        <v>Satisfied</v>
      </c>
      <c r="L236" s="1" t="str" cm="1">
        <f t="array" ref="L23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36" s="1"/>
    </row>
    <row r="237" spans="1:13" x14ac:dyDescent="0.3">
      <c r="A237" s="1" t="s">
        <v>457</v>
      </c>
      <c r="B237" s="8">
        <v>46112</v>
      </c>
      <c r="C237" s="1" t="s">
        <v>458</v>
      </c>
      <c r="D237" s="1" t="s">
        <v>49</v>
      </c>
      <c r="E237" s="1" t="s">
        <v>74</v>
      </c>
      <c r="F237" s="1" t="s">
        <v>62</v>
      </c>
      <c r="G237" s="1" t="s">
        <v>52</v>
      </c>
      <c r="H237" s="1">
        <v>23.7</v>
      </c>
      <c r="I237" s="1">
        <v>3</v>
      </c>
      <c r="J237" s="1">
        <v>3</v>
      </c>
      <c r="K237" s="1" t="str" cm="1">
        <f t="array" ref="K237">_xlfn.IFS(TicketsTable[[#This Row],[CSAT_Score (1-5)]]&gt;=4,"Satisfied",TicketsTable[[#This Row],[CSAT_Score (1-5)]]&gt;=1,"Unsatisfied",ISBLANK(TicketsTable[[#This Row],[CSAT_Score (1-5)]]),"X")</f>
        <v>Unsatisfied</v>
      </c>
      <c r="L237" s="1" t="str" cm="1">
        <f t="array" ref="L23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37" s="1"/>
    </row>
    <row r="238" spans="1:13" x14ac:dyDescent="0.3">
      <c r="A238" s="1" t="s">
        <v>459</v>
      </c>
      <c r="B238" s="8">
        <v>46112</v>
      </c>
      <c r="C238" s="1" t="s">
        <v>299</v>
      </c>
      <c r="D238" s="1" t="s">
        <v>55</v>
      </c>
      <c r="E238" s="1" t="s">
        <v>61</v>
      </c>
      <c r="F238" s="1" t="s">
        <v>65</v>
      </c>
      <c r="G238" s="1" t="s">
        <v>58</v>
      </c>
      <c r="H238" s="1">
        <v>0.8</v>
      </c>
      <c r="I238" s="1">
        <v>5</v>
      </c>
      <c r="J238" s="1">
        <v>6</v>
      </c>
      <c r="K238" s="1" t="str" cm="1">
        <f t="array" ref="K238">_xlfn.IFS(TicketsTable[[#This Row],[CSAT_Score (1-5)]]&gt;=4,"Satisfied",TicketsTable[[#This Row],[CSAT_Score (1-5)]]&gt;=1,"Unsatisfied",ISBLANK(TicketsTable[[#This Row],[CSAT_Score (1-5)]]),"X")</f>
        <v>Satisfied</v>
      </c>
      <c r="L238" s="1" t="str" cm="1">
        <f t="array" ref="L23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38" s="1"/>
    </row>
    <row r="239" spans="1:13" x14ac:dyDescent="0.3">
      <c r="A239" s="1" t="s">
        <v>460</v>
      </c>
      <c r="B239" s="8">
        <v>46113</v>
      </c>
      <c r="C239" s="1" t="s">
        <v>167</v>
      </c>
      <c r="D239" s="1" t="s">
        <v>68</v>
      </c>
      <c r="E239" s="1" t="s">
        <v>69</v>
      </c>
      <c r="F239" s="1" t="s">
        <v>57</v>
      </c>
      <c r="G239" s="1" t="s">
        <v>58</v>
      </c>
      <c r="H239" s="1">
        <v>4.2</v>
      </c>
      <c r="I239" s="1">
        <v>5</v>
      </c>
      <c r="J239" s="1">
        <v>5</v>
      </c>
      <c r="K239" s="1" t="str" cm="1">
        <f t="array" ref="K239">_xlfn.IFS(TicketsTable[[#This Row],[CSAT_Score (1-5)]]&gt;=4,"Satisfied",TicketsTable[[#This Row],[CSAT_Score (1-5)]]&gt;=1,"Unsatisfied",ISBLANK(TicketsTable[[#This Row],[CSAT_Score (1-5)]]),"X")</f>
        <v>Satisfied</v>
      </c>
      <c r="L239" s="1" t="str" cm="1">
        <f t="array" ref="L23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39" s="1"/>
    </row>
    <row r="240" spans="1:13" x14ac:dyDescent="0.3">
      <c r="A240" s="1" t="s">
        <v>461</v>
      </c>
      <c r="B240" s="8">
        <v>46113</v>
      </c>
      <c r="C240" s="1" t="s">
        <v>462</v>
      </c>
      <c r="D240" s="1" t="s">
        <v>82</v>
      </c>
      <c r="E240" s="1" t="s">
        <v>69</v>
      </c>
      <c r="F240" s="1" t="s">
        <v>51</v>
      </c>
      <c r="G240" s="1" t="s">
        <v>58</v>
      </c>
      <c r="H240" s="1">
        <v>1.8</v>
      </c>
      <c r="I240" s="1">
        <v>4</v>
      </c>
      <c r="J240" s="1">
        <v>5</v>
      </c>
      <c r="K240" s="1" t="str" cm="1">
        <f t="array" ref="K240">_xlfn.IFS(TicketsTable[[#This Row],[CSAT_Score (1-5)]]&gt;=4,"Satisfied",TicketsTable[[#This Row],[CSAT_Score (1-5)]]&gt;=1,"Unsatisfied",ISBLANK(TicketsTable[[#This Row],[CSAT_Score (1-5)]]),"X")</f>
        <v>Satisfied</v>
      </c>
      <c r="L240" s="1" t="str" cm="1">
        <f t="array" ref="L24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40" s="1"/>
    </row>
    <row r="241" spans="1:13" x14ac:dyDescent="0.3">
      <c r="A241" s="1" t="s">
        <v>463</v>
      </c>
      <c r="B241" s="8">
        <v>46114</v>
      </c>
      <c r="C241" s="1" t="s">
        <v>362</v>
      </c>
      <c r="D241" s="1" t="s">
        <v>82</v>
      </c>
      <c r="E241" s="1" t="s">
        <v>78</v>
      </c>
      <c r="F241" s="1" t="s">
        <v>62</v>
      </c>
      <c r="G241" s="1" t="s">
        <v>58</v>
      </c>
      <c r="H241" s="1">
        <v>2.4</v>
      </c>
      <c r="I241" s="1">
        <v>5</v>
      </c>
      <c r="J241" s="1">
        <v>7</v>
      </c>
      <c r="K241" s="1" t="str" cm="1">
        <f t="array" ref="K241">_xlfn.IFS(TicketsTable[[#This Row],[CSAT_Score (1-5)]]&gt;=4,"Satisfied",TicketsTable[[#This Row],[CSAT_Score (1-5)]]&gt;=1,"Unsatisfied",ISBLANK(TicketsTable[[#This Row],[CSAT_Score (1-5)]]),"X")</f>
        <v>Satisfied</v>
      </c>
      <c r="L241" s="1" t="str" cm="1">
        <f t="array" ref="L24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41" s="1"/>
    </row>
    <row r="242" spans="1:13" x14ac:dyDescent="0.3">
      <c r="A242" s="1" t="s">
        <v>464</v>
      </c>
      <c r="B242" s="8">
        <v>46114</v>
      </c>
      <c r="C242" s="1" t="s">
        <v>333</v>
      </c>
      <c r="D242" s="1" t="s">
        <v>68</v>
      </c>
      <c r="E242" s="1" t="s">
        <v>93</v>
      </c>
      <c r="F242" s="1" t="s">
        <v>75</v>
      </c>
      <c r="G242" s="1" t="s">
        <v>58</v>
      </c>
      <c r="H242" s="1">
        <v>1.3</v>
      </c>
      <c r="I242" s="1">
        <v>5</v>
      </c>
      <c r="J242" s="1">
        <v>5</v>
      </c>
      <c r="K242" s="1" t="str" cm="1">
        <f t="array" ref="K242">_xlfn.IFS(TicketsTable[[#This Row],[CSAT_Score (1-5)]]&gt;=4,"Satisfied",TicketsTable[[#This Row],[CSAT_Score (1-5)]]&gt;=1,"Unsatisfied",ISBLANK(TicketsTable[[#This Row],[CSAT_Score (1-5)]]),"X")</f>
        <v>Satisfied</v>
      </c>
      <c r="L242" s="1" t="str" cm="1">
        <f t="array" ref="L24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42" s="1"/>
    </row>
    <row r="243" spans="1:13" x14ac:dyDescent="0.3">
      <c r="A243" s="1" t="s">
        <v>465</v>
      </c>
      <c r="B243" s="8">
        <v>46114</v>
      </c>
      <c r="C243" s="1" t="s">
        <v>337</v>
      </c>
      <c r="D243" s="1" t="s">
        <v>55</v>
      </c>
      <c r="E243" s="1" t="s">
        <v>121</v>
      </c>
      <c r="F243" s="1" t="s">
        <v>79</v>
      </c>
      <c r="G243" s="1" t="s">
        <v>52</v>
      </c>
      <c r="H243" s="1">
        <v>28.2</v>
      </c>
      <c r="I243" s="1">
        <v>2</v>
      </c>
      <c r="J243" s="1">
        <v>2</v>
      </c>
      <c r="K243" s="1" t="str" cm="1">
        <f t="array" ref="K243">_xlfn.IFS(TicketsTable[[#This Row],[CSAT_Score (1-5)]]&gt;=4,"Satisfied",TicketsTable[[#This Row],[CSAT_Score (1-5)]]&gt;=1,"Unsatisfied",ISBLANK(TicketsTable[[#This Row],[CSAT_Score (1-5)]]),"X")</f>
        <v>Unsatisfied</v>
      </c>
      <c r="L243" s="1" t="str" cm="1">
        <f t="array" ref="L24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43" s="1"/>
    </row>
    <row r="244" spans="1:13" x14ac:dyDescent="0.3">
      <c r="A244" s="1" t="s">
        <v>466</v>
      </c>
      <c r="B244" s="8">
        <v>46116</v>
      </c>
      <c r="C244" s="1" t="s">
        <v>116</v>
      </c>
      <c r="D244" s="1" t="s">
        <v>68</v>
      </c>
      <c r="E244" s="1" t="s">
        <v>78</v>
      </c>
      <c r="F244" s="1" t="s">
        <v>57</v>
      </c>
      <c r="G244" s="1" t="s">
        <v>58</v>
      </c>
      <c r="H244" s="1">
        <v>1.3</v>
      </c>
      <c r="I244" s="1"/>
      <c r="J244" s="1"/>
      <c r="K244" s="1" t="str" cm="1">
        <f t="array" ref="K244">_xlfn.IFS(TicketsTable[[#This Row],[CSAT_Score (1-5)]]&gt;=4,"Satisfied",TicketsTable[[#This Row],[CSAT_Score (1-5)]]&gt;=1,"Unsatisfied",ISBLANK(TicketsTable[[#This Row],[CSAT_Score (1-5)]]),"X")</f>
        <v>X</v>
      </c>
      <c r="L244" s="1" t="str" cm="1">
        <f t="array" ref="L24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44" s="1"/>
    </row>
    <row r="245" spans="1:13" x14ac:dyDescent="0.3">
      <c r="A245" s="1" t="s">
        <v>467</v>
      </c>
      <c r="B245" s="8">
        <v>46116</v>
      </c>
      <c r="C245" s="1" t="s">
        <v>468</v>
      </c>
      <c r="D245" s="1" t="s">
        <v>55</v>
      </c>
      <c r="E245" s="1" t="s">
        <v>56</v>
      </c>
      <c r="F245" s="1" t="s">
        <v>57</v>
      </c>
      <c r="G245" s="1" t="s">
        <v>58</v>
      </c>
      <c r="H245" s="1">
        <v>2.9</v>
      </c>
      <c r="I245" s="1">
        <v>5</v>
      </c>
      <c r="J245" s="1">
        <v>4</v>
      </c>
      <c r="K245" s="1" t="str" cm="1">
        <f t="array" ref="K245">_xlfn.IFS(TicketsTable[[#This Row],[CSAT_Score (1-5)]]&gt;=4,"Satisfied",TicketsTable[[#This Row],[CSAT_Score (1-5)]]&gt;=1,"Unsatisfied",ISBLANK(TicketsTable[[#This Row],[CSAT_Score (1-5)]]),"X")</f>
        <v>Satisfied</v>
      </c>
      <c r="L245" s="1" t="str" cm="1">
        <f t="array" ref="L24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45" s="1"/>
    </row>
    <row r="246" spans="1:13" x14ac:dyDescent="0.3">
      <c r="A246" s="1" t="s">
        <v>469</v>
      </c>
      <c r="B246" s="8">
        <v>46116</v>
      </c>
      <c r="C246" s="1" t="s">
        <v>470</v>
      </c>
      <c r="D246" s="1" t="s">
        <v>49</v>
      </c>
      <c r="E246" s="1" t="s">
        <v>121</v>
      </c>
      <c r="F246" s="1" t="s">
        <v>62</v>
      </c>
      <c r="G246" s="1" t="s">
        <v>52</v>
      </c>
      <c r="H246" s="1">
        <v>51.9</v>
      </c>
      <c r="I246" s="1">
        <v>3</v>
      </c>
      <c r="J246" s="1"/>
      <c r="K246" s="1" t="str" cm="1">
        <f t="array" ref="K246">_xlfn.IFS(TicketsTable[[#This Row],[CSAT_Score (1-5)]]&gt;=4,"Satisfied",TicketsTable[[#This Row],[CSAT_Score (1-5)]]&gt;=1,"Unsatisfied",ISBLANK(TicketsTable[[#This Row],[CSAT_Score (1-5)]]),"X")</f>
        <v>Unsatisfied</v>
      </c>
      <c r="L246" s="1" t="str" cm="1">
        <f t="array" ref="L24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46" s="1"/>
    </row>
    <row r="247" spans="1:13" x14ac:dyDescent="0.3">
      <c r="A247" s="1" t="s">
        <v>471</v>
      </c>
      <c r="B247" s="8">
        <v>46117</v>
      </c>
      <c r="C247" s="1" t="s">
        <v>472</v>
      </c>
      <c r="D247" s="1" t="s">
        <v>82</v>
      </c>
      <c r="E247" s="1" t="s">
        <v>78</v>
      </c>
      <c r="F247" s="1" t="s">
        <v>57</v>
      </c>
      <c r="G247" s="1" t="s">
        <v>58</v>
      </c>
      <c r="H247" s="1">
        <v>3.5</v>
      </c>
      <c r="I247" s="1">
        <v>5</v>
      </c>
      <c r="J247" s="1">
        <v>5</v>
      </c>
      <c r="K247" s="1" t="str" cm="1">
        <f t="array" ref="K247">_xlfn.IFS(TicketsTable[[#This Row],[CSAT_Score (1-5)]]&gt;=4,"Satisfied",TicketsTable[[#This Row],[CSAT_Score (1-5)]]&gt;=1,"Unsatisfied",ISBLANK(TicketsTable[[#This Row],[CSAT_Score (1-5)]]),"X")</f>
        <v>Satisfied</v>
      </c>
      <c r="L247" s="1" t="str" cm="1">
        <f t="array" ref="L24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47" s="1"/>
    </row>
    <row r="248" spans="1:13" x14ac:dyDescent="0.3">
      <c r="A248" s="1" t="s">
        <v>473</v>
      </c>
      <c r="B248" s="8">
        <v>46118</v>
      </c>
      <c r="C248" s="1" t="s">
        <v>474</v>
      </c>
      <c r="D248" s="1" t="s">
        <v>68</v>
      </c>
      <c r="E248" s="1" t="s">
        <v>110</v>
      </c>
      <c r="F248" s="1" t="s">
        <v>57</v>
      </c>
      <c r="G248" s="1" t="s">
        <v>58</v>
      </c>
      <c r="H248" s="1">
        <v>2.9</v>
      </c>
      <c r="I248" s="1">
        <v>5</v>
      </c>
      <c r="J248" s="1">
        <v>4</v>
      </c>
      <c r="K248" s="1" t="str" cm="1">
        <f t="array" ref="K248">_xlfn.IFS(TicketsTable[[#This Row],[CSAT_Score (1-5)]]&gt;=4,"Satisfied",TicketsTable[[#This Row],[CSAT_Score (1-5)]]&gt;=1,"Unsatisfied",ISBLANK(TicketsTable[[#This Row],[CSAT_Score (1-5)]]),"X")</f>
        <v>Satisfied</v>
      </c>
      <c r="L248" s="1" t="str" cm="1">
        <f t="array" ref="L24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48" s="1"/>
    </row>
    <row r="249" spans="1:13" x14ac:dyDescent="0.3">
      <c r="A249" s="1" t="s">
        <v>475</v>
      </c>
      <c r="B249" s="8">
        <v>46119</v>
      </c>
      <c r="C249" s="1" t="s">
        <v>185</v>
      </c>
      <c r="D249" s="1" t="s">
        <v>55</v>
      </c>
      <c r="E249" s="1" t="s">
        <v>110</v>
      </c>
      <c r="F249" s="1" t="s">
        <v>75</v>
      </c>
      <c r="G249" s="1" t="s">
        <v>58</v>
      </c>
      <c r="H249" s="1">
        <v>4.3</v>
      </c>
      <c r="I249" s="1">
        <v>3</v>
      </c>
      <c r="J249" s="1">
        <v>4</v>
      </c>
      <c r="K249" s="1" t="str" cm="1">
        <f t="array" ref="K249">_xlfn.IFS(TicketsTable[[#This Row],[CSAT_Score (1-5)]]&gt;=4,"Satisfied",TicketsTable[[#This Row],[CSAT_Score (1-5)]]&gt;=1,"Unsatisfied",ISBLANK(TicketsTable[[#This Row],[CSAT_Score (1-5)]]),"X")</f>
        <v>Unsatisfied</v>
      </c>
      <c r="L249" s="1" t="str" cm="1">
        <f t="array" ref="L24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49" s="1"/>
    </row>
    <row r="250" spans="1:13" x14ac:dyDescent="0.3">
      <c r="A250" s="1" t="s">
        <v>476</v>
      </c>
      <c r="B250" s="8">
        <v>46119</v>
      </c>
      <c r="C250" s="1" t="s">
        <v>477</v>
      </c>
      <c r="D250" s="1" t="s">
        <v>55</v>
      </c>
      <c r="E250" s="1" t="s">
        <v>78</v>
      </c>
      <c r="F250" s="1" t="s">
        <v>79</v>
      </c>
      <c r="G250" s="1" t="s">
        <v>58</v>
      </c>
      <c r="H250" s="1">
        <v>4.0999999999999996</v>
      </c>
      <c r="I250" s="1">
        <v>4</v>
      </c>
      <c r="J250" s="1">
        <v>6</v>
      </c>
      <c r="K250" s="1" t="str" cm="1">
        <f t="array" ref="K250">_xlfn.IFS(TicketsTable[[#This Row],[CSAT_Score (1-5)]]&gt;=4,"Satisfied",TicketsTable[[#This Row],[CSAT_Score (1-5)]]&gt;=1,"Unsatisfied",ISBLANK(TicketsTable[[#This Row],[CSAT_Score (1-5)]]),"X")</f>
        <v>Satisfied</v>
      </c>
      <c r="L250" s="1" t="str" cm="1">
        <f t="array" ref="L25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50" s="1"/>
    </row>
    <row r="251" spans="1:13" x14ac:dyDescent="0.3">
      <c r="A251" s="1" t="s">
        <v>478</v>
      </c>
      <c r="B251" s="8">
        <v>46119</v>
      </c>
      <c r="C251" s="1" t="s">
        <v>188</v>
      </c>
      <c r="D251" s="1" t="s">
        <v>68</v>
      </c>
      <c r="E251" s="1" t="s">
        <v>69</v>
      </c>
      <c r="F251" s="1" t="s">
        <v>51</v>
      </c>
      <c r="G251" s="1" t="s">
        <v>58</v>
      </c>
      <c r="H251" s="1">
        <v>2</v>
      </c>
      <c r="I251" s="1">
        <v>5</v>
      </c>
      <c r="J251" s="1"/>
      <c r="K251" s="1" t="str" cm="1">
        <f t="array" ref="K251">_xlfn.IFS(TicketsTable[[#This Row],[CSAT_Score (1-5)]]&gt;=4,"Satisfied",TicketsTable[[#This Row],[CSAT_Score (1-5)]]&gt;=1,"Unsatisfied",ISBLANK(TicketsTable[[#This Row],[CSAT_Score (1-5)]]),"X")</f>
        <v>Satisfied</v>
      </c>
      <c r="L251" s="1" t="str" cm="1">
        <f t="array" ref="L25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51" s="1"/>
    </row>
    <row r="252" spans="1:13" x14ac:dyDescent="0.3">
      <c r="A252" s="1" t="s">
        <v>479</v>
      </c>
      <c r="B252" s="8">
        <v>46120</v>
      </c>
      <c r="C252" s="1" t="s">
        <v>480</v>
      </c>
      <c r="D252" s="1" t="s">
        <v>55</v>
      </c>
      <c r="E252" s="1" t="s">
        <v>121</v>
      </c>
      <c r="F252" s="1" t="s">
        <v>75</v>
      </c>
      <c r="G252" s="1" t="s">
        <v>58</v>
      </c>
      <c r="H252" s="1">
        <v>3.4</v>
      </c>
      <c r="I252" s="1">
        <v>5</v>
      </c>
      <c r="J252" s="1">
        <v>5</v>
      </c>
      <c r="K252" s="1" t="str" cm="1">
        <f t="array" ref="K252">_xlfn.IFS(TicketsTable[[#This Row],[CSAT_Score (1-5)]]&gt;=4,"Satisfied",TicketsTable[[#This Row],[CSAT_Score (1-5)]]&gt;=1,"Unsatisfied",ISBLANK(TicketsTable[[#This Row],[CSAT_Score (1-5)]]),"X")</f>
        <v>Satisfied</v>
      </c>
      <c r="L252" s="1" t="str" cm="1">
        <f t="array" ref="L25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52" s="1"/>
    </row>
    <row r="253" spans="1:13" x14ac:dyDescent="0.3">
      <c r="A253" s="1" t="s">
        <v>481</v>
      </c>
      <c r="B253" s="8">
        <v>46120</v>
      </c>
      <c r="C253" s="1" t="s">
        <v>60</v>
      </c>
      <c r="D253" s="1" t="s">
        <v>68</v>
      </c>
      <c r="E253" s="1" t="s">
        <v>205</v>
      </c>
      <c r="F253" s="1" t="s">
        <v>79</v>
      </c>
      <c r="G253" s="1" t="s">
        <v>58</v>
      </c>
      <c r="H253" s="1">
        <v>0.7</v>
      </c>
      <c r="I253" s="1">
        <v>5</v>
      </c>
      <c r="J253" s="1">
        <v>7</v>
      </c>
      <c r="K253" s="1" t="str" cm="1">
        <f t="array" ref="K253">_xlfn.IFS(TicketsTable[[#This Row],[CSAT_Score (1-5)]]&gt;=4,"Satisfied",TicketsTable[[#This Row],[CSAT_Score (1-5)]]&gt;=1,"Unsatisfied",ISBLANK(TicketsTable[[#This Row],[CSAT_Score (1-5)]]),"X")</f>
        <v>Satisfied</v>
      </c>
      <c r="L253" s="1" t="str" cm="1">
        <f t="array" ref="L25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53" s="1"/>
    </row>
    <row r="254" spans="1:13" x14ac:dyDescent="0.3">
      <c r="A254" s="1" t="s">
        <v>482</v>
      </c>
      <c r="B254" s="8">
        <v>46120</v>
      </c>
      <c r="C254" s="1" t="s">
        <v>391</v>
      </c>
      <c r="D254" s="1" t="s">
        <v>49</v>
      </c>
      <c r="E254" s="1" t="s">
        <v>205</v>
      </c>
      <c r="F254" s="1" t="s">
        <v>51</v>
      </c>
      <c r="G254" s="1" t="s">
        <v>58</v>
      </c>
      <c r="H254" s="1">
        <v>2.7</v>
      </c>
      <c r="I254" s="1">
        <v>5</v>
      </c>
      <c r="J254" s="1">
        <v>6</v>
      </c>
      <c r="K254" s="1" t="str" cm="1">
        <f t="array" ref="K254">_xlfn.IFS(TicketsTable[[#This Row],[CSAT_Score (1-5)]]&gt;=4,"Satisfied",TicketsTable[[#This Row],[CSAT_Score (1-5)]]&gt;=1,"Unsatisfied",ISBLANK(TicketsTable[[#This Row],[CSAT_Score (1-5)]]),"X")</f>
        <v>Satisfied</v>
      </c>
      <c r="L254" s="1" t="str" cm="1">
        <f t="array" ref="L25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54" s="1"/>
    </row>
    <row r="255" spans="1:13" x14ac:dyDescent="0.3">
      <c r="A255" s="1" t="s">
        <v>483</v>
      </c>
      <c r="B255" s="8">
        <v>46121</v>
      </c>
      <c r="C255" s="1" t="s">
        <v>484</v>
      </c>
      <c r="D255" s="1" t="s">
        <v>68</v>
      </c>
      <c r="E255" s="1" t="s">
        <v>78</v>
      </c>
      <c r="F255" s="1" t="s">
        <v>57</v>
      </c>
      <c r="G255" s="1" t="s">
        <v>58</v>
      </c>
      <c r="H255" s="1">
        <v>1.4</v>
      </c>
      <c r="I255" s="1">
        <v>5</v>
      </c>
      <c r="J255" s="1">
        <v>6</v>
      </c>
      <c r="K255" s="1" t="str" cm="1">
        <f t="array" ref="K255">_xlfn.IFS(TicketsTable[[#This Row],[CSAT_Score (1-5)]]&gt;=4,"Satisfied",TicketsTable[[#This Row],[CSAT_Score (1-5)]]&gt;=1,"Unsatisfied",ISBLANK(TicketsTable[[#This Row],[CSAT_Score (1-5)]]),"X")</f>
        <v>Satisfied</v>
      </c>
      <c r="L255" s="1" t="str" cm="1">
        <f t="array" ref="L25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55" s="1"/>
    </row>
    <row r="256" spans="1:13" x14ac:dyDescent="0.3">
      <c r="A256" s="1" t="s">
        <v>485</v>
      </c>
      <c r="B256" s="8">
        <v>46121</v>
      </c>
      <c r="C256" s="1" t="s">
        <v>486</v>
      </c>
      <c r="D256" s="1" t="s">
        <v>68</v>
      </c>
      <c r="E256" s="1" t="s">
        <v>74</v>
      </c>
      <c r="F256" s="1" t="s">
        <v>51</v>
      </c>
      <c r="G256" s="1" t="s">
        <v>58</v>
      </c>
      <c r="H256" s="1">
        <v>1.8</v>
      </c>
      <c r="I256" s="1">
        <v>3</v>
      </c>
      <c r="J256" s="1">
        <v>7</v>
      </c>
      <c r="K256" s="1" t="str" cm="1">
        <f t="array" ref="K256">_xlfn.IFS(TicketsTable[[#This Row],[CSAT_Score (1-5)]]&gt;=4,"Satisfied",TicketsTable[[#This Row],[CSAT_Score (1-5)]]&gt;=1,"Unsatisfied",ISBLANK(TicketsTable[[#This Row],[CSAT_Score (1-5)]]),"X")</f>
        <v>Unsatisfied</v>
      </c>
      <c r="L256" s="1" t="str" cm="1">
        <f t="array" ref="L25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56" s="1"/>
    </row>
    <row r="257" spans="1:13" x14ac:dyDescent="0.3">
      <c r="A257" s="1" t="s">
        <v>487</v>
      </c>
      <c r="B257" s="8">
        <v>46121</v>
      </c>
      <c r="C257" s="1" t="s">
        <v>272</v>
      </c>
      <c r="D257" s="1" t="s">
        <v>49</v>
      </c>
      <c r="E257" s="1" t="s">
        <v>74</v>
      </c>
      <c r="F257" s="1" t="s">
        <v>57</v>
      </c>
      <c r="G257" s="1" t="s">
        <v>58</v>
      </c>
      <c r="H257" s="1">
        <v>4.3</v>
      </c>
      <c r="I257" s="1">
        <v>5</v>
      </c>
      <c r="J257" s="1">
        <v>5</v>
      </c>
      <c r="K257" s="1" t="str" cm="1">
        <f t="array" ref="K257">_xlfn.IFS(TicketsTable[[#This Row],[CSAT_Score (1-5)]]&gt;=4,"Satisfied",TicketsTable[[#This Row],[CSAT_Score (1-5)]]&gt;=1,"Unsatisfied",ISBLANK(TicketsTable[[#This Row],[CSAT_Score (1-5)]]),"X")</f>
        <v>Satisfied</v>
      </c>
      <c r="L257" s="1" t="str" cm="1">
        <f t="array" ref="L25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57" s="1"/>
    </row>
    <row r="258" spans="1:13" x14ac:dyDescent="0.3">
      <c r="A258" s="1" t="s">
        <v>488</v>
      </c>
      <c r="B258" s="8">
        <v>46122</v>
      </c>
      <c r="C258" s="1" t="s">
        <v>118</v>
      </c>
      <c r="D258" s="1" t="s">
        <v>68</v>
      </c>
      <c r="E258" s="1" t="s">
        <v>74</v>
      </c>
      <c r="F258" s="1" t="s">
        <v>79</v>
      </c>
      <c r="G258" s="1" t="s">
        <v>58</v>
      </c>
      <c r="H258" s="1">
        <v>0.5</v>
      </c>
      <c r="I258" s="1">
        <v>4</v>
      </c>
      <c r="J258" s="1">
        <v>6</v>
      </c>
      <c r="K258" s="1" t="str" cm="1">
        <f t="array" ref="K258">_xlfn.IFS(TicketsTable[[#This Row],[CSAT_Score (1-5)]]&gt;=4,"Satisfied",TicketsTable[[#This Row],[CSAT_Score (1-5)]]&gt;=1,"Unsatisfied",ISBLANK(TicketsTable[[#This Row],[CSAT_Score (1-5)]]),"X")</f>
        <v>Satisfied</v>
      </c>
      <c r="L258" s="1" t="str" cm="1">
        <f t="array" ref="L25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58" s="1"/>
    </row>
    <row r="259" spans="1:13" x14ac:dyDescent="0.3">
      <c r="A259" s="1" t="s">
        <v>489</v>
      </c>
      <c r="B259" s="8">
        <v>46122</v>
      </c>
      <c r="C259" s="1" t="s">
        <v>490</v>
      </c>
      <c r="D259" s="1" t="s">
        <v>49</v>
      </c>
      <c r="E259" s="1" t="s">
        <v>121</v>
      </c>
      <c r="F259" s="1" t="s">
        <v>51</v>
      </c>
      <c r="G259" s="1" t="s">
        <v>58</v>
      </c>
      <c r="H259" s="1">
        <v>3.9</v>
      </c>
      <c r="I259" s="1">
        <v>4</v>
      </c>
      <c r="J259" s="1">
        <v>7</v>
      </c>
      <c r="K259" s="1" t="str" cm="1">
        <f t="array" ref="K259">_xlfn.IFS(TicketsTable[[#This Row],[CSAT_Score (1-5)]]&gt;=4,"Satisfied",TicketsTable[[#This Row],[CSAT_Score (1-5)]]&gt;=1,"Unsatisfied",ISBLANK(TicketsTable[[#This Row],[CSAT_Score (1-5)]]),"X")</f>
        <v>Satisfied</v>
      </c>
      <c r="L259" s="1" t="str" cm="1">
        <f t="array" ref="L25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59" s="1"/>
    </row>
    <row r="260" spans="1:13" x14ac:dyDescent="0.3">
      <c r="A260" s="1" t="s">
        <v>491</v>
      </c>
      <c r="B260" s="8">
        <v>46122</v>
      </c>
      <c r="C260" s="1" t="s">
        <v>48</v>
      </c>
      <c r="D260" s="1" t="s">
        <v>49</v>
      </c>
      <c r="E260" s="1" t="s">
        <v>74</v>
      </c>
      <c r="F260" s="1" t="s">
        <v>57</v>
      </c>
      <c r="G260" s="1" t="s">
        <v>58</v>
      </c>
      <c r="H260" s="1">
        <v>3.5</v>
      </c>
      <c r="I260" s="1"/>
      <c r="J260" s="1">
        <v>5</v>
      </c>
      <c r="K260" s="1" t="str" cm="1">
        <f t="array" ref="K260">_xlfn.IFS(TicketsTable[[#This Row],[CSAT_Score (1-5)]]&gt;=4,"Satisfied",TicketsTable[[#This Row],[CSAT_Score (1-5)]]&gt;=1,"Unsatisfied",ISBLANK(TicketsTable[[#This Row],[CSAT_Score (1-5)]]),"X")</f>
        <v>X</v>
      </c>
      <c r="L260" s="1" t="str" cm="1">
        <f t="array" ref="L26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60" s="1"/>
    </row>
    <row r="261" spans="1:13" x14ac:dyDescent="0.3">
      <c r="A261" s="1" t="s">
        <v>492</v>
      </c>
      <c r="B261" s="8">
        <v>46122</v>
      </c>
      <c r="C261" s="1" t="s">
        <v>493</v>
      </c>
      <c r="D261" s="1" t="s">
        <v>55</v>
      </c>
      <c r="E261" s="1" t="s">
        <v>93</v>
      </c>
      <c r="F261" s="1" t="s">
        <v>62</v>
      </c>
      <c r="G261" s="1" t="s">
        <v>58</v>
      </c>
      <c r="H261" s="1">
        <v>3.7</v>
      </c>
      <c r="I261" s="1">
        <v>4</v>
      </c>
      <c r="J261" s="1">
        <v>4</v>
      </c>
      <c r="K261" s="1" t="str" cm="1">
        <f t="array" ref="K261">_xlfn.IFS(TicketsTable[[#This Row],[CSAT_Score (1-5)]]&gt;=4,"Satisfied",TicketsTable[[#This Row],[CSAT_Score (1-5)]]&gt;=1,"Unsatisfied",ISBLANK(TicketsTable[[#This Row],[CSAT_Score (1-5)]]),"X")</f>
        <v>Satisfied</v>
      </c>
      <c r="L261" s="1" t="str" cm="1">
        <f t="array" ref="L26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61" s="1"/>
    </row>
    <row r="262" spans="1:13" x14ac:dyDescent="0.3">
      <c r="A262" s="1" t="s">
        <v>494</v>
      </c>
      <c r="B262" s="8">
        <v>46123</v>
      </c>
      <c r="C262" s="1" t="s">
        <v>151</v>
      </c>
      <c r="D262" s="1" t="s">
        <v>55</v>
      </c>
      <c r="E262" s="1" t="s">
        <v>50</v>
      </c>
      <c r="F262" s="1" t="s">
        <v>79</v>
      </c>
      <c r="G262" s="1" t="s">
        <v>58</v>
      </c>
      <c r="H262" s="1">
        <v>3.9</v>
      </c>
      <c r="I262" s="1">
        <v>4</v>
      </c>
      <c r="J262" s="1">
        <v>5</v>
      </c>
      <c r="K262" s="1" t="str" cm="1">
        <f t="array" ref="K262">_xlfn.IFS(TicketsTable[[#This Row],[CSAT_Score (1-5)]]&gt;=4,"Satisfied",TicketsTable[[#This Row],[CSAT_Score (1-5)]]&gt;=1,"Unsatisfied",ISBLANK(TicketsTable[[#This Row],[CSAT_Score (1-5)]]),"X")</f>
        <v>Satisfied</v>
      </c>
      <c r="L262" s="1" t="str" cm="1">
        <f t="array" ref="L26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62" s="1"/>
    </row>
    <row r="263" spans="1:13" x14ac:dyDescent="0.3">
      <c r="A263" s="1" t="s">
        <v>495</v>
      </c>
      <c r="B263" s="8">
        <v>46124</v>
      </c>
      <c r="C263" s="1" t="s">
        <v>496</v>
      </c>
      <c r="D263" s="1" t="s">
        <v>55</v>
      </c>
      <c r="E263" s="1" t="s">
        <v>69</v>
      </c>
      <c r="F263" s="1" t="s">
        <v>51</v>
      </c>
      <c r="G263" s="1" t="s">
        <v>58</v>
      </c>
      <c r="H263" s="1">
        <v>2.6</v>
      </c>
      <c r="I263" s="1"/>
      <c r="J263" s="1">
        <v>5</v>
      </c>
      <c r="K263" s="1" t="str" cm="1">
        <f t="array" ref="K263">_xlfn.IFS(TicketsTable[[#This Row],[CSAT_Score (1-5)]]&gt;=4,"Satisfied",TicketsTable[[#This Row],[CSAT_Score (1-5)]]&gt;=1,"Unsatisfied",ISBLANK(TicketsTable[[#This Row],[CSAT_Score (1-5)]]),"X")</f>
        <v>X</v>
      </c>
      <c r="L263" s="1" t="str" cm="1">
        <f t="array" ref="L26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63" s="1"/>
    </row>
    <row r="264" spans="1:13" x14ac:dyDescent="0.3">
      <c r="A264" s="1" t="s">
        <v>497</v>
      </c>
      <c r="B264" s="8">
        <v>46124</v>
      </c>
      <c r="C264" s="1" t="s">
        <v>203</v>
      </c>
      <c r="D264" s="1" t="s">
        <v>55</v>
      </c>
      <c r="E264" s="1" t="s">
        <v>50</v>
      </c>
      <c r="F264" s="1" t="s">
        <v>79</v>
      </c>
      <c r="G264" s="1" t="s">
        <v>58</v>
      </c>
      <c r="H264" s="1">
        <v>3.2</v>
      </c>
      <c r="I264" s="1">
        <v>5</v>
      </c>
      <c r="J264" s="1"/>
      <c r="K264" s="1" t="str" cm="1">
        <f t="array" ref="K264">_xlfn.IFS(TicketsTable[[#This Row],[CSAT_Score (1-5)]]&gt;=4,"Satisfied",TicketsTable[[#This Row],[CSAT_Score (1-5)]]&gt;=1,"Unsatisfied",ISBLANK(TicketsTable[[#This Row],[CSAT_Score (1-5)]]),"X")</f>
        <v>Satisfied</v>
      </c>
      <c r="L264" s="1" t="str" cm="1">
        <f t="array" ref="L26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64" s="1"/>
    </row>
    <row r="265" spans="1:13" x14ac:dyDescent="0.3">
      <c r="A265" s="1" t="s">
        <v>498</v>
      </c>
      <c r="B265" s="8">
        <v>46124</v>
      </c>
      <c r="C265" s="1" t="s">
        <v>349</v>
      </c>
      <c r="D265" s="1" t="s">
        <v>55</v>
      </c>
      <c r="E265" s="1" t="s">
        <v>110</v>
      </c>
      <c r="F265" s="1" t="s">
        <v>51</v>
      </c>
      <c r="G265" s="1" t="s">
        <v>58</v>
      </c>
      <c r="H265" s="1">
        <v>1.9</v>
      </c>
      <c r="I265" s="1">
        <v>5</v>
      </c>
      <c r="J265" s="1"/>
      <c r="K265" s="1" t="str" cm="1">
        <f t="array" ref="K265">_xlfn.IFS(TicketsTable[[#This Row],[CSAT_Score (1-5)]]&gt;=4,"Satisfied",TicketsTable[[#This Row],[CSAT_Score (1-5)]]&gt;=1,"Unsatisfied",ISBLANK(TicketsTable[[#This Row],[CSAT_Score (1-5)]]),"X")</f>
        <v>Satisfied</v>
      </c>
      <c r="L265" s="1" t="str" cm="1">
        <f t="array" ref="L26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65" s="1"/>
    </row>
    <row r="266" spans="1:13" x14ac:dyDescent="0.3">
      <c r="A266" s="1" t="s">
        <v>499</v>
      </c>
      <c r="B266" s="8">
        <v>46124</v>
      </c>
      <c r="C266" s="1" t="s">
        <v>253</v>
      </c>
      <c r="D266" s="1" t="s">
        <v>82</v>
      </c>
      <c r="E266" s="1" t="s">
        <v>93</v>
      </c>
      <c r="F266" s="1" t="s">
        <v>51</v>
      </c>
      <c r="G266" s="1" t="s">
        <v>58</v>
      </c>
      <c r="H266" s="1">
        <v>2.8</v>
      </c>
      <c r="I266" s="1">
        <v>5</v>
      </c>
      <c r="J266" s="1">
        <v>6</v>
      </c>
      <c r="K266" s="1" t="str" cm="1">
        <f t="array" ref="K266">_xlfn.IFS(TicketsTable[[#This Row],[CSAT_Score (1-5)]]&gt;=4,"Satisfied",TicketsTable[[#This Row],[CSAT_Score (1-5)]]&gt;=1,"Unsatisfied",ISBLANK(TicketsTable[[#This Row],[CSAT_Score (1-5)]]),"X")</f>
        <v>Satisfied</v>
      </c>
      <c r="L266" s="1" t="str" cm="1">
        <f t="array" ref="L26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66" s="1"/>
    </row>
    <row r="267" spans="1:13" x14ac:dyDescent="0.3">
      <c r="A267" s="1" t="s">
        <v>500</v>
      </c>
      <c r="B267" s="8">
        <v>46125</v>
      </c>
      <c r="C267" s="1" t="s">
        <v>238</v>
      </c>
      <c r="D267" s="1" t="s">
        <v>68</v>
      </c>
      <c r="E267" s="1" t="s">
        <v>61</v>
      </c>
      <c r="F267" s="1" t="s">
        <v>57</v>
      </c>
      <c r="G267" s="1" t="s">
        <v>58</v>
      </c>
      <c r="H267" s="1">
        <v>0.9</v>
      </c>
      <c r="I267" s="1">
        <v>3</v>
      </c>
      <c r="J267" s="1">
        <v>7</v>
      </c>
      <c r="K267" s="1" t="str" cm="1">
        <f t="array" ref="K267">_xlfn.IFS(TicketsTable[[#This Row],[CSAT_Score (1-5)]]&gt;=4,"Satisfied",TicketsTable[[#This Row],[CSAT_Score (1-5)]]&gt;=1,"Unsatisfied",ISBLANK(TicketsTable[[#This Row],[CSAT_Score (1-5)]]),"X")</f>
        <v>Unsatisfied</v>
      </c>
      <c r="L267" s="1" t="str" cm="1">
        <f t="array" ref="L26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67" s="1"/>
    </row>
    <row r="268" spans="1:13" x14ac:dyDescent="0.3">
      <c r="A268" s="1" t="s">
        <v>501</v>
      </c>
      <c r="B268" s="8">
        <v>46125</v>
      </c>
      <c r="C268" s="1" t="s">
        <v>167</v>
      </c>
      <c r="D268" s="1" t="s">
        <v>68</v>
      </c>
      <c r="E268" s="1" t="s">
        <v>121</v>
      </c>
      <c r="F268" s="1" t="s">
        <v>51</v>
      </c>
      <c r="G268" s="1" t="s">
        <v>58</v>
      </c>
      <c r="H268" s="1">
        <v>3.7</v>
      </c>
      <c r="I268" s="1">
        <v>5</v>
      </c>
      <c r="J268" s="1">
        <v>6</v>
      </c>
      <c r="K268" s="1" t="str" cm="1">
        <f t="array" ref="K268">_xlfn.IFS(TicketsTable[[#This Row],[CSAT_Score (1-5)]]&gt;=4,"Satisfied",TicketsTable[[#This Row],[CSAT_Score (1-5)]]&gt;=1,"Unsatisfied",ISBLANK(TicketsTable[[#This Row],[CSAT_Score (1-5)]]),"X")</f>
        <v>Satisfied</v>
      </c>
      <c r="L268" s="1" t="str" cm="1">
        <f t="array" ref="L26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68" s="1"/>
    </row>
    <row r="269" spans="1:13" x14ac:dyDescent="0.3">
      <c r="A269" s="1" t="s">
        <v>502</v>
      </c>
      <c r="B269" s="8">
        <v>46126</v>
      </c>
      <c r="C269" s="1" t="s">
        <v>240</v>
      </c>
      <c r="D269" s="1" t="s">
        <v>55</v>
      </c>
      <c r="E269" s="1" t="s">
        <v>50</v>
      </c>
      <c r="F269" s="1" t="s">
        <v>62</v>
      </c>
      <c r="G269" s="1" t="s">
        <v>58</v>
      </c>
      <c r="H269" s="1">
        <v>4</v>
      </c>
      <c r="I269" s="1">
        <v>4</v>
      </c>
      <c r="J269" s="1"/>
      <c r="K269" s="1" t="str" cm="1">
        <f t="array" ref="K269">_xlfn.IFS(TicketsTable[[#This Row],[CSAT_Score (1-5)]]&gt;=4,"Satisfied",TicketsTable[[#This Row],[CSAT_Score (1-5)]]&gt;=1,"Unsatisfied",ISBLANK(TicketsTable[[#This Row],[CSAT_Score (1-5)]]),"X")</f>
        <v>Satisfied</v>
      </c>
      <c r="L269" s="1" t="str" cm="1">
        <f t="array" ref="L26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69" s="1"/>
    </row>
    <row r="270" spans="1:13" x14ac:dyDescent="0.3">
      <c r="A270" s="1" t="s">
        <v>503</v>
      </c>
      <c r="B270" s="8">
        <v>46126</v>
      </c>
      <c r="C270" s="1" t="s">
        <v>54</v>
      </c>
      <c r="D270" s="1" t="s">
        <v>55</v>
      </c>
      <c r="E270" s="1" t="s">
        <v>110</v>
      </c>
      <c r="F270" s="1" t="s">
        <v>57</v>
      </c>
      <c r="G270" s="1" t="s">
        <v>58</v>
      </c>
      <c r="H270" s="1">
        <v>2.8</v>
      </c>
      <c r="I270" s="1">
        <v>4</v>
      </c>
      <c r="J270" s="1">
        <v>5</v>
      </c>
      <c r="K270" s="1" t="str" cm="1">
        <f t="array" ref="K270">_xlfn.IFS(TicketsTable[[#This Row],[CSAT_Score (1-5)]]&gt;=4,"Satisfied",TicketsTable[[#This Row],[CSAT_Score (1-5)]]&gt;=1,"Unsatisfied",ISBLANK(TicketsTable[[#This Row],[CSAT_Score (1-5)]]),"X")</f>
        <v>Satisfied</v>
      </c>
      <c r="L270" s="1" t="str" cm="1">
        <f t="array" ref="L27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70" s="1"/>
    </row>
    <row r="271" spans="1:13" x14ac:dyDescent="0.3">
      <c r="A271" s="1" t="s">
        <v>504</v>
      </c>
      <c r="B271" s="8">
        <v>46126</v>
      </c>
      <c r="C271" s="1" t="s">
        <v>118</v>
      </c>
      <c r="D271" s="1" t="s">
        <v>55</v>
      </c>
      <c r="E271" s="1" t="s">
        <v>50</v>
      </c>
      <c r="F271" s="1" t="s">
        <v>79</v>
      </c>
      <c r="G271" s="1" t="s">
        <v>58</v>
      </c>
      <c r="H271" s="1">
        <v>2.2999999999999998</v>
      </c>
      <c r="I271" s="1">
        <v>3</v>
      </c>
      <c r="J271" s="1">
        <v>5</v>
      </c>
      <c r="K271" s="1" t="str" cm="1">
        <f t="array" ref="K271">_xlfn.IFS(TicketsTable[[#This Row],[CSAT_Score (1-5)]]&gt;=4,"Satisfied",TicketsTable[[#This Row],[CSAT_Score (1-5)]]&gt;=1,"Unsatisfied",ISBLANK(TicketsTable[[#This Row],[CSAT_Score (1-5)]]),"X")</f>
        <v>Unsatisfied</v>
      </c>
      <c r="L271" s="1" t="str" cm="1">
        <f t="array" ref="L27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71" s="1"/>
    </row>
    <row r="272" spans="1:13" x14ac:dyDescent="0.3">
      <c r="A272" s="1" t="s">
        <v>505</v>
      </c>
      <c r="B272" s="8">
        <v>46127</v>
      </c>
      <c r="C272" s="1" t="s">
        <v>506</v>
      </c>
      <c r="D272" s="1" t="s">
        <v>55</v>
      </c>
      <c r="E272" s="1" t="s">
        <v>74</v>
      </c>
      <c r="F272" s="1" t="s">
        <v>51</v>
      </c>
      <c r="G272" s="1" t="s">
        <v>58</v>
      </c>
      <c r="H272" s="1">
        <v>3.8</v>
      </c>
      <c r="I272" s="1">
        <v>5</v>
      </c>
      <c r="J272" s="1">
        <v>7</v>
      </c>
      <c r="K272" s="1" t="str" cm="1">
        <f t="array" ref="K272">_xlfn.IFS(TicketsTable[[#This Row],[CSAT_Score (1-5)]]&gt;=4,"Satisfied",TicketsTable[[#This Row],[CSAT_Score (1-5)]]&gt;=1,"Unsatisfied",ISBLANK(TicketsTable[[#This Row],[CSAT_Score (1-5)]]),"X")</f>
        <v>Satisfied</v>
      </c>
      <c r="L272" s="1" t="str" cm="1">
        <f t="array" ref="L27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72" s="1"/>
    </row>
    <row r="273" spans="1:13" x14ac:dyDescent="0.3">
      <c r="A273" s="1" t="s">
        <v>507</v>
      </c>
      <c r="B273" s="8">
        <v>46127</v>
      </c>
      <c r="C273" s="1" t="s">
        <v>434</v>
      </c>
      <c r="D273" s="1" t="s">
        <v>68</v>
      </c>
      <c r="E273" s="1" t="s">
        <v>121</v>
      </c>
      <c r="F273" s="1" t="s">
        <v>51</v>
      </c>
      <c r="G273" s="1" t="s">
        <v>58</v>
      </c>
      <c r="H273" s="1">
        <v>0.8</v>
      </c>
      <c r="I273" s="1">
        <v>5</v>
      </c>
      <c r="J273" s="1"/>
      <c r="K273" s="1" t="str" cm="1">
        <f t="array" ref="K273">_xlfn.IFS(TicketsTable[[#This Row],[CSAT_Score (1-5)]]&gt;=4,"Satisfied",TicketsTable[[#This Row],[CSAT_Score (1-5)]]&gt;=1,"Unsatisfied",ISBLANK(TicketsTable[[#This Row],[CSAT_Score (1-5)]]),"X")</f>
        <v>Satisfied</v>
      </c>
      <c r="L273" s="1" t="str" cm="1">
        <f t="array" ref="L27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73" s="1"/>
    </row>
    <row r="274" spans="1:13" x14ac:dyDescent="0.3">
      <c r="A274" s="1" t="s">
        <v>508</v>
      </c>
      <c r="B274" s="8">
        <v>46127</v>
      </c>
      <c r="C274" s="1" t="s">
        <v>480</v>
      </c>
      <c r="D274" s="1" t="s">
        <v>49</v>
      </c>
      <c r="E274" s="1" t="s">
        <v>50</v>
      </c>
      <c r="F274" s="1" t="s">
        <v>79</v>
      </c>
      <c r="G274" s="1" t="s">
        <v>58</v>
      </c>
      <c r="H274" s="1">
        <v>3.1</v>
      </c>
      <c r="I274" s="1">
        <v>5</v>
      </c>
      <c r="J274" s="1">
        <v>6</v>
      </c>
      <c r="K274" s="1" t="str" cm="1">
        <f t="array" ref="K274">_xlfn.IFS(TicketsTable[[#This Row],[CSAT_Score (1-5)]]&gt;=4,"Satisfied",TicketsTable[[#This Row],[CSAT_Score (1-5)]]&gt;=1,"Unsatisfied",ISBLANK(TicketsTable[[#This Row],[CSAT_Score (1-5)]]),"X")</f>
        <v>Satisfied</v>
      </c>
      <c r="L274" s="1" t="str" cm="1">
        <f t="array" ref="L27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74" s="1"/>
    </row>
    <row r="275" spans="1:13" x14ac:dyDescent="0.3">
      <c r="A275" s="1" t="s">
        <v>509</v>
      </c>
      <c r="B275" s="8">
        <v>46127</v>
      </c>
      <c r="C275" s="1" t="s">
        <v>167</v>
      </c>
      <c r="D275" s="1" t="s">
        <v>55</v>
      </c>
      <c r="E275" s="1" t="s">
        <v>69</v>
      </c>
      <c r="F275" s="1" t="s">
        <v>62</v>
      </c>
      <c r="G275" s="1" t="s">
        <v>52</v>
      </c>
      <c r="H275" s="1">
        <v>5.0999999999999996</v>
      </c>
      <c r="I275" s="1">
        <v>1</v>
      </c>
      <c r="J275" s="1">
        <v>2</v>
      </c>
      <c r="K275" s="1" t="str" cm="1">
        <f t="array" ref="K275">_xlfn.IFS(TicketsTable[[#This Row],[CSAT_Score (1-5)]]&gt;=4,"Satisfied",TicketsTable[[#This Row],[CSAT_Score (1-5)]]&gt;=1,"Unsatisfied",ISBLANK(TicketsTable[[#This Row],[CSAT_Score (1-5)]]),"X")</f>
        <v>Unsatisfied</v>
      </c>
      <c r="L275" s="1" t="str" cm="1">
        <f t="array" ref="L27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75" s="1"/>
    </row>
    <row r="276" spans="1:13" x14ac:dyDescent="0.3">
      <c r="A276" s="1" t="s">
        <v>510</v>
      </c>
      <c r="B276" s="8">
        <v>46128</v>
      </c>
      <c r="C276" s="1" t="s">
        <v>109</v>
      </c>
      <c r="D276" s="1" t="s">
        <v>68</v>
      </c>
      <c r="E276" s="1" t="s">
        <v>78</v>
      </c>
      <c r="F276" s="1" t="s">
        <v>51</v>
      </c>
      <c r="G276" s="1" t="s">
        <v>58</v>
      </c>
      <c r="H276" s="1">
        <v>0.6</v>
      </c>
      <c r="I276" s="1">
        <v>4</v>
      </c>
      <c r="J276" s="1">
        <v>6</v>
      </c>
      <c r="K276" s="1" t="str" cm="1">
        <f t="array" ref="K276">_xlfn.IFS(TicketsTable[[#This Row],[CSAT_Score (1-5)]]&gt;=4,"Satisfied",TicketsTable[[#This Row],[CSAT_Score (1-5)]]&gt;=1,"Unsatisfied",ISBLANK(TicketsTable[[#This Row],[CSAT_Score (1-5)]]),"X")</f>
        <v>Satisfied</v>
      </c>
      <c r="L276" s="1" t="str" cm="1">
        <f t="array" ref="L27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76" s="1"/>
    </row>
    <row r="277" spans="1:13" x14ac:dyDescent="0.3">
      <c r="A277" s="1" t="s">
        <v>511</v>
      </c>
      <c r="B277" s="8">
        <v>46128</v>
      </c>
      <c r="C277" s="1" t="s">
        <v>275</v>
      </c>
      <c r="D277" s="1" t="s">
        <v>55</v>
      </c>
      <c r="E277" s="1" t="s">
        <v>74</v>
      </c>
      <c r="F277" s="1" t="s">
        <v>65</v>
      </c>
      <c r="G277" s="1" t="s">
        <v>58</v>
      </c>
      <c r="H277" s="1">
        <v>2.9</v>
      </c>
      <c r="I277" s="1"/>
      <c r="J277" s="1">
        <v>4</v>
      </c>
      <c r="K277" s="1" t="str" cm="1">
        <f t="array" ref="K277">_xlfn.IFS(TicketsTable[[#This Row],[CSAT_Score (1-5)]]&gt;=4,"Satisfied",TicketsTable[[#This Row],[CSAT_Score (1-5)]]&gt;=1,"Unsatisfied",ISBLANK(TicketsTable[[#This Row],[CSAT_Score (1-5)]]),"X")</f>
        <v>X</v>
      </c>
      <c r="L277" s="1" t="str" cm="1">
        <f t="array" ref="L27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77" s="1"/>
    </row>
    <row r="278" spans="1:13" x14ac:dyDescent="0.3">
      <c r="A278" s="1" t="s">
        <v>512</v>
      </c>
      <c r="B278" s="8">
        <v>46128</v>
      </c>
      <c r="C278" s="1" t="s">
        <v>513</v>
      </c>
      <c r="D278" s="1" t="s">
        <v>68</v>
      </c>
      <c r="E278" s="1" t="s">
        <v>69</v>
      </c>
      <c r="F278" s="1" t="s">
        <v>65</v>
      </c>
      <c r="G278" s="1" t="s">
        <v>58</v>
      </c>
      <c r="H278" s="1">
        <v>2.5</v>
      </c>
      <c r="I278" s="1"/>
      <c r="J278" s="1">
        <v>5</v>
      </c>
      <c r="K278" s="1" t="str" cm="1">
        <f t="array" ref="K278">_xlfn.IFS(TicketsTable[[#This Row],[CSAT_Score (1-5)]]&gt;=4,"Satisfied",TicketsTable[[#This Row],[CSAT_Score (1-5)]]&gt;=1,"Unsatisfied",ISBLANK(TicketsTable[[#This Row],[CSAT_Score (1-5)]]),"X")</f>
        <v>X</v>
      </c>
      <c r="L278" s="1" t="str" cm="1">
        <f t="array" ref="L27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78" s="1"/>
    </row>
    <row r="279" spans="1:13" x14ac:dyDescent="0.3">
      <c r="A279" s="1" t="s">
        <v>514</v>
      </c>
      <c r="B279" s="8">
        <v>46128</v>
      </c>
      <c r="C279" s="1" t="s">
        <v>515</v>
      </c>
      <c r="D279" s="1" t="s">
        <v>68</v>
      </c>
      <c r="E279" s="1" t="s">
        <v>56</v>
      </c>
      <c r="F279" s="1" t="s">
        <v>65</v>
      </c>
      <c r="G279" s="1" t="s">
        <v>52</v>
      </c>
      <c r="H279" s="1">
        <v>23</v>
      </c>
      <c r="I279" s="1">
        <v>3</v>
      </c>
      <c r="J279" s="1">
        <v>2</v>
      </c>
      <c r="K279" s="1" t="str" cm="1">
        <f t="array" ref="K279">_xlfn.IFS(TicketsTable[[#This Row],[CSAT_Score (1-5)]]&gt;=4,"Satisfied",TicketsTable[[#This Row],[CSAT_Score (1-5)]]&gt;=1,"Unsatisfied",ISBLANK(TicketsTable[[#This Row],[CSAT_Score (1-5)]]),"X")</f>
        <v>Unsatisfied</v>
      </c>
      <c r="L279" s="1" t="str" cm="1">
        <f t="array" ref="L27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79" s="1"/>
    </row>
    <row r="280" spans="1:13" x14ac:dyDescent="0.3">
      <c r="A280" s="1" t="s">
        <v>516</v>
      </c>
      <c r="B280" s="8">
        <v>46129</v>
      </c>
      <c r="C280" s="1" t="s">
        <v>251</v>
      </c>
      <c r="D280" s="1" t="s">
        <v>68</v>
      </c>
      <c r="E280" s="1" t="s">
        <v>61</v>
      </c>
      <c r="F280" s="1" t="s">
        <v>57</v>
      </c>
      <c r="G280" s="1" t="s">
        <v>58</v>
      </c>
      <c r="H280" s="1">
        <v>2.2000000000000002</v>
      </c>
      <c r="I280" s="1">
        <v>5</v>
      </c>
      <c r="J280" s="1"/>
      <c r="K280" s="1" t="str" cm="1">
        <f t="array" ref="K280">_xlfn.IFS(TicketsTable[[#This Row],[CSAT_Score (1-5)]]&gt;=4,"Satisfied",TicketsTable[[#This Row],[CSAT_Score (1-5)]]&gt;=1,"Unsatisfied",ISBLANK(TicketsTable[[#This Row],[CSAT_Score (1-5)]]),"X")</f>
        <v>Satisfied</v>
      </c>
      <c r="L280" s="1" t="str" cm="1">
        <f t="array" ref="L28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80" s="1"/>
    </row>
    <row r="281" spans="1:13" x14ac:dyDescent="0.3">
      <c r="A281" s="1" t="s">
        <v>517</v>
      </c>
      <c r="B281" s="8">
        <v>46130</v>
      </c>
      <c r="C281" s="1" t="s">
        <v>151</v>
      </c>
      <c r="D281" s="1" t="s">
        <v>49</v>
      </c>
      <c r="E281" s="1" t="s">
        <v>50</v>
      </c>
      <c r="F281" s="1" t="s">
        <v>57</v>
      </c>
      <c r="G281" s="1" t="s">
        <v>52</v>
      </c>
      <c r="H281" s="1">
        <v>51.2</v>
      </c>
      <c r="I281" s="1">
        <v>4</v>
      </c>
      <c r="J281" s="1">
        <v>2</v>
      </c>
      <c r="K281" s="1" t="str" cm="1">
        <f t="array" ref="K281">_xlfn.IFS(TicketsTable[[#This Row],[CSAT_Score (1-5)]]&gt;=4,"Satisfied",TicketsTable[[#This Row],[CSAT_Score (1-5)]]&gt;=1,"Unsatisfied",ISBLANK(TicketsTable[[#This Row],[CSAT_Score (1-5)]]),"X")</f>
        <v>Satisfied</v>
      </c>
      <c r="L281" s="1" t="str" cm="1">
        <f t="array" ref="L28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81" s="1"/>
    </row>
    <row r="282" spans="1:13" x14ac:dyDescent="0.3">
      <c r="A282" s="1" t="s">
        <v>518</v>
      </c>
      <c r="B282" s="8">
        <v>46132</v>
      </c>
      <c r="C282" s="1" t="s">
        <v>519</v>
      </c>
      <c r="D282" s="1" t="s">
        <v>55</v>
      </c>
      <c r="E282" s="1" t="s">
        <v>78</v>
      </c>
      <c r="F282" s="1" t="s">
        <v>57</v>
      </c>
      <c r="G282" s="1" t="s">
        <v>58</v>
      </c>
      <c r="H282" s="1">
        <v>1.5</v>
      </c>
      <c r="I282" s="1">
        <v>4</v>
      </c>
      <c r="J282" s="1">
        <v>6</v>
      </c>
      <c r="K282" s="1" t="str" cm="1">
        <f t="array" ref="K282">_xlfn.IFS(TicketsTable[[#This Row],[CSAT_Score (1-5)]]&gt;=4,"Satisfied",TicketsTable[[#This Row],[CSAT_Score (1-5)]]&gt;=1,"Unsatisfied",ISBLANK(TicketsTable[[#This Row],[CSAT_Score (1-5)]]),"X")</f>
        <v>Satisfied</v>
      </c>
      <c r="L282" s="1" t="str" cm="1">
        <f t="array" ref="L28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82" s="1"/>
    </row>
    <row r="283" spans="1:13" x14ac:dyDescent="0.3">
      <c r="A283" s="1" t="s">
        <v>520</v>
      </c>
      <c r="B283" s="8">
        <v>46132</v>
      </c>
      <c r="C283" s="1" t="s">
        <v>178</v>
      </c>
      <c r="D283" s="1" t="s">
        <v>55</v>
      </c>
      <c r="E283" s="1" t="s">
        <v>56</v>
      </c>
      <c r="F283" s="1" t="s">
        <v>51</v>
      </c>
      <c r="G283" s="1" t="s">
        <v>58</v>
      </c>
      <c r="H283" s="1">
        <v>2.9</v>
      </c>
      <c r="I283" s="1">
        <v>4</v>
      </c>
      <c r="J283" s="1">
        <v>5</v>
      </c>
      <c r="K283" s="1" t="str" cm="1">
        <f t="array" ref="K283">_xlfn.IFS(TicketsTable[[#This Row],[CSAT_Score (1-5)]]&gt;=4,"Satisfied",TicketsTable[[#This Row],[CSAT_Score (1-5)]]&gt;=1,"Unsatisfied",ISBLANK(TicketsTable[[#This Row],[CSAT_Score (1-5)]]),"X")</f>
        <v>Satisfied</v>
      </c>
      <c r="L283" s="1" t="str" cm="1">
        <f t="array" ref="L28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83" s="1"/>
    </row>
    <row r="284" spans="1:13" x14ac:dyDescent="0.3">
      <c r="A284" s="1" t="s">
        <v>521</v>
      </c>
      <c r="B284" s="8">
        <v>46132</v>
      </c>
      <c r="C284" s="1" t="s">
        <v>522</v>
      </c>
      <c r="D284" s="1" t="s">
        <v>55</v>
      </c>
      <c r="E284" s="1" t="s">
        <v>74</v>
      </c>
      <c r="F284" s="1" t="s">
        <v>79</v>
      </c>
      <c r="G284" s="1" t="s">
        <v>58</v>
      </c>
      <c r="H284" s="1">
        <v>3</v>
      </c>
      <c r="I284" s="1">
        <v>5</v>
      </c>
      <c r="J284" s="1">
        <v>7</v>
      </c>
      <c r="K284" s="1" t="str" cm="1">
        <f t="array" ref="K284">_xlfn.IFS(TicketsTable[[#This Row],[CSAT_Score (1-5)]]&gt;=4,"Satisfied",TicketsTable[[#This Row],[CSAT_Score (1-5)]]&gt;=1,"Unsatisfied",ISBLANK(TicketsTable[[#This Row],[CSAT_Score (1-5)]]),"X")</f>
        <v>Satisfied</v>
      </c>
      <c r="L284" s="1" t="str" cm="1">
        <f t="array" ref="L28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84" s="1"/>
    </row>
    <row r="285" spans="1:13" x14ac:dyDescent="0.3">
      <c r="A285" s="1" t="s">
        <v>523</v>
      </c>
      <c r="B285" s="8">
        <v>46132</v>
      </c>
      <c r="C285" s="1" t="s">
        <v>524</v>
      </c>
      <c r="D285" s="1" t="s">
        <v>68</v>
      </c>
      <c r="E285" s="1" t="s">
        <v>61</v>
      </c>
      <c r="F285" s="1" t="s">
        <v>51</v>
      </c>
      <c r="G285" s="1" t="s">
        <v>58</v>
      </c>
      <c r="H285" s="1">
        <v>1.5</v>
      </c>
      <c r="I285" s="1">
        <v>5</v>
      </c>
      <c r="J285" s="1">
        <v>6</v>
      </c>
      <c r="K285" s="1" t="str" cm="1">
        <f t="array" ref="K285">_xlfn.IFS(TicketsTable[[#This Row],[CSAT_Score (1-5)]]&gt;=4,"Satisfied",TicketsTable[[#This Row],[CSAT_Score (1-5)]]&gt;=1,"Unsatisfied",ISBLANK(TicketsTable[[#This Row],[CSAT_Score (1-5)]]),"X")</f>
        <v>Satisfied</v>
      </c>
      <c r="L285" s="1" t="str" cm="1">
        <f t="array" ref="L28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85" s="1"/>
    </row>
    <row r="286" spans="1:13" x14ac:dyDescent="0.3">
      <c r="A286" s="1" t="s">
        <v>525</v>
      </c>
      <c r="B286" s="8">
        <v>46132</v>
      </c>
      <c r="C286" s="1" t="s">
        <v>146</v>
      </c>
      <c r="D286" s="1" t="s">
        <v>55</v>
      </c>
      <c r="E286" s="1" t="s">
        <v>61</v>
      </c>
      <c r="F286" s="1" t="s">
        <v>51</v>
      </c>
      <c r="G286" s="1" t="s">
        <v>58</v>
      </c>
      <c r="H286" s="1">
        <v>3.1</v>
      </c>
      <c r="I286" s="1">
        <v>4</v>
      </c>
      <c r="J286" s="1">
        <v>5</v>
      </c>
      <c r="K286" s="1" t="str" cm="1">
        <f t="array" ref="K286">_xlfn.IFS(TicketsTable[[#This Row],[CSAT_Score (1-5)]]&gt;=4,"Satisfied",TicketsTable[[#This Row],[CSAT_Score (1-5)]]&gt;=1,"Unsatisfied",ISBLANK(TicketsTable[[#This Row],[CSAT_Score (1-5)]]),"X")</f>
        <v>Satisfied</v>
      </c>
      <c r="L286" s="1" t="str" cm="1">
        <f t="array" ref="L28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86" s="1"/>
    </row>
    <row r="287" spans="1:13" x14ac:dyDescent="0.3">
      <c r="A287" s="1" t="s">
        <v>526</v>
      </c>
      <c r="B287" s="8">
        <v>46132</v>
      </c>
      <c r="C287" s="1" t="s">
        <v>527</v>
      </c>
      <c r="D287" s="1" t="s">
        <v>82</v>
      </c>
      <c r="E287" s="1" t="s">
        <v>50</v>
      </c>
      <c r="F287" s="1" t="s">
        <v>62</v>
      </c>
      <c r="G287" s="1" t="s">
        <v>52</v>
      </c>
      <c r="H287" s="1">
        <v>20.8</v>
      </c>
      <c r="I287" s="1">
        <v>2</v>
      </c>
      <c r="J287" s="1">
        <v>1</v>
      </c>
      <c r="K287" s="1" t="str" cm="1">
        <f t="array" ref="K287">_xlfn.IFS(TicketsTable[[#This Row],[CSAT_Score (1-5)]]&gt;=4,"Satisfied",TicketsTable[[#This Row],[CSAT_Score (1-5)]]&gt;=1,"Unsatisfied",ISBLANK(TicketsTable[[#This Row],[CSAT_Score (1-5)]]),"X")</f>
        <v>Unsatisfied</v>
      </c>
      <c r="L287" s="1" t="str" cm="1">
        <f t="array" ref="L28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87" s="1"/>
    </row>
    <row r="288" spans="1:13" x14ac:dyDescent="0.3">
      <c r="A288" s="1" t="s">
        <v>528</v>
      </c>
      <c r="B288" s="8">
        <v>46133</v>
      </c>
      <c r="C288" s="1" t="s">
        <v>391</v>
      </c>
      <c r="D288" s="1" t="s">
        <v>68</v>
      </c>
      <c r="E288" s="1" t="s">
        <v>74</v>
      </c>
      <c r="F288" s="1" t="s">
        <v>57</v>
      </c>
      <c r="G288" s="1" t="s">
        <v>58</v>
      </c>
      <c r="H288" s="1">
        <v>2.6</v>
      </c>
      <c r="I288" s="1"/>
      <c r="J288" s="1">
        <v>4</v>
      </c>
      <c r="K288" s="1" t="str" cm="1">
        <f t="array" ref="K288">_xlfn.IFS(TicketsTable[[#This Row],[CSAT_Score (1-5)]]&gt;=4,"Satisfied",TicketsTable[[#This Row],[CSAT_Score (1-5)]]&gt;=1,"Unsatisfied",ISBLANK(TicketsTable[[#This Row],[CSAT_Score (1-5)]]),"X")</f>
        <v>X</v>
      </c>
      <c r="L288" s="1" t="str" cm="1">
        <f t="array" ref="L28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88" s="1"/>
    </row>
    <row r="289" spans="1:13" x14ac:dyDescent="0.3">
      <c r="A289" s="1" t="s">
        <v>529</v>
      </c>
      <c r="B289" s="8">
        <v>46133</v>
      </c>
      <c r="C289" s="1" t="s">
        <v>167</v>
      </c>
      <c r="D289" s="1" t="s">
        <v>49</v>
      </c>
      <c r="E289" s="1" t="s">
        <v>78</v>
      </c>
      <c r="F289" s="1" t="s">
        <v>51</v>
      </c>
      <c r="G289" s="1" t="s">
        <v>52</v>
      </c>
      <c r="H289" s="1">
        <v>11</v>
      </c>
      <c r="I289" s="1"/>
      <c r="J289" s="1">
        <v>2</v>
      </c>
      <c r="K289" s="1" t="str" cm="1">
        <f t="array" ref="K289">_xlfn.IFS(TicketsTable[[#This Row],[CSAT_Score (1-5)]]&gt;=4,"Satisfied",TicketsTable[[#This Row],[CSAT_Score (1-5)]]&gt;=1,"Unsatisfied",ISBLANK(TicketsTable[[#This Row],[CSAT_Score (1-5)]]),"X")</f>
        <v>X</v>
      </c>
      <c r="L289" s="1" t="str" cm="1">
        <f t="array" ref="L28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89" s="1"/>
    </row>
    <row r="290" spans="1:13" x14ac:dyDescent="0.3">
      <c r="A290" s="1" t="s">
        <v>530</v>
      </c>
      <c r="B290" s="8">
        <v>46133</v>
      </c>
      <c r="C290" s="1" t="s">
        <v>153</v>
      </c>
      <c r="D290" s="1" t="s">
        <v>55</v>
      </c>
      <c r="E290" s="1" t="s">
        <v>50</v>
      </c>
      <c r="F290" s="1" t="s">
        <v>62</v>
      </c>
      <c r="G290" s="1" t="s">
        <v>58</v>
      </c>
      <c r="H290" s="1">
        <v>3.1</v>
      </c>
      <c r="I290" s="1">
        <v>5</v>
      </c>
      <c r="J290" s="1">
        <v>6</v>
      </c>
      <c r="K290" s="1" t="str" cm="1">
        <f t="array" ref="K290">_xlfn.IFS(TicketsTable[[#This Row],[CSAT_Score (1-5)]]&gt;=4,"Satisfied",TicketsTable[[#This Row],[CSAT_Score (1-5)]]&gt;=1,"Unsatisfied",ISBLANK(TicketsTable[[#This Row],[CSAT_Score (1-5)]]),"X")</f>
        <v>Satisfied</v>
      </c>
      <c r="L290" s="1" t="str" cm="1">
        <f t="array" ref="L29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90" s="1"/>
    </row>
    <row r="291" spans="1:13" x14ac:dyDescent="0.3">
      <c r="A291" s="1" t="s">
        <v>531</v>
      </c>
      <c r="B291" s="8">
        <v>46134</v>
      </c>
      <c r="C291" s="1" t="s">
        <v>532</v>
      </c>
      <c r="D291" s="1" t="s">
        <v>55</v>
      </c>
      <c r="E291" s="1" t="s">
        <v>121</v>
      </c>
      <c r="F291" s="1" t="s">
        <v>57</v>
      </c>
      <c r="G291" s="1" t="s">
        <v>58</v>
      </c>
      <c r="H291" s="1">
        <v>3.2</v>
      </c>
      <c r="I291" s="1">
        <v>5</v>
      </c>
      <c r="J291" s="1">
        <v>5</v>
      </c>
      <c r="K291" s="1" t="str" cm="1">
        <f t="array" ref="K291">_xlfn.IFS(TicketsTable[[#This Row],[CSAT_Score (1-5)]]&gt;=4,"Satisfied",TicketsTable[[#This Row],[CSAT_Score (1-5)]]&gt;=1,"Unsatisfied",ISBLANK(TicketsTable[[#This Row],[CSAT_Score (1-5)]]),"X")</f>
        <v>Satisfied</v>
      </c>
      <c r="L291" s="1" t="str" cm="1">
        <f t="array" ref="L29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91" s="1"/>
    </row>
    <row r="292" spans="1:13" x14ac:dyDescent="0.3">
      <c r="A292" s="1" t="s">
        <v>533</v>
      </c>
      <c r="B292" s="8">
        <v>46134</v>
      </c>
      <c r="C292" s="1" t="s">
        <v>137</v>
      </c>
      <c r="D292" s="1" t="s">
        <v>82</v>
      </c>
      <c r="E292" s="1" t="s">
        <v>74</v>
      </c>
      <c r="F292" s="1" t="s">
        <v>51</v>
      </c>
      <c r="G292" s="1" t="s">
        <v>58</v>
      </c>
      <c r="H292" s="1">
        <v>4.0999999999999996</v>
      </c>
      <c r="I292" s="1">
        <v>3</v>
      </c>
      <c r="J292" s="1">
        <v>5</v>
      </c>
      <c r="K292" s="1" t="str" cm="1">
        <f t="array" ref="K292">_xlfn.IFS(TicketsTable[[#This Row],[CSAT_Score (1-5)]]&gt;=4,"Satisfied",TicketsTable[[#This Row],[CSAT_Score (1-5)]]&gt;=1,"Unsatisfied",ISBLANK(TicketsTable[[#This Row],[CSAT_Score (1-5)]]),"X")</f>
        <v>Unsatisfied</v>
      </c>
      <c r="L292" s="1" t="str" cm="1">
        <f t="array" ref="L29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292" s="1"/>
    </row>
    <row r="293" spans="1:13" x14ac:dyDescent="0.3">
      <c r="A293" s="1" t="s">
        <v>534</v>
      </c>
      <c r="B293" s="8">
        <v>46134</v>
      </c>
      <c r="C293" s="1" t="s">
        <v>527</v>
      </c>
      <c r="D293" s="1" t="s">
        <v>82</v>
      </c>
      <c r="E293" s="1" t="s">
        <v>61</v>
      </c>
      <c r="F293" s="1" t="s">
        <v>57</v>
      </c>
      <c r="G293" s="1" t="s">
        <v>52</v>
      </c>
      <c r="H293" s="1">
        <v>31.5</v>
      </c>
      <c r="I293" s="1"/>
      <c r="J293" s="1">
        <v>2</v>
      </c>
      <c r="K293" s="1" t="str" cm="1">
        <f t="array" ref="K293">_xlfn.IFS(TicketsTable[[#This Row],[CSAT_Score (1-5)]]&gt;=4,"Satisfied",TicketsTable[[#This Row],[CSAT_Score (1-5)]]&gt;=1,"Unsatisfied",ISBLANK(TicketsTable[[#This Row],[CSAT_Score (1-5)]]),"X")</f>
        <v>X</v>
      </c>
      <c r="L293" s="1" t="str" cm="1">
        <f t="array" ref="L29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93" s="1"/>
    </row>
    <row r="294" spans="1:13" x14ac:dyDescent="0.3">
      <c r="A294" s="1" t="s">
        <v>535</v>
      </c>
      <c r="B294" s="8">
        <v>46135</v>
      </c>
      <c r="C294" s="1" t="s">
        <v>112</v>
      </c>
      <c r="D294" s="1" t="s">
        <v>55</v>
      </c>
      <c r="E294" s="1" t="s">
        <v>74</v>
      </c>
      <c r="F294" s="1" t="s">
        <v>57</v>
      </c>
      <c r="G294" s="1" t="s">
        <v>58</v>
      </c>
      <c r="H294" s="1">
        <v>1.9</v>
      </c>
      <c r="I294" s="1">
        <v>4</v>
      </c>
      <c r="J294" s="1">
        <v>6</v>
      </c>
      <c r="K294" s="1" t="str" cm="1">
        <f t="array" ref="K294">_xlfn.IFS(TicketsTable[[#This Row],[CSAT_Score (1-5)]]&gt;=4,"Satisfied",TicketsTable[[#This Row],[CSAT_Score (1-5)]]&gt;=1,"Unsatisfied",ISBLANK(TicketsTable[[#This Row],[CSAT_Score (1-5)]]),"X")</f>
        <v>Satisfied</v>
      </c>
      <c r="L294" s="1" t="str" cm="1">
        <f t="array" ref="L29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94" s="1"/>
    </row>
    <row r="295" spans="1:13" x14ac:dyDescent="0.3">
      <c r="A295" s="1" t="s">
        <v>536</v>
      </c>
      <c r="B295" s="8">
        <v>46135</v>
      </c>
      <c r="C295" s="1" t="s">
        <v>247</v>
      </c>
      <c r="D295" s="1" t="s">
        <v>82</v>
      </c>
      <c r="E295" s="1" t="s">
        <v>56</v>
      </c>
      <c r="F295" s="1" t="s">
        <v>57</v>
      </c>
      <c r="G295" s="1" t="s">
        <v>58</v>
      </c>
      <c r="H295" s="1">
        <v>3.4</v>
      </c>
      <c r="I295" s="1">
        <v>3</v>
      </c>
      <c r="J295" s="1"/>
      <c r="K295" s="1" t="str" cm="1">
        <f t="array" ref="K295">_xlfn.IFS(TicketsTable[[#This Row],[CSAT_Score (1-5)]]&gt;=4,"Satisfied",TicketsTable[[#This Row],[CSAT_Score (1-5)]]&gt;=1,"Unsatisfied",ISBLANK(TicketsTable[[#This Row],[CSAT_Score (1-5)]]),"X")</f>
        <v>Unsatisfied</v>
      </c>
      <c r="L295" s="1" t="str" cm="1">
        <f t="array" ref="L29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95" s="1"/>
    </row>
    <row r="296" spans="1:13" x14ac:dyDescent="0.3">
      <c r="A296" s="1" t="s">
        <v>537</v>
      </c>
      <c r="B296" s="8">
        <v>46135</v>
      </c>
      <c r="C296" s="1" t="s">
        <v>454</v>
      </c>
      <c r="D296" s="1" t="s">
        <v>55</v>
      </c>
      <c r="E296" s="1" t="s">
        <v>205</v>
      </c>
      <c r="F296" s="1" t="s">
        <v>62</v>
      </c>
      <c r="G296" s="1" t="s">
        <v>58</v>
      </c>
      <c r="H296" s="1">
        <v>1.2</v>
      </c>
      <c r="I296" s="1">
        <v>4</v>
      </c>
      <c r="J296" s="1">
        <v>7</v>
      </c>
      <c r="K296" s="1" t="str" cm="1">
        <f t="array" ref="K296">_xlfn.IFS(TicketsTable[[#This Row],[CSAT_Score (1-5)]]&gt;=4,"Satisfied",TicketsTable[[#This Row],[CSAT_Score (1-5)]]&gt;=1,"Unsatisfied",ISBLANK(TicketsTable[[#This Row],[CSAT_Score (1-5)]]),"X")</f>
        <v>Satisfied</v>
      </c>
      <c r="L296" s="1" t="str" cm="1">
        <f t="array" ref="L29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296" s="1"/>
    </row>
    <row r="297" spans="1:13" x14ac:dyDescent="0.3">
      <c r="A297" s="1" t="s">
        <v>538</v>
      </c>
      <c r="B297" s="8">
        <v>46136</v>
      </c>
      <c r="C297" s="1" t="s">
        <v>112</v>
      </c>
      <c r="D297" s="1" t="s">
        <v>55</v>
      </c>
      <c r="E297" s="1" t="s">
        <v>121</v>
      </c>
      <c r="F297" s="1" t="s">
        <v>51</v>
      </c>
      <c r="G297" s="1" t="s">
        <v>52</v>
      </c>
      <c r="H297" s="1">
        <v>32.700000000000003</v>
      </c>
      <c r="I297" s="1"/>
      <c r="J297" s="1"/>
      <c r="K297" s="1" t="str" cm="1">
        <f t="array" ref="K297">_xlfn.IFS(TicketsTable[[#This Row],[CSAT_Score (1-5)]]&gt;=4,"Satisfied",TicketsTable[[#This Row],[CSAT_Score (1-5)]]&gt;=1,"Unsatisfied",ISBLANK(TicketsTable[[#This Row],[CSAT_Score (1-5)]]),"X")</f>
        <v>X</v>
      </c>
      <c r="L297" s="1" t="str" cm="1">
        <f t="array" ref="L29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97" s="1"/>
    </row>
    <row r="298" spans="1:13" x14ac:dyDescent="0.3">
      <c r="A298" s="1" t="s">
        <v>539</v>
      </c>
      <c r="B298" s="8">
        <v>46136</v>
      </c>
      <c r="C298" s="1" t="s">
        <v>253</v>
      </c>
      <c r="D298" s="1" t="s">
        <v>55</v>
      </c>
      <c r="E298" s="1" t="s">
        <v>69</v>
      </c>
      <c r="F298" s="1" t="s">
        <v>57</v>
      </c>
      <c r="G298" s="1" t="s">
        <v>52</v>
      </c>
      <c r="H298" s="1">
        <v>19.100000000000001</v>
      </c>
      <c r="I298" s="1">
        <v>1</v>
      </c>
      <c r="J298" s="1">
        <v>1</v>
      </c>
      <c r="K298" s="1" t="str" cm="1">
        <f t="array" ref="K298">_xlfn.IFS(TicketsTable[[#This Row],[CSAT_Score (1-5)]]&gt;=4,"Satisfied",TicketsTable[[#This Row],[CSAT_Score (1-5)]]&gt;=1,"Unsatisfied",ISBLANK(TicketsTable[[#This Row],[CSAT_Score (1-5)]]),"X")</f>
        <v>Unsatisfied</v>
      </c>
      <c r="L298" s="1" t="str" cm="1">
        <f t="array" ref="L29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298" s="1"/>
    </row>
    <row r="299" spans="1:13" x14ac:dyDescent="0.3">
      <c r="A299" s="1" t="s">
        <v>540</v>
      </c>
      <c r="B299" s="8">
        <v>46137</v>
      </c>
      <c r="C299" s="1" t="s">
        <v>477</v>
      </c>
      <c r="D299" s="1" t="s">
        <v>55</v>
      </c>
      <c r="E299" s="1" t="s">
        <v>110</v>
      </c>
      <c r="F299" s="1" t="s">
        <v>57</v>
      </c>
      <c r="G299" s="1" t="s">
        <v>52</v>
      </c>
      <c r="H299" s="1">
        <v>12.1</v>
      </c>
      <c r="I299" s="1">
        <v>2</v>
      </c>
      <c r="J299" s="1"/>
      <c r="K299" s="1" t="str" cm="1">
        <f t="array" ref="K299">_xlfn.IFS(TicketsTable[[#This Row],[CSAT_Score (1-5)]]&gt;=4,"Satisfied",TicketsTable[[#This Row],[CSAT_Score (1-5)]]&gt;=1,"Unsatisfied",ISBLANK(TicketsTable[[#This Row],[CSAT_Score (1-5)]]),"X")</f>
        <v>Unsatisfied</v>
      </c>
      <c r="L299" s="1" t="str" cm="1">
        <f t="array" ref="L29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299" s="1"/>
    </row>
    <row r="300" spans="1:13" x14ac:dyDescent="0.3">
      <c r="A300" s="1" t="s">
        <v>541</v>
      </c>
      <c r="B300" s="8">
        <v>46137</v>
      </c>
      <c r="C300" s="1" t="s">
        <v>139</v>
      </c>
      <c r="D300" s="1" t="s">
        <v>68</v>
      </c>
      <c r="E300" s="1" t="s">
        <v>74</v>
      </c>
      <c r="F300" s="1" t="s">
        <v>57</v>
      </c>
      <c r="G300" s="1" t="s">
        <v>58</v>
      </c>
      <c r="H300" s="1">
        <v>0.7</v>
      </c>
      <c r="I300" s="1">
        <v>5</v>
      </c>
      <c r="J300" s="1">
        <v>6</v>
      </c>
      <c r="K300" s="1" t="str" cm="1">
        <f t="array" ref="K300">_xlfn.IFS(TicketsTable[[#This Row],[CSAT_Score (1-5)]]&gt;=4,"Satisfied",TicketsTable[[#This Row],[CSAT_Score (1-5)]]&gt;=1,"Unsatisfied",ISBLANK(TicketsTable[[#This Row],[CSAT_Score (1-5)]]),"X")</f>
        <v>Satisfied</v>
      </c>
      <c r="L300" s="1" t="str" cm="1">
        <f t="array" ref="L30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00" s="1"/>
    </row>
    <row r="301" spans="1:13" x14ac:dyDescent="0.3">
      <c r="A301" s="1" t="s">
        <v>542</v>
      </c>
      <c r="B301" s="8">
        <v>46137</v>
      </c>
      <c r="C301" s="1" t="s">
        <v>543</v>
      </c>
      <c r="D301" s="1" t="s">
        <v>68</v>
      </c>
      <c r="E301" s="1" t="s">
        <v>74</v>
      </c>
      <c r="F301" s="1" t="s">
        <v>65</v>
      </c>
      <c r="G301" s="1" t="s">
        <v>58</v>
      </c>
      <c r="H301" s="1">
        <v>0.3</v>
      </c>
      <c r="I301" s="1">
        <v>4</v>
      </c>
      <c r="J301" s="1">
        <v>5</v>
      </c>
      <c r="K301" s="1" t="str" cm="1">
        <f t="array" ref="K301">_xlfn.IFS(TicketsTable[[#This Row],[CSAT_Score (1-5)]]&gt;=4,"Satisfied",TicketsTable[[#This Row],[CSAT_Score (1-5)]]&gt;=1,"Unsatisfied",ISBLANK(TicketsTable[[#This Row],[CSAT_Score (1-5)]]),"X")</f>
        <v>Satisfied</v>
      </c>
      <c r="L301" s="1" t="str" cm="1">
        <f t="array" ref="L30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01" s="1"/>
    </row>
    <row r="302" spans="1:13" x14ac:dyDescent="0.3">
      <c r="A302" s="1" t="s">
        <v>544</v>
      </c>
      <c r="B302" s="8">
        <v>46137</v>
      </c>
      <c r="C302" s="1" t="s">
        <v>545</v>
      </c>
      <c r="D302" s="1" t="s">
        <v>55</v>
      </c>
      <c r="E302" s="1" t="s">
        <v>93</v>
      </c>
      <c r="F302" s="1" t="s">
        <v>51</v>
      </c>
      <c r="G302" s="1" t="s">
        <v>58</v>
      </c>
      <c r="H302" s="1">
        <v>2</v>
      </c>
      <c r="I302" s="1"/>
      <c r="J302" s="1">
        <v>7</v>
      </c>
      <c r="K302" s="1" t="str" cm="1">
        <f t="array" ref="K302">_xlfn.IFS(TicketsTable[[#This Row],[CSAT_Score (1-5)]]&gt;=4,"Satisfied",TicketsTable[[#This Row],[CSAT_Score (1-5)]]&gt;=1,"Unsatisfied",ISBLANK(TicketsTable[[#This Row],[CSAT_Score (1-5)]]),"X")</f>
        <v>X</v>
      </c>
      <c r="L302" s="1" t="str" cm="1">
        <f t="array" ref="L30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02" s="1"/>
    </row>
    <row r="303" spans="1:13" x14ac:dyDescent="0.3">
      <c r="A303" s="1" t="s">
        <v>546</v>
      </c>
      <c r="B303" s="8">
        <v>46138</v>
      </c>
      <c r="C303" s="1" t="s">
        <v>547</v>
      </c>
      <c r="D303" s="1" t="s">
        <v>55</v>
      </c>
      <c r="E303" s="1" t="s">
        <v>74</v>
      </c>
      <c r="F303" s="1" t="s">
        <v>79</v>
      </c>
      <c r="G303" s="1" t="s">
        <v>58</v>
      </c>
      <c r="H303" s="1">
        <v>2.2999999999999998</v>
      </c>
      <c r="I303" s="1">
        <v>5</v>
      </c>
      <c r="J303" s="1">
        <v>7</v>
      </c>
      <c r="K303" s="1" t="str" cm="1">
        <f t="array" ref="K303">_xlfn.IFS(TicketsTable[[#This Row],[CSAT_Score (1-5)]]&gt;=4,"Satisfied",TicketsTable[[#This Row],[CSAT_Score (1-5)]]&gt;=1,"Unsatisfied",ISBLANK(TicketsTable[[#This Row],[CSAT_Score (1-5)]]),"X")</f>
        <v>Satisfied</v>
      </c>
      <c r="L303" s="1" t="str" cm="1">
        <f t="array" ref="L30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03" s="1"/>
    </row>
    <row r="304" spans="1:13" x14ac:dyDescent="0.3">
      <c r="A304" s="1" t="s">
        <v>548</v>
      </c>
      <c r="B304" s="8">
        <v>46139</v>
      </c>
      <c r="C304" s="1" t="s">
        <v>549</v>
      </c>
      <c r="D304" s="1" t="s">
        <v>55</v>
      </c>
      <c r="E304" s="1" t="s">
        <v>121</v>
      </c>
      <c r="F304" s="1" t="s">
        <v>57</v>
      </c>
      <c r="G304" s="1" t="s">
        <v>52</v>
      </c>
      <c r="H304" s="1">
        <v>47.1</v>
      </c>
      <c r="I304" s="1">
        <v>3</v>
      </c>
      <c r="J304" s="1">
        <v>2</v>
      </c>
      <c r="K304" s="1" t="str" cm="1">
        <f t="array" ref="K304">_xlfn.IFS(TicketsTable[[#This Row],[CSAT_Score (1-5)]]&gt;=4,"Satisfied",TicketsTable[[#This Row],[CSAT_Score (1-5)]]&gt;=1,"Unsatisfied",ISBLANK(TicketsTable[[#This Row],[CSAT_Score (1-5)]]),"X")</f>
        <v>Unsatisfied</v>
      </c>
      <c r="L304" s="1" t="str" cm="1">
        <f t="array" ref="L30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04" s="1"/>
    </row>
    <row r="305" spans="1:13" x14ac:dyDescent="0.3">
      <c r="A305" s="1" t="s">
        <v>550</v>
      </c>
      <c r="B305" s="8">
        <v>46139</v>
      </c>
      <c r="C305" s="1" t="s">
        <v>159</v>
      </c>
      <c r="D305" s="1" t="s">
        <v>68</v>
      </c>
      <c r="E305" s="1" t="s">
        <v>121</v>
      </c>
      <c r="F305" s="1" t="s">
        <v>62</v>
      </c>
      <c r="G305" s="1" t="s">
        <v>52</v>
      </c>
      <c r="H305" s="1">
        <v>22.9</v>
      </c>
      <c r="I305" s="1"/>
      <c r="J305" s="1">
        <v>4</v>
      </c>
      <c r="K305" s="1" t="str" cm="1">
        <f t="array" ref="K305">_xlfn.IFS(TicketsTable[[#This Row],[CSAT_Score (1-5)]]&gt;=4,"Satisfied",TicketsTable[[#This Row],[CSAT_Score (1-5)]]&gt;=1,"Unsatisfied",ISBLANK(TicketsTable[[#This Row],[CSAT_Score (1-5)]]),"X")</f>
        <v>X</v>
      </c>
      <c r="L305" s="1" t="str" cm="1">
        <f t="array" ref="L30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05" s="1"/>
    </row>
    <row r="306" spans="1:13" x14ac:dyDescent="0.3">
      <c r="A306" s="1" t="s">
        <v>551</v>
      </c>
      <c r="B306" s="8">
        <v>46139</v>
      </c>
      <c r="C306" s="1" t="s">
        <v>247</v>
      </c>
      <c r="D306" s="1" t="s">
        <v>55</v>
      </c>
      <c r="E306" s="1" t="s">
        <v>205</v>
      </c>
      <c r="F306" s="1" t="s">
        <v>75</v>
      </c>
      <c r="G306" s="1" t="s">
        <v>58</v>
      </c>
      <c r="H306" s="1">
        <v>3.6</v>
      </c>
      <c r="I306" s="1">
        <v>3</v>
      </c>
      <c r="J306" s="1">
        <v>6</v>
      </c>
      <c r="K306" s="1" t="str" cm="1">
        <f t="array" ref="K306">_xlfn.IFS(TicketsTable[[#This Row],[CSAT_Score (1-5)]]&gt;=4,"Satisfied",TicketsTable[[#This Row],[CSAT_Score (1-5)]]&gt;=1,"Unsatisfied",ISBLANK(TicketsTable[[#This Row],[CSAT_Score (1-5)]]),"X")</f>
        <v>Unsatisfied</v>
      </c>
      <c r="L306" s="1" t="str" cm="1">
        <f t="array" ref="L30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06" s="1"/>
    </row>
    <row r="307" spans="1:13" x14ac:dyDescent="0.3">
      <c r="A307" s="1" t="s">
        <v>552</v>
      </c>
      <c r="B307" s="8">
        <v>46139</v>
      </c>
      <c r="C307" s="1" t="s">
        <v>446</v>
      </c>
      <c r="D307" s="1" t="s">
        <v>55</v>
      </c>
      <c r="E307" s="1" t="s">
        <v>93</v>
      </c>
      <c r="F307" s="1" t="s">
        <v>79</v>
      </c>
      <c r="G307" s="1" t="s">
        <v>58</v>
      </c>
      <c r="H307" s="1">
        <v>0.7</v>
      </c>
      <c r="I307" s="1"/>
      <c r="J307" s="1"/>
      <c r="K307" s="1" t="str" cm="1">
        <f t="array" ref="K307">_xlfn.IFS(TicketsTable[[#This Row],[CSAT_Score (1-5)]]&gt;=4,"Satisfied",TicketsTable[[#This Row],[CSAT_Score (1-5)]]&gt;=1,"Unsatisfied",ISBLANK(TicketsTable[[#This Row],[CSAT_Score (1-5)]]),"X")</f>
        <v>X</v>
      </c>
      <c r="L307" s="1" t="str" cm="1">
        <f t="array" ref="L30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07" s="1"/>
    </row>
    <row r="308" spans="1:13" x14ac:dyDescent="0.3">
      <c r="A308" s="1" t="s">
        <v>553</v>
      </c>
      <c r="B308" s="8">
        <v>46140</v>
      </c>
      <c r="C308" s="1" t="s">
        <v>554</v>
      </c>
      <c r="D308" s="1" t="s">
        <v>68</v>
      </c>
      <c r="E308" s="1" t="s">
        <v>205</v>
      </c>
      <c r="F308" s="1" t="s">
        <v>51</v>
      </c>
      <c r="G308" s="1" t="s">
        <v>52</v>
      </c>
      <c r="H308" s="1">
        <v>42.6</v>
      </c>
      <c r="I308" s="1">
        <v>1</v>
      </c>
      <c r="J308" s="1">
        <v>4</v>
      </c>
      <c r="K308" s="1" t="str" cm="1">
        <f t="array" ref="K308">_xlfn.IFS(TicketsTable[[#This Row],[CSAT_Score (1-5)]]&gt;=4,"Satisfied",TicketsTable[[#This Row],[CSAT_Score (1-5)]]&gt;=1,"Unsatisfied",ISBLANK(TicketsTable[[#This Row],[CSAT_Score (1-5)]]),"X")</f>
        <v>Unsatisfied</v>
      </c>
      <c r="L308" s="1" t="str" cm="1">
        <f t="array" ref="L30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08" s="1"/>
    </row>
    <row r="309" spans="1:13" x14ac:dyDescent="0.3">
      <c r="A309" s="1" t="s">
        <v>555</v>
      </c>
      <c r="B309" s="8">
        <v>46140</v>
      </c>
      <c r="C309" s="1" t="s">
        <v>556</v>
      </c>
      <c r="D309" s="1" t="s">
        <v>55</v>
      </c>
      <c r="E309" s="1" t="s">
        <v>74</v>
      </c>
      <c r="F309" s="1" t="s">
        <v>79</v>
      </c>
      <c r="G309" s="1" t="s">
        <v>58</v>
      </c>
      <c r="H309" s="1">
        <v>4.3</v>
      </c>
      <c r="I309" s="1">
        <v>5</v>
      </c>
      <c r="J309" s="1"/>
      <c r="K309" s="1" t="str" cm="1">
        <f t="array" ref="K309">_xlfn.IFS(TicketsTable[[#This Row],[CSAT_Score (1-5)]]&gt;=4,"Satisfied",TicketsTable[[#This Row],[CSAT_Score (1-5)]]&gt;=1,"Unsatisfied",ISBLANK(TicketsTable[[#This Row],[CSAT_Score (1-5)]]),"X")</f>
        <v>Satisfied</v>
      </c>
      <c r="L309" s="1" t="str" cm="1">
        <f t="array" ref="L30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09" s="1"/>
    </row>
    <row r="310" spans="1:13" x14ac:dyDescent="0.3">
      <c r="A310" s="1" t="s">
        <v>557</v>
      </c>
      <c r="B310" s="8">
        <v>46140</v>
      </c>
      <c r="C310" s="1" t="s">
        <v>171</v>
      </c>
      <c r="D310" s="1" t="s">
        <v>68</v>
      </c>
      <c r="E310" s="1" t="s">
        <v>93</v>
      </c>
      <c r="F310" s="1" t="s">
        <v>57</v>
      </c>
      <c r="G310" s="1" t="s">
        <v>58</v>
      </c>
      <c r="H310" s="1">
        <v>1.5</v>
      </c>
      <c r="I310" s="1">
        <v>5</v>
      </c>
      <c r="J310" s="1"/>
      <c r="K310" s="1" t="str" cm="1">
        <f t="array" ref="K310">_xlfn.IFS(TicketsTable[[#This Row],[CSAT_Score (1-5)]]&gt;=4,"Satisfied",TicketsTable[[#This Row],[CSAT_Score (1-5)]]&gt;=1,"Unsatisfied",ISBLANK(TicketsTable[[#This Row],[CSAT_Score (1-5)]]),"X")</f>
        <v>Satisfied</v>
      </c>
      <c r="L310" s="1" t="str" cm="1">
        <f t="array" ref="L31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10" s="1"/>
    </row>
    <row r="311" spans="1:13" x14ac:dyDescent="0.3">
      <c r="A311" s="1" t="s">
        <v>558</v>
      </c>
      <c r="B311" s="8">
        <v>46141</v>
      </c>
      <c r="C311" s="1" t="s">
        <v>559</v>
      </c>
      <c r="D311" s="1" t="s">
        <v>49</v>
      </c>
      <c r="E311" s="1" t="s">
        <v>69</v>
      </c>
      <c r="F311" s="1" t="s">
        <v>51</v>
      </c>
      <c r="G311" s="1" t="s">
        <v>58</v>
      </c>
      <c r="H311" s="1">
        <v>3.8</v>
      </c>
      <c r="I311" s="1">
        <v>5</v>
      </c>
      <c r="J311" s="1"/>
      <c r="K311" s="1" t="str" cm="1">
        <f t="array" ref="K311">_xlfn.IFS(TicketsTable[[#This Row],[CSAT_Score (1-5)]]&gt;=4,"Satisfied",TicketsTable[[#This Row],[CSAT_Score (1-5)]]&gt;=1,"Unsatisfied",ISBLANK(TicketsTable[[#This Row],[CSAT_Score (1-5)]]),"X")</f>
        <v>Satisfied</v>
      </c>
      <c r="L311" s="1" t="str" cm="1">
        <f t="array" ref="L31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11" s="1"/>
    </row>
    <row r="312" spans="1:13" x14ac:dyDescent="0.3">
      <c r="A312" s="1" t="s">
        <v>560</v>
      </c>
      <c r="B312" s="8">
        <v>46141</v>
      </c>
      <c r="C312" s="1" t="s">
        <v>312</v>
      </c>
      <c r="D312" s="1" t="s">
        <v>55</v>
      </c>
      <c r="E312" s="1" t="s">
        <v>78</v>
      </c>
      <c r="F312" s="1" t="s">
        <v>62</v>
      </c>
      <c r="G312" s="1" t="s">
        <v>58</v>
      </c>
      <c r="H312" s="1">
        <v>2.7</v>
      </c>
      <c r="I312" s="1">
        <v>4</v>
      </c>
      <c r="J312" s="1">
        <v>5</v>
      </c>
      <c r="K312" s="1" t="str" cm="1">
        <f t="array" ref="K312">_xlfn.IFS(TicketsTable[[#This Row],[CSAT_Score (1-5)]]&gt;=4,"Satisfied",TicketsTable[[#This Row],[CSAT_Score (1-5)]]&gt;=1,"Unsatisfied",ISBLANK(TicketsTable[[#This Row],[CSAT_Score (1-5)]]),"X")</f>
        <v>Satisfied</v>
      </c>
      <c r="L312" s="1" t="str" cm="1">
        <f t="array" ref="L31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12" s="1"/>
    </row>
    <row r="313" spans="1:13" x14ac:dyDescent="0.3">
      <c r="A313" s="1" t="s">
        <v>561</v>
      </c>
      <c r="B313" s="8">
        <v>46141</v>
      </c>
      <c r="C313" s="1" t="s">
        <v>398</v>
      </c>
      <c r="D313" s="1" t="s">
        <v>68</v>
      </c>
      <c r="E313" s="1" t="s">
        <v>61</v>
      </c>
      <c r="F313" s="1" t="s">
        <v>51</v>
      </c>
      <c r="G313" s="1" t="s">
        <v>58</v>
      </c>
      <c r="H313" s="1">
        <v>3.1</v>
      </c>
      <c r="I313" s="1">
        <v>4</v>
      </c>
      <c r="J313" s="1"/>
      <c r="K313" s="1" t="str" cm="1">
        <f t="array" ref="K313">_xlfn.IFS(TicketsTable[[#This Row],[CSAT_Score (1-5)]]&gt;=4,"Satisfied",TicketsTable[[#This Row],[CSAT_Score (1-5)]]&gt;=1,"Unsatisfied",ISBLANK(TicketsTable[[#This Row],[CSAT_Score (1-5)]]),"X")</f>
        <v>Satisfied</v>
      </c>
      <c r="L313" s="1" t="str" cm="1">
        <f t="array" ref="L31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13" s="1"/>
    </row>
    <row r="314" spans="1:13" x14ac:dyDescent="0.3">
      <c r="A314" s="1" t="s">
        <v>562</v>
      </c>
      <c r="B314" s="8">
        <v>46142</v>
      </c>
      <c r="C314" s="1" t="s">
        <v>563</v>
      </c>
      <c r="D314" s="1" t="s">
        <v>55</v>
      </c>
      <c r="E314" s="1" t="s">
        <v>56</v>
      </c>
      <c r="F314" s="1" t="s">
        <v>57</v>
      </c>
      <c r="G314" s="1" t="s">
        <v>52</v>
      </c>
      <c r="H314" s="1">
        <v>21.5</v>
      </c>
      <c r="I314" s="1">
        <v>1</v>
      </c>
      <c r="J314" s="1">
        <v>2</v>
      </c>
      <c r="K314" s="1" t="str" cm="1">
        <f t="array" ref="K314">_xlfn.IFS(TicketsTable[[#This Row],[CSAT_Score (1-5)]]&gt;=4,"Satisfied",TicketsTable[[#This Row],[CSAT_Score (1-5)]]&gt;=1,"Unsatisfied",ISBLANK(TicketsTable[[#This Row],[CSAT_Score (1-5)]]),"X")</f>
        <v>Unsatisfied</v>
      </c>
      <c r="L314" s="1" t="str" cm="1">
        <f t="array" ref="L31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14" s="1"/>
    </row>
    <row r="315" spans="1:13" x14ac:dyDescent="0.3">
      <c r="A315" s="1" t="s">
        <v>564</v>
      </c>
      <c r="B315" s="8">
        <v>46143</v>
      </c>
      <c r="C315" s="1" t="s">
        <v>120</v>
      </c>
      <c r="D315" s="1" t="s">
        <v>49</v>
      </c>
      <c r="E315" s="1" t="s">
        <v>74</v>
      </c>
      <c r="F315" s="1" t="s">
        <v>79</v>
      </c>
      <c r="G315" s="1" t="s">
        <v>58</v>
      </c>
      <c r="H315" s="1">
        <v>2.2999999999999998</v>
      </c>
      <c r="I315" s="1">
        <v>5</v>
      </c>
      <c r="J315" s="1">
        <v>7</v>
      </c>
      <c r="K315" s="1" t="str" cm="1">
        <f t="array" ref="K315">_xlfn.IFS(TicketsTable[[#This Row],[CSAT_Score (1-5)]]&gt;=4,"Satisfied",TicketsTable[[#This Row],[CSAT_Score (1-5)]]&gt;=1,"Unsatisfied",ISBLANK(TicketsTable[[#This Row],[CSAT_Score (1-5)]]),"X")</f>
        <v>Satisfied</v>
      </c>
      <c r="L315" s="1" t="str" cm="1">
        <f t="array" ref="L31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15" s="1"/>
    </row>
    <row r="316" spans="1:13" x14ac:dyDescent="0.3">
      <c r="A316" s="1" t="s">
        <v>565</v>
      </c>
      <c r="B316" s="8">
        <v>46143</v>
      </c>
      <c r="C316" s="1" t="s">
        <v>275</v>
      </c>
      <c r="D316" s="1" t="s">
        <v>82</v>
      </c>
      <c r="E316" s="1" t="s">
        <v>50</v>
      </c>
      <c r="F316" s="1" t="s">
        <v>65</v>
      </c>
      <c r="G316" s="1" t="s">
        <v>58</v>
      </c>
      <c r="H316" s="1">
        <v>0.5</v>
      </c>
      <c r="I316" s="1">
        <v>5</v>
      </c>
      <c r="J316" s="1"/>
      <c r="K316" s="1" t="str" cm="1">
        <f t="array" ref="K316">_xlfn.IFS(TicketsTable[[#This Row],[CSAT_Score (1-5)]]&gt;=4,"Satisfied",TicketsTable[[#This Row],[CSAT_Score (1-5)]]&gt;=1,"Unsatisfied",ISBLANK(TicketsTable[[#This Row],[CSAT_Score (1-5)]]),"X")</f>
        <v>Satisfied</v>
      </c>
      <c r="L316" s="1" t="str" cm="1">
        <f t="array" ref="L31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16" s="1"/>
    </row>
    <row r="317" spans="1:13" x14ac:dyDescent="0.3">
      <c r="A317" s="1" t="s">
        <v>566</v>
      </c>
      <c r="B317" s="8">
        <v>46144</v>
      </c>
      <c r="C317" s="1" t="s">
        <v>105</v>
      </c>
      <c r="D317" s="1" t="s">
        <v>55</v>
      </c>
      <c r="E317" s="1" t="s">
        <v>205</v>
      </c>
      <c r="F317" s="1" t="s">
        <v>62</v>
      </c>
      <c r="G317" s="1" t="s">
        <v>58</v>
      </c>
      <c r="H317" s="1">
        <v>3</v>
      </c>
      <c r="I317" s="1">
        <v>5</v>
      </c>
      <c r="J317" s="1"/>
      <c r="K317" s="1" t="str" cm="1">
        <f t="array" ref="K317">_xlfn.IFS(TicketsTable[[#This Row],[CSAT_Score (1-5)]]&gt;=4,"Satisfied",TicketsTable[[#This Row],[CSAT_Score (1-5)]]&gt;=1,"Unsatisfied",ISBLANK(TicketsTable[[#This Row],[CSAT_Score (1-5)]]),"X")</f>
        <v>Satisfied</v>
      </c>
      <c r="L317" s="1" t="str" cm="1">
        <f t="array" ref="L31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17" s="1"/>
    </row>
    <row r="318" spans="1:13" x14ac:dyDescent="0.3">
      <c r="A318" s="1" t="s">
        <v>567</v>
      </c>
      <c r="B318" s="8">
        <v>46144</v>
      </c>
      <c r="C318" s="1" t="s">
        <v>231</v>
      </c>
      <c r="D318" s="1" t="s">
        <v>55</v>
      </c>
      <c r="E318" s="1" t="s">
        <v>50</v>
      </c>
      <c r="F318" s="1" t="s">
        <v>57</v>
      </c>
      <c r="G318" s="1" t="s">
        <v>52</v>
      </c>
      <c r="H318" s="1">
        <v>34.5</v>
      </c>
      <c r="I318" s="1">
        <v>4</v>
      </c>
      <c r="J318" s="1">
        <v>1</v>
      </c>
      <c r="K318" s="1" t="str" cm="1">
        <f t="array" ref="K318">_xlfn.IFS(TicketsTable[[#This Row],[CSAT_Score (1-5)]]&gt;=4,"Satisfied",TicketsTable[[#This Row],[CSAT_Score (1-5)]]&gt;=1,"Unsatisfied",ISBLANK(TicketsTable[[#This Row],[CSAT_Score (1-5)]]),"X")</f>
        <v>Satisfied</v>
      </c>
      <c r="L318" s="1" t="str" cm="1">
        <f t="array" ref="L31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18" s="1"/>
    </row>
    <row r="319" spans="1:13" x14ac:dyDescent="0.3">
      <c r="A319" s="1" t="s">
        <v>568</v>
      </c>
      <c r="B319" s="8">
        <v>46144</v>
      </c>
      <c r="C319" s="1" t="s">
        <v>92</v>
      </c>
      <c r="D319" s="1" t="s">
        <v>55</v>
      </c>
      <c r="E319" s="1" t="s">
        <v>61</v>
      </c>
      <c r="F319" s="1" t="s">
        <v>57</v>
      </c>
      <c r="G319" s="1" t="s">
        <v>58</v>
      </c>
      <c r="H319" s="1">
        <v>2.7</v>
      </c>
      <c r="I319" s="1"/>
      <c r="J319" s="1">
        <v>6</v>
      </c>
      <c r="K319" s="1" t="str" cm="1">
        <f t="array" ref="K319">_xlfn.IFS(TicketsTable[[#This Row],[CSAT_Score (1-5)]]&gt;=4,"Satisfied",TicketsTable[[#This Row],[CSAT_Score (1-5)]]&gt;=1,"Unsatisfied",ISBLANK(TicketsTable[[#This Row],[CSAT_Score (1-5)]]),"X")</f>
        <v>X</v>
      </c>
      <c r="L319" s="1" t="str" cm="1">
        <f t="array" ref="L31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19" s="1"/>
    </row>
    <row r="320" spans="1:13" x14ac:dyDescent="0.3">
      <c r="A320" s="1" t="s">
        <v>569</v>
      </c>
      <c r="B320" s="8">
        <v>46144</v>
      </c>
      <c r="C320" s="1" t="s">
        <v>316</v>
      </c>
      <c r="D320" s="1" t="s">
        <v>55</v>
      </c>
      <c r="E320" s="1" t="s">
        <v>93</v>
      </c>
      <c r="F320" s="1" t="s">
        <v>65</v>
      </c>
      <c r="G320" s="1" t="s">
        <v>58</v>
      </c>
      <c r="H320" s="1">
        <v>2.4</v>
      </c>
      <c r="I320" s="1">
        <v>3</v>
      </c>
      <c r="J320" s="1">
        <v>6</v>
      </c>
      <c r="K320" s="1" t="str" cm="1">
        <f t="array" ref="K320">_xlfn.IFS(TicketsTable[[#This Row],[CSAT_Score (1-5)]]&gt;=4,"Satisfied",TicketsTable[[#This Row],[CSAT_Score (1-5)]]&gt;=1,"Unsatisfied",ISBLANK(TicketsTable[[#This Row],[CSAT_Score (1-5)]]),"X")</f>
        <v>Unsatisfied</v>
      </c>
      <c r="L320" s="1" t="str" cm="1">
        <f t="array" ref="L32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20" s="1"/>
    </row>
    <row r="321" spans="1:13" x14ac:dyDescent="0.3">
      <c r="A321" s="1" t="s">
        <v>570</v>
      </c>
      <c r="B321" s="8">
        <v>46145</v>
      </c>
      <c r="C321" s="1" t="s">
        <v>571</v>
      </c>
      <c r="D321" s="1" t="s">
        <v>68</v>
      </c>
      <c r="E321" s="1" t="s">
        <v>121</v>
      </c>
      <c r="F321" s="1" t="s">
        <v>62</v>
      </c>
      <c r="G321" s="1" t="s">
        <v>52</v>
      </c>
      <c r="H321" s="1">
        <v>18.399999999999999</v>
      </c>
      <c r="I321" s="1">
        <v>3</v>
      </c>
      <c r="J321" s="1">
        <v>3</v>
      </c>
      <c r="K321" s="1" t="str" cm="1">
        <f t="array" ref="K321">_xlfn.IFS(TicketsTable[[#This Row],[CSAT_Score (1-5)]]&gt;=4,"Satisfied",TicketsTable[[#This Row],[CSAT_Score (1-5)]]&gt;=1,"Unsatisfied",ISBLANK(TicketsTable[[#This Row],[CSAT_Score (1-5)]]),"X")</f>
        <v>Unsatisfied</v>
      </c>
      <c r="L321" s="1" t="str" cm="1">
        <f t="array" ref="L32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21" s="1"/>
    </row>
    <row r="322" spans="1:13" x14ac:dyDescent="0.3">
      <c r="A322" s="1" t="s">
        <v>572</v>
      </c>
      <c r="B322" s="8">
        <v>46145</v>
      </c>
      <c r="C322" s="1" t="s">
        <v>573</v>
      </c>
      <c r="D322" s="1" t="s">
        <v>49</v>
      </c>
      <c r="E322" s="1" t="s">
        <v>69</v>
      </c>
      <c r="F322" s="1" t="s">
        <v>79</v>
      </c>
      <c r="G322" s="1" t="s">
        <v>58</v>
      </c>
      <c r="H322" s="1">
        <v>2.9</v>
      </c>
      <c r="I322" s="1"/>
      <c r="J322" s="1">
        <v>7</v>
      </c>
      <c r="K322" s="1" t="str" cm="1">
        <f t="array" ref="K322">_xlfn.IFS(TicketsTable[[#This Row],[CSAT_Score (1-5)]]&gt;=4,"Satisfied",TicketsTable[[#This Row],[CSAT_Score (1-5)]]&gt;=1,"Unsatisfied",ISBLANK(TicketsTable[[#This Row],[CSAT_Score (1-5)]]),"X")</f>
        <v>X</v>
      </c>
      <c r="L322" s="1" t="str" cm="1">
        <f t="array" ref="L32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22" s="1"/>
    </row>
    <row r="323" spans="1:13" x14ac:dyDescent="0.3">
      <c r="A323" s="1" t="s">
        <v>574</v>
      </c>
      <c r="B323" s="8">
        <v>46146</v>
      </c>
      <c r="C323" s="1" t="s">
        <v>575</v>
      </c>
      <c r="D323" s="1" t="s">
        <v>55</v>
      </c>
      <c r="E323" s="1" t="s">
        <v>110</v>
      </c>
      <c r="F323" s="1" t="s">
        <v>65</v>
      </c>
      <c r="G323" s="1" t="s">
        <v>58</v>
      </c>
      <c r="H323" s="1">
        <v>2.4</v>
      </c>
      <c r="I323" s="1">
        <v>5</v>
      </c>
      <c r="J323" s="1"/>
      <c r="K323" s="1" t="str" cm="1">
        <f t="array" ref="K323">_xlfn.IFS(TicketsTable[[#This Row],[CSAT_Score (1-5)]]&gt;=4,"Satisfied",TicketsTable[[#This Row],[CSAT_Score (1-5)]]&gt;=1,"Unsatisfied",ISBLANK(TicketsTable[[#This Row],[CSAT_Score (1-5)]]),"X")</f>
        <v>Satisfied</v>
      </c>
      <c r="L323" s="1" t="str" cm="1">
        <f t="array" ref="L32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23" s="1"/>
    </row>
    <row r="324" spans="1:13" x14ac:dyDescent="0.3">
      <c r="A324" s="1" t="s">
        <v>576</v>
      </c>
      <c r="B324" s="8">
        <v>46146</v>
      </c>
      <c r="C324" s="1" t="s">
        <v>277</v>
      </c>
      <c r="D324" s="1" t="s">
        <v>49</v>
      </c>
      <c r="E324" s="1" t="s">
        <v>93</v>
      </c>
      <c r="F324" s="1" t="s">
        <v>51</v>
      </c>
      <c r="G324" s="1" t="s">
        <v>58</v>
      </c>
      <c r="H324" s="1">
        <v>0.4</v>
      </c>
      <c r="I324" s="1"/>
      <c r="J324" s="1">
        <v>4</v>
      </c>
      <c r="K324" s="1" t="str" cm="1">
        <f t="array" ref="K324">_xlfn.IFS(TicketsTable[[#This Row],[CSAT_Score (1-5)]]&gt;=4,"Satisfied",TicketsTable[[#This Row],[CSAT_Score (1-5)]]&gt;=1,"Unsatisfied",ISBLANK(TicketsTable[[#This Row],[CSAT_Score (1-5)]]),"X")</f>
        <v>X</v>
      </c>
      <c r="L324" s="1" t="str" cm="1">
        <f t="array" ref="L32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24" s="1"/>
    </row>
    <row r="325" spans="1:13" x14ac:dyDescent="0.3">
      <c r="A325" s="1" t="s">
        <v>577</v>
      </c>
      <c r="B325" s="8">
        <v>46146</v>
      </c>
      <c r="C325" s="1" t="s">
        <v>401</v>
      </c>
      <c r="D325" s="1" t="s">
        <v>49</v>
      </c>
      <c r="E325" s="1" t="s">
        <v>74</v>
      </c>
      <c r="F325" s="1" t="s">
        <v>79</v>
      </c>
      <c r="G325" s="1" t="s">
        <v>58</v>
      </c>
      <c r="H325" s="1">
        <v>2.4</v>
      </c>
      <c r="I325" s="1">
        <v>4</v>
      </c>
      <c r="J325" s="1"/>
      <c r="K325" s="1" t="str" cm="1">
        <f t="array" ref="K325">_xlfn.IFS(TicketsTable[[#This Row],[CSAT_Score (1-5)]]&gt;=4,"Satisfied",TicketsTable[[#This Row],[CSAT_Score (1-5)]]&gt;=1,"Unsatisfied",ISBLANK(TicketsTable[[#This Row],[CSAT_Score (1-5)]]),"X")</f>
        <v>Satisfied</v>
      </c>
      <c r="L325" s="1" t="str" cm="1">
        <f t="array" ref="L32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25" s="1"/>
    </row>
    <row r="326" spans="1:13" x14ac:dyDescent="0.3">
      <c r="A326" s="1" t="s">
        <v>578</v>
      </c>
      <c r="B326" s="8">
        <v>46146</v>
      </c>
      <c r="C326" s="1" t="s">
        <v>218</v>
      </c>
      <c r="D326" s="1" t="s">
        <v>55</v>
      </c>
      <c r="E326" s="1" t="s">
        <v>205</v>
      </c>
      <c r="F326" s="1" t="s">
        <v>51</v>
      </c>
      <c r="G326" s="1" t="s">
        <v>58</v>
      </c>
      <c r="H326" s="1">
        <v>0.6</v>
      </c>
      <c r="I326" s="1">
        <v>4</v>
      </c>
      <c r="J326" s="1"/>
      <c r="K326" s="1" t="str" cm="1">
        <f t="array" ref="K326">_xlfn.IFS(TicketsTable[[#This Row],[CSAT_Score (1-5)]]&gt;=4,"Satisfied",TicketsTable[[#This Row],[CSAT_Score (1-5)]]&gt;=1,"Unsatisfied",ISBLANK(TicketsTable[[#This Row],[CSAT_Score (1-5)]]),"X")</f>
        <v>Satisfied</v>
      </c>
      <c r="L326" s="1" t="str" cm="1">
        <f t="array" ref="L32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26" s="1"/>
    </row>
    <row r="327" spans="1:13" x14ac:dyDescent="0.3">
      <c r="A327" s="1" t="s">
        <v>579</v>
      </c>
      <c r="B327" s="8">
        <v>46146</v>
      </c>
      <c r="C327" s="1" t="s">
        <v>81</v>
      </c>
      <c r="D327" s="1" t="s">
        <v>49</v>
      </c>
      <c r="E327" s="1" t="s">
        <v>121</v>
      </c>
      <c r="F327" s="1" t="s">
        <v>62</v>
      </c>
      <c r="G327" s="1" t="s">
        <v>58</v>
      </c>
      <c r="H327" s="1">
        <v>0.3</v>
      </c>
      <c r="I327" s="1">
        <v>5</v>
      </c>
      <c r="J327" s="1">
        <v>7</v>
      </c>
      <c r="K327" s="1" t="str" cm="1">
        <f t="array" ref="K327">_xlfn.IFS(TicketsTable[[#This Row],[CSAT_Score (1-5)]]&gt;=4,"Satisfied",TicketsTable[[#This Row],[CSAT_Score (1-5)]]&gt;=1,"Unsatisfied",ISBLANK(TicketsTable[[#This Row],[CSAT_Score (1-5)]]),"X")</f>
        <v>Satisfied</v>
      </c>
      <c r="L327" s="1" t="str" cm="1">
        <f t="array" ref="L32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27" s="1"/>
    </row>
    <row r="328" spans="1:13" x14ac:dyDescent="0.3">
      <c r="A328" s="1" t="s">
        <v>580</v>
      </c>
      <c r="B328" s="8">
        <v>46148</v>
      </c>
      <c r="C328" s="1" t="s">
        <v>581</v>
      </c>
      <c r="D328" s="1" t="s">
        <v>55</v>
      </c>
      <c r="E328" s="1" t="s">
        <v>50</v>
      </c>
      <c r="F328" s="1" t="s">
        <v>51</v>
      </c>
      <c r="G328" s="1" t="s">
        <v>58</v>
      </c>
      <c r="H328" s="1">
        <v>3.6</v>
      </c>
      <c r="I328" s="1">
        <v>4</v>
      </c>
      <c r="J328" s="1">
        <v>5</v>
      </c>
      <c r="K328" s="1" t="str" cm="1">
        <f t="array" ref="K328">_xlfn.IFS(TicketsTable[[#This Row],[CSAT_Score (1-5)]]&gt;=4,"Satisfied",TicketsTable[[#This Row],[CSAT_Score (1-5)]]&gt;=1,"Unsatisfied",ISBLANK(TicketsTable[[#This Row],[CSAT_Score (1-5)]]),"X")</f>
        <v>Satisfied</v>
      </c>
      <c r="L328" s="1" t="str" cm="1">
        <f t="array" ref="L32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28" s="1"/>
    </row>
    <row r="329" spans="1:13" x14ac:dyDescent="0.3">
      <c r="A329" s="1" t="s">
        <v>582</v>
      </c>
      <c r="B329" s="8">
        <v>46149</v>
      </c>
      <c r="C329" s="1" t="s">
        <v>54</v>
      </c>
      <c r="D329" s="1" t="s">
        <v>68</v>
      </c>
      <c r="E329" s="1" t="s">
        <v>56</v>
      </c>
      <c r="F329" s="1" t="s">
        <v>65</v>
      </c>
      <c r="G329" s="1" t="s">
        <v>58</v>
      </c>
      <c r="H329" s="1">
        <v>0.8</v>
      </c>
      <c r="I329" s="1">
        <v>5</v>
      </c>
      <c r="J329" s="1"/>
      <c r="K329" s="1" t="str" cm="1">
        <f t="array" ref="K329">_xlfn.IFS(TicketsTable[[#This Row],[CSAT_Score (1-5)]]&gt;=4,"Satisfied",TicketsTable[[#This Row],[CSAT_Score (1-5)]]&gt;=1,"Unsatisfied",ISBLANK(TicketsTable[[#This Row],[CSAT_Score (1-5)]]),"X")</f>
        <v>Satisfied</v>
      </c>
      <c r="L329" s="1" t="str" cm="1">
        <f t="array" ref="L32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29" s="1"/>
    </row>
    <row r="330" spans="1:13" x14ac:dyDescent="0.3">
      <c r="A330" s="1" t="s">
        <v>583</v>
      </c>
      <c r="B330" s="8">
        <v>46150</v>
      </c>
      <c r="C330" s="1" t="s">
        <v>470</v>
      </c>
      <c r="D330" s="1" t="s">
        <v>55</v>
      </c>
      <c r="E330" s="1" t="s">
        <v>93</v>
      </c>
      <c r="F330" s="1" t="s">
        <v>51</v>
      </c>
      <c r="G330" s="1" t="s">
        <v>58</v>
      </c>
      <c r="H330" s="1">
        <v>1</v>
      </c>
      <c r="I330" s="1">
        <v>3</v>
      </c>
      <c r="J330" s="1">
        <v>6</v>
      </c>
      <c r="K330" s="1" t="str" cm="1">
        <f t="array" ref="K330">_xlfn.IFS(TicketsTable[[#This Row],[CSAT_Score (1-5)]]&gt;=4,"Satisfied",TicketsTable[[#This Row],[CSAT_Score (1-5)]]&gt;=1,"Unsatisfied",ISBLANK(TicketsTable[[#This Row],[CSAT_Score (1-5)]]),"X")</f>
        <v>Unsatisfied</v>
      </c>
      <c r="L330" s="1" t="str" cm="1">
        <f t="array" ref="L33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30" s="1"/>
    </row>
    <row r="331" spans="1:13" x14ac:dyDescent="0.3">
      <c r="A331" s="1" t="s">
        <v>584</v>
      </c>
      <c r="B331" s="8">
        <v>46150</v>
      </c>
      <c r="C331" s="1" t="s">
        <v>141</v>
      </c>
      <c r="D331" s="1" t="s">
        <v>49</v>
      </c>
      <c r="E331" s="1" t="s">
        <v>205</v>
      </c>
      <c r="F331" s="1" t="s">
        <v>65</v>
      </c>
      <c r="G331" s="1" t="s">
        <v>58</v>
      </c>
      <c r="H331" s="1">
        <v>1.1000000000000001</v>
      </c>
      <c r="I331" s="1">
        <v>4</v>
      </c>
      <c r="J331" s="1">
        <v>6</v>
      </c>
      <c r="K331" s="1" t="str" cm="1">
        <f t="array" ref="K331">_xlfn.IFS(TicketsTable[[#This Row],[CSAT_Score (1-5)]]&gt;=4,"Satisfied",TicketsTable[[#This Row],[CSAT_Score (1-5)]]&gt;=1,"Unsatisfied",ISBLANK(TicketsTable[[#This Row],[CSAT_Score (1-5)]]),"X")</f>
        <v>Satisfied</v>
      </c>
      <c r="L331" s="1" t="str" cm="1">
        <f t="array" ref="L33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31" s="1"/>
    </row>
    <row r="332" spans="1:13" x14ac:dyDescent="0.3">
      <c r="A332" s="1" t="s">
        <v>585</v>
      </c>
      <c r="B332" s="8">
        <v>46150</v>
      </c>
      <c r="C332" s="1" t="s">
        <v>180</v>
      </c>
      <c r="D332" s="1" t="s">
        <v>68</v>
      </c>
      <c r="E332" s="1" t="s">
        <v>61</v>
      </c>
      <c r="F332" s="1" t="s">
        <v>62</v>
      </c>
      <c r="G332" s="1" t="s">
        <v>58</v>
      </c>
      <c r="H332" s="1">
        <v>1</v>
      </c>
      <c r="I332" s="1"/>
      <c r="J332" s="1">
        <v>6</v>
      </c>
      <c r="K332" s="1" t="str" cm="1">
        <f t="array" ref="K332">_xlfn.IFS(TicketsTable[[#This Row],[CSAT_Score (1-5)]]&gt;=4,"Satisfied",TicketsTable[[#This Row],[CSAT_Score (1-5)]]&gt;=1,"Unsatisfied",ISBLANK(TicketsTable[[#This Row],[CSAT_Score (1-5)]]),"X")</f>
        <v>X</v>
      </c>
      <c r="L332" s="1" t="str" cm="1">
        <f t="array" ref="L33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32" s="1"/>
    </row>
    <row r="333" spans="1:13" x14ac:dyDescent="0.3">
      <c r="A333" s="1" t="s">
        <v>586</v>
      </c>
      <c r="B333" s="8">
        <v>46150</v>
      </c>
      <c r="C333" s="1" t="s">
        <v>272</v>
      </c>
      <c r="D333" s="1" t="s">
        <v>68</v>
      </c>
      <c r="E333" s="1" t="s">
        <v>121</v>
      </c>
      <c r="F333" s="1" t="s">
        <v>57</v>
      </c>
      <c r="G333" s="1" t="s">
        <v>58</v>
      </c>
      <c r="H333" s="1">
        <v>4.4000000000000004</v>
      </c>
      <c r="I333" s="1">
        <v>5</v>
      </c>
      <c r="J333" s="1">
        <v>4</v>
      </c>
      <c r="K333" s="1" t="str" cm="1">
        <f t="array" ref="K333">_xlfn.IFS(TicketsTable[[#This Row],[CSAT_Score (1-5)]]&gt;=4,"Satisfied",TicketsTable[[#This Row],[CSAT_Score (1-5)]]&gt;=1,"Unsatisfied",ISBLANK(TicketsTable[[#This Row],[CSAT_Score (1-5)]]),"X")</f>
        <v>Satisfied</v>
      </c>
      <c r="L333" s="1" t="str" cm="1">
        <f t="array" ref="L33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33" s="1"/>
    </row>
    <row r="334" spans="1:13" x14ac:dyDescent="0.3">
      <c r="A334" s="1" t="s">
        <v>587</v>
      </c>
      <c r="B334" s="8">
        <v>46151</v>
      </c>
      <c r="C334" s="1" t="s">
        <v>330</v>
      </c>
      <c r="D334" s="1" t="s">
        <v>55</v>
      </c>
      <c r="E334" s="1" t="s">
        <v>74</v>
      </c>
      <c r="F334" s="1" t="s">
        <v>57</v>
      </c>
      <c r="G334" s="1" t="s">
        <v>58</v>
      </c>
      <c r="H334" s="1">
        <v>0.2</v>
      </c>
      <c r="I334" s="1">
        <v>4</v>
      </c>
      <c r="J334" s="1">
        <v>6</v>
      </c>
      <c r="K334" s="1" t="str" cm="1">
        <f t="array" ref="K334">_xlfn.IFS(TicketsTable[[#This Row],[CSAT_Score (1-5)]]&gt;=4,"Satisfied",TicketsTable[[#This Row],[CSAT_Score (1-5)]]&gt;=1,"Unsatisfied",ISBLANK(TicketsTable[[#This Row],[CSAT_Score (1-5)]]),"X")</f>
        <v>Satisfied</v>
      </c>
      <c r="L334" s="1" t="str" cm="1">
        <f t="array" ref="L33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34" s="1"/>
    </row>
    <row r="335" spans="1:13" x14ac:dyDescent="0.3">
      <c r="A335" s="1" t="s">
        <v>588</v>
      </c>
      <c r="B335" s="8">
        <v>46151</v>
      </c>
      <c r="C335" s="1" t="s">
        <v>129</v>
      </c>
      <c r="D335" s="1" t="s">
        <v>68</v>
      </c>
      <c r="E335" s="1" t="s">
        <v>74</v>
      </c>
      <c r="F335" s="1" t="s">
        <v>51</v>
      </c>
      <c r="G335" s="1" t="s">
        <v>58</v>
      </c>
      <c r="H335" s="1">
        <v>1</v>
      </c>
      <c r="I335" s="1">
        <v>5</v>
      </c>
      <c r="J335" s="1">
        <v>7</v>
      </c>
      <c r="K335" s="1" t="str" cm="1">
        <f t="array" ref="K335">_xlfn.IFS(TicketsTable[[#This Row],[CSAT_Score (1-5)]]&gt;=4,"Satisfied",TicketsTable[[#This Row],[CSAT_Score (1-5)]]&gt;=1,"Unsatisfied",ISBLANK(TicketsTable[[#This Row],[CSAT_Score (1-5)]]),"X")</f>
        <v>Satisfied</v>
      </c>
      <c r="L335" s="1" t="str" cm="1">
        <f t="array" ref="L33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35" s="1"/>
    </row>
    <row r="336" spans="1:13" x14ac:dyDescent="0.3">
      <c r="A336" s="1" t="s">
        <v>589</v>
      </c>
      <c r="B336" s="8">
        <v>46152</v>
      </c>
      <c r="C336" s="1" t="s">
        <v>590</v>
      </c>
      <c r="D336" s="1" t="s">
        <v>49</v>
      </c>
      <c r="E336" s="1" t="s">
        <v>78</v>
      </c>
      <c r="F336" s="1" t="s">
        <v>65</v>
      </c>
      <c r="G336" s="1" t="s">
        <v>58</v>
      </c>
      <c r="H336" s="1">
        <v>2.2999999999999998</v>
      </c>
      <c r="I336" s="1">
        <v>5</v>
      </c>
      <c r="J336" s="1">
        <v>6</v>
      </c>
      <c r="K336" s="1" t="str" cm="1">
        <f t="array" ref="K336">_xlfn.IFS(TicketsTable[[#This Row],[CSAT_Score (1-5)]]&gt;=4,"Satisfied",TicketsTable[[#This Row],[CSAT_Score (1-5)]]&gt;=1,"Unsatisfied",ISBLANK(TicketsTable[[#This Row],[CSAT_Score (1-5)]]),"X")</f>
        <v>Satisfied</v>
      </c>
      <c r="L336" s="1" t="str" cm="1">
        <f t="array" ref="L33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36" s="1"/>
    </row>
    <row r="337" spans="1:13" x14ac:dyDescent="0.3">
      <c r="A337" s="1" t="s">
        <v>591</v>
      </c>
      <c r="B337" s="8">
        <v>46152</v>
      </c>
      <c r="C337" s="1" t="s">
        <v>123</v>
      </c>
      <c r="D337" s="1" t="s">
        <v>68</v>
      </c>
      <c r="E337" s="1" t="s">
        <v>61</v>
      </c>
      <c r="F337" s="1" t="s">
        <v>57</v>
      </c>
      <c r="G337" s="1" t="s">
        <v>58</v>
      </c>
      <c r="H337" s="1">
        <v>2.8</v>
      </c>
      <c r="I337" s="1"/>
      <c r="J337" s="1">
        <v>6</v>
      </c>
      <c r="K337" s="1" t="str" cm="1">
        <f t="array" ref="K337">_xlfn.IFS(TicketsTable[[#This Row],[CSAT_Score (1-5)]]&gt;=4,"Satisfied",TicketsTable[[#This Row],[CSAT_Score (1-5)]]&gt;=1,"Unsatisfied",ISBLANK(TicketsTable[[#This Row],[CSAT_Score (1-5)]]),"X")</f>
        <v>X</v>
      </c>
      <c r="L337" s="1" t="str" cm="1">
        <f t="array" ref="L33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37" s="1"/>
    </row>
    <row r="338" spans="1:13" x14ac:dyDescent="0.3">
      <c r="A338" s="1" t="s">
        <v>592</v>
      </c>
      <c r="B338" s="8">
        <v>46152</v>
      </c>
      <c r="C338" s="1" t="s">
        <v>221</v>
      </c>
      <c r="D338" s="1" t="s">
        <v>49</v>
      </c>
      <c r="E338" s="1" t="s">
        <v>50</v>
      </c>
      <c r="F338" s="1" t="s">
        <v>79</v>
      </c>
      <c r="G338" s="1" t="s">
        <v>52</v>
      </c>
      <c r="H338" s="1">
        <v>59.8</v>
      </c>
      <c r="I338" s="1">
        <v>1</v>
      </c>
      <c r="J338" s="1">
        <v>1</v>
      </c>
      <c r="K338" s="1" t="str" cm="1">
        <f t="array" ref="K338">_xlfn.IFS(TicketsTable[[#This Row],[CSAT_Score (1-5)]]&gt;=4,"Satisfied",TicketsTable[[#This Row],[CSAT_Score (1-5)]]&gt;=1,"Unsatisfied",ISBLANK(TicketsTable[[#This Row],[CSAT_Score (1-5)]]),"X")</f>
        <v>Unsatisfied</v>
      </c>
      <c r="L338" s="1" t="str" cm="1">
        <f t="array" ref="L33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38" s="1"/>
    </row>
    <row r="339" spans="1:13" x14ac:dyDescent="0.3">
      <c r="A339" s="1" t="s">
        <v>593</v>
      </c>
      <c r="B339" s="8">
        <v>46153</v>
      </c>
      <c r="C339" s="1" t="s">
        <v>513</v>
      </c>
      <c r="D339" s="1" t="s">
        <v>68</v>
      </c>
      <c r="E339" s="1" t="s">
        <v>121</v>
      </c>
      <c r="F339" s="1" t="s">
        <v>62</v>
      </c>
      <c r="G339" s="1" t="s">
        <v>58</v>
      </c>
      <c r="H339" s="1">
        <v>2</v>
      </c>
      <c r="I339" s="1">
        <v>3</v>
      </c>
      <c r="J339" s="1">
        <v>5</v>
      </c>
      <c r="K339" s="1" t="str" cm="1">
        <f t="array" ref="K339">_xlfn.IFS(TicketsTable[[#This Row],[CSAT_Score (1-5)]]&gt;=4,"Satisfied",TicketsTable[[#This Row],[CSAT_Score (1-5)]]&gt;=1,"Unsatisfied",ISBLANK(TicketsTable[[#This Row],[CSAT_Score (1-5)]]),"X")</f>
        <v>Unsatisfied</v>
      </c>
      <c r="L339" s="1" t="str" cm="1">
        <f t="array" ref="L33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39" s="1"/>
    </row>
    <row r="340" spans="1:13" x14ac:dyDescent="0.3">
      <c r="A340" s="1" t="s">
        <v>594</v>
      </c>
      <c r="B340" s="8">
        <v>46154</v>
      </c>
      <c r="C340" s="1" t="s">
        <v>595</v>
      </c>
      <c r="D340" s="1" t="s">
        <v>82</v>
      </c>
      <c r="E340" s="1" t="s">
        <v>74</v>
      </c>
      <c r="F340" s="1" t="s">
        <v>75</v>
      </c>
      <c r="G340" s="1" t="s">
        <v>52</v>
      </c>
      <c r="H340" s="1">
        <v>40.299999999999997</v>
      </c>
      <c r="I340" s="1">
        <v>1</v>
      </c>
      <c r="J340" s="1">
        <v>1</v>
      </c>
      <c r="K340" s="1" t="str" cm="1">
        <f t="array" ref="K340">_xlfn.IFS(TicketsTable[[#This Row],[CSAT_Score (1-5)]]&gt;=4,"Satisfied",TicketsTable[[#This Row],[CSAT_Score (1-5)]]&gt;=1,"Unsatisfied",ISBLANK(TicketsTable[[#This Row],[CSAT_Score (1-5)]]),"X")</f>
        <v>Unsatisfied</v>
      </c>
      <c r="L340" s="1" t="str" cm="1">
        <f t="array" ref="L34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40" s="1"/>
    </row>
    <row r="341" spans="1:13" x14ac:dyDescent="0.3">
      <c r="A341" s="1" t="s">
        <v>596</v>
      </c>
      <c r="B341" s="8">
        <v>46155</v>
      </c>
      <c r="C341" s="1" t="s">
        <v>238</v>
      </c>
      <c r="D341" s="1" t="s">
        <v>55</v>
      </c>
      <c r="E341" s="1" t="s">
        <v>61</v>
      </c>
      <c r="F341" s="1" t="s">
        <v>79</v>
      </c>
      <c r="G341" s="1" t="s">
        <v>58</v>
      </c>
      <c r="H341" s="1">
        <v>2.8</v>
      </c>
      <c r="I341" s="1">
        <v>4</v>
      </c>
      <c r="J341" s="1">
        <v>7</v>
      </c>
      <c r="K341" s="1" t="str" cm="1">
        <f t="array" ref="K341">_xlfn.IFS(TicketsTable[[#This Row],[CSAT_Score (1-5)]]&gt;=4,"Satisfied",TicketsTable[[#This Row],[CSAT_Score (1-5)]]&gt;=1,"Unsatisfied",ISBLANK(TicketsTable[[#This Row],[CSAT_Score (1-5)]]),"X")</f>
        <v>Satisfied</v>
      </c>
      <c r="L341" s="1" t="str" cm="1">
        <f t="array" ref="L34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41" s="1"/>
    </row>
    <row r="342" spans="1:13" x14ac:dyDescent="0.3">
      <c r="A342" s="1" t="s">
        <v>597</v>
      </c>
      <c r="B342" s="8">
        <v>46155</v>
      </c>
      <c r="C342" s="1" t="s">
        <v>598</v>
      </c>
      <c r="D342" s="1" t="s">
        <v>49</v>
      </c>
      <c r="E342" s="1" t="s">
        <v>93</v>
      </c>
      <c r="F342" s="1" t="s">
        <v>57</v>
      </c>
      <c r="G342" s="1" t="s">
        <v>58</v>
      </c>
      <c r="H342" s="1">
        <v>0.9</v>
      </c>
      <c r="I342" s="1">
        <v>5</v>
      </c>
      <c r="J342" s="1">
        <v>5</v>
      </c>
      <c r="K342" s="1" t="str" cm="1">
        <f t="array" ref="K342">_xlfn.IFS(TicketsTable[[#This Row],[CSAT_Score (1-5)]]&gt;=4,"Satisfied",TicketsTable[[#This Row],[CSAT_Score (1-5)]]&gt;=1,"Unsatisfied",ISBLANK(TicketsTable[[#This Row],[CSAT_Score (1-5)]]),"X")</f>
        <v>Satisfied</v>
      </c>
      <c r="L342" s="1" t="str" cm="1">
        <f t="array" ref="L34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42" s="1"/>
    </row>
    <row r="343" spans="1:13" x14ac:dyDescent="0.3">
      <c r="A343" s="1" t="s">
        <v>599</v>
      </c>
      <c r="B343" s="8">
        <v>46156</v>
      </c>
      <c r="C343" s="1" t="s">
        <v>123</v>
      </c>
      <c r="D343" s="1" t="s">
        <v>82</v>
      </c>
      <c r="E343" s="1" t="s">
        <v>93</v>
      </c>
      <c r="F343" s="1" t="s">
        <v>65</v>
      </c>
      <c r="G343" s="1" t="s">
        <v>58</v>
      </c>
      <c r="H343" s="1">
        <v>1.4</v>
      </c>
      <c r="I343" s="1">
        <v>5</v>
      </c>
      <c r="J343" s="1"/>
      <c r="K343" s="1" t="str" cm="1">
        <f t="array" ref="K343">_xlfn.IFS(TicketsTable[[#This Row],[CSAT_Score (1-5)]]&gt;=4,"Satisfied",TicketsTable[[#This Row],[CSAT_Score (1-5)]]&gt;=1,"Unsatisfied",ISBLANK(TicketsTable[[#This Row],[CSAT_Score (1-5)]]),"X")</f>
        <v>Satisfied</v>
      </c>
      <c r="L343" s="1" t="str" cm="1">
        <f t="array" ref="L34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43" s="1"/>
    </row>
    <row r="344" spans="1:13" x14ac:dyDescent="0.3">
      <c r="A344" s="1" t="s">
        <v>600</v>
      </c>
      <c r="B344" s="8">
        <v>46156</v>
      </c>
      <c r="C344" s="1" t="s">
        <v>180</v>
      </c>
      <c r="D344" s="1" t="s">
        <v>68</v>
      </c>
      <c r="E344" s="1" t="s">
        <v>56</v>
      </c>
      <c r="F344" s="1" t="s">
        <v>62</v>
      </c>
      <c r="G344" s="1" t="s">
        <v>58</v>
      </c>
      <c r="H344" s="1">
        <v>2.2999999999999998</v>
      </c>
      <c r="I344" s="1">
        <v>5</v>
      </c>
      <c r="J344" s="1">
        <v>4</v>
      </c>
      <c r="K344" s="1" t="str" cm="1">
        <f t="array" ref="K344">_xlfn.IFS(TicketsTable[[#This Row],[CSAT_Score (1-5)]]&gt;=4,"Satisfied",TicketsTable[[#This Row],[CSAT_Score (1-5)]]&gt;=1,"Unsatisfied",ISBLANK(TicketsTable[[#This Row],[CSAT_Score (1-5)]]),"X")</f>
        <v>Satisfied</v>
      </c>
      <c r="L344" s="1" t="str" cm="1">
        <f t="array" ref="L34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44" s="1"/>
    </row>
    <row r="345" spans="1:13" x14ac:dyDescent="0.3">
      <c r="A345" s="1" t="s">
        <v>601</v>
      </c>
      <c r="B345" s="8">
        <v>46157</v>
      </c>
      <c r="C345" s="1" t="s">
        <v>211</v>
      </c>
      <c r="D345" s="1" t="s">
        <v>55</v>
      </c>
      <c r="E345" s="1" t="s">
        <v>56</v>
      </c>
      <c r="F345" s="1" t="s">
        <v>51</v>
      </c>
      <c r="G345" s="1" t="s">
        <v>58</v>
      </c>
      <c r="H345" s="1">
        <v>2.1</v>
      </c>
      <c r="I345" s="1">
        <v>5</v>
      </c>
      <c r="J345" s="1">
        <v>7</v>
      </c>
      <c r="K345" s="1" t="str" cm="1">
        <f t="array" ref="K345">_xlfn.IFS(TicketsTable[[#This Row],[CSAT_Score (1-5)]]&gt;=4,"Satisfied",TicketsTable[[#This Row],[CSAT_Score (1-5)]]&gt;=1,"Unsatisfied",ISBLANK(TicketsTable[[#This Row],[CSAT_Score (1-5)]]),"X")</f>
        <v>Satisfied</v>
      </c>
      <c r="L345" s="1" t="str" cm="1">
        <f t="array" ref="L34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45" s="1"/>
    </row>
    <row r="346" spans="1:13" x14ac:dyDescent="0.3">
      <c r="A346" s="1" t="s">
        <v>602</v>
      </c>
      <c r="B346" s="8">
        <v>46157</v>
      </c>
      <c r="C346" s="1" t="s">
        <v>425</v>
      </c>
      <c r="D346" s="1" t="s">
        <v>55</v>
      </c>
      <c r="E346" s="1" t="s">
        <v>69</v>
      </c>
      <c r="F346" s="1" t="s">
        <v>51</v>
      </c>
      <c r="G346" s="1" t="s">
        <v>58</v>
      </c>
      <c r="H346" s="1">
        <v>4.2</v>
      </c>
      <c r="I346" s="1"/>
      <c r="J346" s="1">
        <v>5</v>
      </c>
      <c r="K346" s="1" t="str" cm="1">
        <f t="array" ref="K346">_xlfn.IFS(TicketsTable[[#This Row],[CSAT_Score (1-5)]]&gt;=4,"Satisfied",TicketsTable[[#This Row],[CSAT_Score (1-5)]]&gt;=1,"Unsatisfied",ISBLANK(TicketsTable[[#This Row],[CSAT_Score (1-5)]]),"X")</f>
        <v>X</v>
      </c>
      <c r="L346" s="1" t="str" cm="1">
        <f t="array" ref="L34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46" s="1"/>
    </row>
    <row r="347" spans="1:13" x14ac:dyDescent="0.3">
      <c r="A347" s="1" t="s">
        <v>603</v>
      </c>
      <c r="B347" s="8">
        <v>46157</v>
      </c>
      <c r="C347" s="1" t="s">
        <v>169</v>
      </c>
      <c r="D347" s="1" t="s">
        <v>49</v>
      </c>
      <c r="E347" s="1" t="s">
        <v>74</v>
      </c>
      <c r="F347" s="1" t="s">
        <v>65</v>
      </c>
      <c r="G347" s="1" t="s">
        <v>58</v>
      </c>
      <c r="H347" s="1">
        <v>0.8</v>
      </c>
      <c r="I347" s="1"/>
      <c r="J347" s="1">
        <v>6</v>
      </c>
      <c r="K347" s="1" t="str" cm="1">
        <f t="array" ref="K347">_xlfn.IFS(TicketsTable[[#This Row],[CSAT_Score (1-5)]]&gt;=4,"Satisfied",TicketsTable[[#This Row],[CSAT_Score (1-5)]]&gt;=1,"Unsatisfied",ISBLANK(TicketsTable[[#This Row],[CSAT_Score (1-5)]]),"X")</f>
        <v>X</v>
      </c>
      <c r="L347" s="1" t="str" cm="1">
        <f t="array" ref="L34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47" s="1"/>
    </row>
    <row r="348" spans="1:13" x14ac:dyDescent="0.3">
      <c r="A348" s="1" t="s">
        <v>604</v>
      </c>
      <c r="B348" s="8">
        <v>46157</v>
      </c>
      <c r="C348" s="1" t="s">
        <v>436</v>
      </c>
      <c r="D348" s="1" t="s">
        <v>55</v>
      </c>
      <c r="E348" s="1" t="s">
        <v>121</v>
      </c>
      <c r="F348" s="1" t="s">
        <v>51</v>
      </c>
      <c r="G348" s="1" t="s">
        <v>58</v>
      </c>
      <c r="H348" s="1">
        <v>4.0999999999999996</v>
      </c>
      <c r="I348" s="1">
        <v>3</v>
      </c>
      <c r="J348" s="1">
        <v>6</v>
      </c>
      <c r="K348" s="1" t="str" cm="1">
        <f t="array" ref="K348">_xlfn.IFS(TicketsTable[[#This Row],[CSAT_Score (1-5)]]&gt;=4,"Satisfied",TicketsTable[[#This Row],[CSAT_Score (1-5)]]&gt;=1,"Unsatisfied",ISBLANK(TicketsTable[[#This Row],[CSAT_Score (1-5)]]),"X")</f>
        <v>Unsatisfied</v>
      </c>
      <c r="L348" s="1" t="str" cm="1">
        <f t="array" ref="L34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48" s="1"/>
    </row>
    <row r="349" spans="1:13" x14ac:dyDescent="0.3">
      <c r="A349" s="1" t="s">
        <v>605</v>
      </c>
      <c r="B349" s="8">
        <v>46157</v>
      </c>
      <c r="C349" s="1" t="s">
        <v>458</v>
      </c>
      <c r="D349" s="1" t="s">
        <v>49</v>
      </c>
      <c r="E349" s="1" t="s">
        <v>78</v>
      </c>
      <c r="F349" s="1" t="s">
        <v>79</v>
      </c>
      <c r="G349" s="1" t="s">
        <v>58</v>
      </c>
      <c r="H349" s="1">
        <v>1.2</v>
      </c>
      <c r="I349" s="1">
        <v>5</v>
      </c>
      <c r="J349" s="1">
        <v>6</v>
      </c>
      <c r="K349" s="1" t="str" cm="1">
        <f t="array" ref="K349">_xlfn.IFS(TicketsTable[[#This Row],[CSAT_Score (1-5)]]&gt;=4,"Satisfied",TicketsTable[[#This Row],[CSAT_Score (1-5)]]&gt;=1,"Unsatisfied",ISBLANK(TicketsTable[[#This Row],[CSAT_Score (1-5)]]),"X")</f>
        <v>Satisfied</v>
      </c>
      <c r="L349" s="1" t="str" cm="1">
        <f t="array" ref="L34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49" s="1"/>
    </row>
    <row r="350" spans="1:13" x14ac:dyDescent="0.3">
      <c r="A350" s="1" t="s">
        <v>606</v>
      </c>
      <c r="B350" s="8">
        <v>46158</v>
      </c>
      <c r="C350" s="1" t="s">
        <v>176</v>
      </c>
      <c r="D350" s="1" t="s">
        <v>49</v>
      </c>
      <c r="E350" s="1" t="s">
        <v>110</v>
      </c>
      <c r="F350" s="1" t="s">
        <v>79</v>
      </c>
      <c r="G350" s="1" t="s">
        <v>58</v>
      </c>
      <c r="H350" s="1">
        <v>2.9</v>
      </c>
      <c r="I350" s="1">
        <v>3</v>
      </c>
      <c r="J350" s="1"/>
      <c r="K350" s="1" t="str" cm="1">
        <f t="array" ref="K350">_xlfn.IFS(TicketsTable[[#This Row],[CSAT_Score (1-5)]]&gt;=4,"Satisfied",TicketsTable[[#This Row],[CSAT_Score (1-5)]]&gt;=1,"Unsatisfied",ISBLANK(TicketsTable[[#This Row],[CSAT_Score (1-5)]]),"X")</f>
        <v>Unsatisfied</v>
      </c>
      <c r="L350" s="1" t="str" cm="1">
        <f t="array" ref="L35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50" s="1"/>
    </row>
    <row r="351" spans="1:13" x14ac:dyDescent="0.3">
      <c r="A351" s="1" t="s">
        <v>607</v>
      </c>
      <c r="B351" s="8">
        <v>46159</v>
      </c>
      <c r="C351" s="1" t="s">
        <v>238</v>
      </c>
      <c r="D351" s="1" t="s">
        <v>68</v>
      </c>
      <c r="E351" s="1" t="s">
        <v>50</v>
      </c>
      <c r="F351" s="1" t="s">
        <v>51</v>
      </c>
      <c r="G351" s="1" t="s">
        <v>58</v>
      </c>
      <c r="H351" s="1">
        <v>0.2</v>
      </c>
      <c r="I351" s="1"/>
      <c r="J351" s="1">
        <v>5</v>
      </c>
      <c r="K351" s="1" t="str" cm="1">
        <f t="array" ref="K351">_xlfn.IFS(TicketsTable[[#This Row],[CSAT_Score (1-5)]]&gt;=4,"Satisfied",TicketsTable[[#This Row],[CSAT_Score (1-5)]]&gt;=1,"Unsatisfied",ISBLANK(TicketsTable[[#This Row],[CSAT_Score (1-5)]]),"X")</f>
        <v>X</v>
      </c>
      <c r="L351" s="1" t="str" cm="1">
        <f t="array" ref="L35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51" s="1"/>
    </row>
    <row r="352" spans="1:13" x14ac:dyDescent="0.3">
      <c r="A352" s="1" t="s">
        <v>608</v>
      </c>
      <c r="B352" s="8">
        <v>46159</v>
      </c>
      <c r="C352" s="1" t="s">
        <v>125</v>
      </c>
      <c r="D352" s="1" t="s">
        <v>55</v>
      </c>
      <c r="E352" s="1" t="s">
        <v>61</v>
      </c>
      <c r="F352" s="1" t="s">
        <v>79</v>
      </c>
      <c r="G352" s="1" t="s">
        <v>58</v>
      </c>
      <c r="H352" s="1">
        <v>4</v>
      </c>
      <c r="I352" s="1">
        <v>5</v>
      </c>
      <c r="J352" s="1">
        <v>7</v>
      </c>
      <c r="K352" s="1" t="str" cm="1">
        <f t="array" ref="K352">_xlfn.IFS(TicketsTable[[#This Row],[CSAT_Score (1-5)]]&gt;=4,"Satisfied",TicketsTable[[#This Row],[CSAT_Score (1-5)]]&gt;=1,"Unsatisfied",ISBLANK(TicketsTable[[#This Row],[CSAT_Score (1-5)]]),"X")</f>
        <v>Satisfied</v>
      </c>
      <c r="L352" s="1" t="str" cm="1">
        <f t="array" ref="L35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52" s="1"/>
    </row>
    <row r="353" spans="1:13" x14ac:dyDescent="0.3">
      <c r="A353" s="1" t="s">
        <v>609</v>
      </c>
      <c r="B353" s="8">
        <v>46159</v>
      </c>
      <c r="C353" s="1" t="s">
        <v>155</v>
      </c>
      <c r="D353" s="1" t="s">
        <v>82</v>
      </c>
      <c r="E353" s="1" t="s">
        <v>50</v>
      </c>
      <c r="F353" s="1" t="s">
        <v>65</v>
      </c>
      <c r="G353" s="1" t="s">
        <v>52</v>
      </c>
      <c r="H353" s="1">
        <v>22.5</v>
      </c>
      <c r="I353" s="1">
        <v>3</v>
      </c>
      <c r="J353" s="1">
        <v>2</v>
      </c>
      <c r="K353" s="1" t="str" cm="1">
        <f t="array" ref="K353">_xlfn.IFS(TicketsTable[[#This Row],[CSAT_Score (1-5)]]&gt;=4,"Satisfied",TicketsTable[[#This Row],[CSAT_Score (1-5)]]&gt;=1,"Unsatisfied",ISBLANK(TicketsTable[[#This Row],[CSAT_Score (1-5)]]),"X")</f>
        <v>Unsatisfied</v>
      </c>
      <c r="L353" s="1" t="str" cm="1">
        <f t="array" ref="L35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53" s="1"/>
    </row>
    <row r="354" spans="1:13" x14ac:dyDescent="0.3">
      <c r="A354" s="1" t="s">
        <v>610</v>
      </c>
      <c r="B354" s="8">
        <v>46159</v>
      </c>
      <c r="C354" s="1" t="s">
        <v>125</v>
      </c>
      <c r="D354" s="1" t="s">
        <v>49</v>
      </c>
      <c r="E354" s="1" t="s">
        <v>121</v>
      </c>
      <c r="F354" s="1" t="s">
        <v>51</v>
      </c>
      <c r="G354" s="1" t="s">
        <v>52</v>
      </c>
      <c r="H354" s="1">
        <v>59</v>
      </c>
      <c r="I354" s="1">
        <v>1</v>
      </c>
      <c r="J354" s="1">
        <v>2</v>
      </c>
      <c r="K354" s="1" t="str" cm="1">
        <f t="array" ref="K354">_xlfn.IFS(TicketsTable[[#This Row],[CSAT_Score (1-5)]]&gt;=4,"Satisfied",TicketsTable[[#This Row],[CSAT_Score (1-5)]]&gt;=1,"Unsatisfied",ISBLANK(TicketsTable[[#This Row],[CSAT_Score (1-5)]]),"X")</f>
        <v>Unsatisfied</v>
      </c>
      <c r="L354" s="1" t="str" cm="1">
        <f t="array" ref="L35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54" s="1"/>
    </row>
    <row r="355" spans="1:13" x14ac:dyDescent="0.3">
      <c r="A355" s="1" t="s">
        <v>611</v>
      </c>
      <c r="B355" s="8">
        <v>46160</v>
      </c>
      <c r="C355" s="1" t="s">
        <v>299</v>
      </c>
      <c r="D355" s="1" t="s">
        <v>55</v>
      </c>
      <c r="E355" s="1" t="s">
        <v>50</v>
      </c>
      <c r="F355" s="1" t="s">
        <v>65</v>
      </c>
      <c r="G355" s="1" t="s">
        <v>58</v>
      </c>
      <c r="H355" s="1">
        <v>3.9</v>
      </c>
      <c r="I355" s="1">
        <v>5</v>
      </c>
      <c r="J355" s="1">
        <v>6</v>
      </c>
      <c r="K355" s="1" t="str" cm="1">
        <f t="array" ref="K355">_xlfn.IFS(TicketsTable[[#This Row],[CSAT_Score (1-5)]]&gt;=4,"Satisfied",TicketsTable[[#This Row],[CSAT_Score (1-5)]]&gt;=1,"Unsatisfied",ISBLANK(TicketsTable[[#This Row],[CSAT_Score (1-5)]]),"X")</f>
        <v>Satisfied</v>
      </c>
      <c r="L355" s="1" t="str" cm="1">
        <f t="array" ref="L35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55" s="1"/>
    </row>
    <row r="356" spans="1:13" x14ac:dyDescent="0.3">
      <c r="A356" s="1" t="s">
        <v>612</v>
      </c>
      <c r="B356" s="8">
        <v>46160</v>
      </c>
      <c r="C356" s="1" t="s">
        <v>375</v>
      </c>
      <c r="D356" s="1" t="s">
        <v>55</v>
      </c>
      <c r="E356" s="1" t="s">
        <v>78</v>
      </c>
      <c r="F356" s="1" t="s">
        <v>51</v>
      </c>
      <c r="G356" s="1" t="s">
        <v>52</v>
      </c>
      <c r="H356" s="1">
        <v>61.8</v>
      </c>
      <c r="I356" s="1">
        <v>3</v>
      </c>
      <c r="J356" s="1">
        <v>3</v>
      </c>
      <c r="K356" s="1" t="str" cm="1">
        <f t="array" ref="K356">_xlfn.IFS(TicketsTable[[#This Row],[CSAT_Score (1-5)]]&gt;=4,"Satisfied",TicketsTable[[#This Row],[CSAT_Score (1-5)]]&gt;=1,"Unsatisfied",ISBLANK(TicketsTable[[#This Row],[CSAT_Score (1-5)]]),"X")</f>
        <v>Unsatisfied</v>
      </c>
      <c r="L356" s="1" t="str" cm="1">
        <f t="array" ref="L35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56" s="1"/>
    </row>
    <row r="357" spans="1:13" x14ac:dyDescent="0.3">
      <c r="A357" s="1" t="s">
        <v>613</v>
      </c>
      <c r="B357" s="8">
        <v>46160</v>
      </c>
      <c r="C357" s="1" t="s">
        <v>614</v>
      </c>
      <c r="D357" s="1" t="s">
        <v>49</v>
      </c>
      <c r="E357" s="1" t="s">
        <v>61</v>
      </c>
      <c r="F357" s="1" t="s">
        <v>62</v>
      </c>
      <c r="G357" s="1" t="s">
        <v>52</v>
      </c>
      <c r="H357" s="1">
        <v>55.3</v>
      </c>
      <c r="I357" s="1">
        <v>3</v>
      </c>
      <c r="J357" s="1">
        <v>2</v>
      </c>
      <c r="K357" s="1" t="str" cm="1">
        <f t="array" ref="K357">_xlfn.IFS(TicketsTable[[#This Row],[CSAT_Score (1-5)]]&gt;=4,"Satisfied",TicketsTable[[#This Row],[CSAT_Score (1-5)]]&gt;=1,"Unsatisfied",ISBLANK(TicketsTable[[#This Row],[CSAT_Score (1-5)]]),"X")</f>
        <v>Unsatisfied</v>
      </c>
      <c r="L357" s="1" t="str" cm="1">
        <f t="array" ref="L35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57" s="1"/>
    </row>
    <row r="358" spans="1:13" x14ac:dyDescent="0.3">
      <c r="A358" s="1" t="s">
        <v>615</v>
      </c>
      <c r="B358" s="8">
        <v>46160</v>
      </c>
      <c r="C358" s="1" t="s">
        <v>616</v>
      </c>
      <c r="D358" s="1" t="s">
        <v>49</v>
      </c>
      <c r="E358" s="1" t="s">
        <v>50</v>
      </c>
      <c r="F358" s="1" t="s">
        <v>65</v>
      </c>
      <c r="G358" s="1" t="s">
        <v>52</v>
      </c>
      <c r="H358" s="1">
        <v>55.5</v>
      </c>
      <c r="I358" s="1">
        <v>2</v>
      </c>
      <c r="J358" s="1">
        <v>2</v>
      </c>
      <c r="K358" s="1" t="str" cm="1">
        <f t="array" ref="K358">_xlfn.IFS(TicketsTable[[#This Row],[CSAT_Score (1-5)]]&gt;=4,"Satisfied",TicketsTable[[#This Row],[CSAT_Score (1-5)]]&gt;=1,"Unsatisfied",ISBLANK(TicketsTable[[#This Row],[CSAT_Score (1-5)]]),"X")</f>
        <v>Unsatisfied</v>
      </c>
      <c r="L358" s="1" t="str" cm="1">
        <f t="array" ref="L35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58" s="1"/>
    </row>
    <row r="359" spans="1:13" x14ac:dyDescent="0.3">
      <c r="A359" s="1" t="s">
        <v>617</v>
      </c>
      <c r="B359" s="8">
        <v>46160</v>
      </c>
      <c r="C359" s="1" t="s">
        <v>112</v>
      </c>
      <c r="D359" s="1" t="s">
        <v>68</v>
      </c>
      <c r="E359" s="1" t="s">
        <v>69</v>
      </c>
      <c r="F359" s="1" t="s">
        <v>62</v>
      </c>
      <c r="G359" s="1" t="s">
        <v>58</v>
      </c>
      <c r="H359" s="1">
        <v>3.1</v>
      </c>
      <c r="I359" s="1">
        <v>3</v>
      </c>
      <c r="J359" s="1">
        <v>6</v>
      </c>
      <c r="K359" s="1" t="str" cm="1">
        <f t="array" ref="K359">_xlfn.IFS(TicketsTable[[#This Row],[CSAT_Score (1-5)]]&gt;=4,"Satisfied",TicketsTable[[#This Row],[CSAT_Score (1-5)]]&gt;=1,"Unsatisfied",ISBLANK(TicketsTable[[#This Row],[CSAT_Score (1-5)]]),"X")</f>
        <v>Unsatisfied</v>
      </c>
      <c r="L359" s="1" t="str" cm="1">
        <f t="array" ref="L35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59" s="1"/>
    </row>
    <row r="360" spans="1:13" x14ac:dyDescent="0.3">
      <c r="A360" s="1" t="s">
        <v>618</v>
      </c>
      <c r="B360" s="8">
        <v>46160</v>
      </c>
      <c r="C360" s="1" t="s">
        <v>619</v>
      </c>
      <c r="D360" s="1" t="s">
        <v>55</v>
      </c>
      <c r="E360" s="1" t="s">
        <v>56</v>
      </c>
      <c r="F360" s="1" t="s">
        <v>62</v>
      </c>
      <c r="G360" s="1" t="s">
        <v>58</v>
      </c>
      <c r="H360" s="1">
        <v>2.9</v>
      </c>
      <c r="I360" s="1">
        <v>5</v>
      </c>
      <c r="J360" s="1">
        <v>4</v>
      </c>
      <c r="K360" s="1" t="str" cm="1">
        <f t="array" ref="K360">_xlfn.IFS(TicketsTable[[#This Row],[CSAT_Score (1-5)]]&gt;=4,"Satisfied",TicketsTable[[#This Row],[CSAT_Score (1-5)]]&gt;=1,"Unsatisfied",ISBLANK(TicketsTable[[#This Row],[CSAT_Score (1-5)]]),"X")</f>
        <v>Satisfied</v>
      </c>
      <c r="L360" s="1" t="str" cm="1">
        <f t="array" ref="L36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60" s="1"/>
    </row>
    <row r="361" spans="1:13" x14ac:dyDescent="0.3">
      <c r="A361" s="1" t="s">
        <v>620</v>
      </c>
      <c r="B361" s="8">
        <v>46160</v>
      </c>
      <c r="C361" s="1" t="s">
        <v>199</v>
      </c>
      <c r="D361" s="1" t="s">
        <v>55</v>
      </c>
      <c r="E361" s="1" t="s">
        <v>110</v>
      </c>
      <c r="F361" s="1" t="s">
        <v>51</v>
      </c>
      <c r="G361" s="1" t="s">
        <v>58</v>
      </c>
      <c r="H361" s="1">
        <v>2.8</v>
      </c>
      <c r="I361" s="1">
        <v>5</v>
      </c>
      <c r="J361" s="1">
        <v>5</v>
      </c>
      <c r="K361" s="1" t="str" cm="1">
        <f t="array" ref="K361">_xlfn.IFS(TicketsTable[[#This Row],[CSAT_Score (1-5)]]&gt;=4,"Satisfied",TicketsTable[[#This Row],[CSAT_Score (1-5)]]&gt;=1,"Unsatisfied",ISBLANK(TicketsTable[[#This Row],[CSAT_Score (1-5)]]),"X")</f>
        <v>Satisfied</v>
      </c>
      <c r="L361" s="1" t="str" cm="1">
        <f t="array" ref="L36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61" s="1"/>
    </row>
    <row r="362" spans="1:13" x14ac:dyDescent="0.3">
      <c r="A362" s="1" t="s">
        <v>621</v>
      </c>
      <c r="B362" s="8">
        <v>46160</v>
      </c>
      <c r="C362" s="1" t="s">
        <v>266</v>
      </c>
      <c r="D362" s="1" t="s">
        <v>55</v>
      </c>
      <c r="E362" s="1" t="s">
        <v>205</v>
      </c>
      <c r="F362" s="1" t="s">
        <v>62</v>
      </c>
      <c r="G362" s="1" t="s">
        <v>58</v>
      </c>
      <c r="H362" s="1">
        <v>3.6</v>
      </c>
      <c r="I362" s="1">
        <v>5</v>
      </c>
      <c r="J362" s="1">
        <v>6</v>
      </c>
      <c r="K362" s="1" t="str" cm="1">
        <f t="array" ref="K362">_xlfn.IFS(TicketsTable[[#This Row],[CSAT_Score (1-5)]]&gt;=4,"Satisfied",TicketsTable[[#This Row],[CSAT_Score (1-5)]]&gt;=1,"Unsatisfied",ISBLANK(TicketsTable[[#This Row],[CSAT_Score (1-5)]]),"X")</f>
        <v>Satisfied</v>
      </c>
      <c r="L362" s="1" t="str" cm="1">
        <f t="array" ref="L36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62" s="1"/>
    </row>
    <row r="363" spans="1:13" x14ac:dyDescent="0.3">
      <c r="A363" s="1" t="s">
        <v>622</v>
      </c>
      <c r="B363" s="8">
        <v>46161</v>
      </c>
      <c r="C363" s="1" t="s">
        <v>373</v>
      </c>
      <c r="D363" s="1" t="s">
        <v>49</v>
      </c>
      <c r="E363" s="1" t="s">
        <v>50</v>
      </c>
      <c r="F363" s="1" t="s">
        <v>51</v>
      </c>
      <c r="G363" s="1" t="s">
        <v>52</v>
      </c>
      <c r="H363" s="1">
        <v>35.1</v>
      </c>
      <c r="I363" s="1"/>
      <c r="J363" s="1">
        <v>2</v>
      </c>
      <c r="K363" s="1" t="str" cm="1">
        <f t="array" ref="K363">_xlfn.IFS(TicketsTable[[#This Row],[CSAT_Score (1-5)]]&gt;=4,"Satisfied",TicketsTable[[#This Row],[CSAT_Score (1-5)]]&gt;=1,"Unsatisfied",ISBLANK(TicketsTable[[#This Row],[CSAT_Score (1-5)]]),"X")</f>
        <v>X</v>
      </c>
      <c r="L363" s="1" t="str" cm="1">
        <f t="array" ref="L36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63" s="1"/>
    </row>
    <row r="364" spans="1:13" x14ac:dyDescent="0.3">
      <c r="A364" s="1" t="s">
        <v>623</v>
      </c>
      <c r="B364" s="8">
        <v>46161</v>
      </c>
      <c r="C364" s="1" t="s">
        <v>624</v>
      </c>
      <c r="D364" s="1" t="s">
        <v>49</v>
      </c>
      <c r="E364" s="1" t="s">
        <v>121</v>
      </c>
      <c r="F364" s="1" t="s">
        <v>79</v>
      </c>
      <c r="G364" s="1" t="s">
        <v>58</v>
      </c>
      <c r="H364" s="1">
        <v>2.1</v>
      </c>
      <c r="I364" s="1">
        <v>5</v>
      </c>
      <c r="J364" s="1">
        <v>5</v>
      </c>
      <c r="K364" s="1" t="str" cm="1">
        <f t="array" ref="K364">_xlfn.IFS(TicketsTable[[#This Row],[CSAT_Score (1-5)]]&gt;=4,"Satisfied",TicketsTable[[#This Row],[CSAT_Score (1-5)]]&gt;=1,"Unsatisfied",ISBLANK(TicketsTable[[#This Row],[CSAT_Score (1-5)]]),"X")</f>
        <v>Satisfied</v>
      </c>
      <c r="L364" s="1" t="str" cm="1">
        <f t="array" ref="L36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64" s="1"/>
    </row>
    <row r="365" spans="1:13" x14ac:dyDescent="0.3">
      <c r="A365" s="1" t="s">
        <v>625</v>
      </c>
      <c r="B365" s="8">
        <v>46161</v>
      </c>
      <c r="C365" s="1" t="s">
        <v>185</v>
      </c>
      <c r="D365" s="1" t="s">
        <v>49</v>
      </c>
      <c r="E365" s="1" t="s">
        <v>93</v>
      </c>
      <c r="F365" s="1" t="s">
        <v>75</v>
      </c>
      <c r="G365" s="1" t="s">
        <v>58</v>
      </c>
      <c r="H365" s="1">
        <v>1.6</v>
      </c>
      <c r="I365" s="1">
        <v>5</v>
      </c>
      <c r="J365" s="1">
        <v>5</v>
      </c>
      <c r="K365" s="1" t="str" cm="1">
        <f t="array" ref="K365">_xlfn.IFS(TicketsTable[[#This Row],[CSAT_Score (1-5)]]&gt;=4,"Satisfied",TicketsTable[[#This Row],[CSAT_Score (1-5)]]&gt;=1,"Unsatisfied",ISBLANK(TicketsTable[[#This Row],[CSAT_Score (1-5)]]),"X")</f>
        <v>Satisfied</v>
      </c>
      <c r="L365" s="1" t="str" cm="1">
        <f t="array" ref="L36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65" s="1"/>
    </row>
    <row r="366" spans="1:13" x14ac:dyDescent="0.3">
      <c r="A366" s="1" t="s">
        <v>626</v>
      </c>
      <c r="B366" s="8">
        <v>46162</v>
      </c>
      <c r="C366" s="1" t="s">
        <v>515</v>
      </c>
      <c r="D366" s="1" t="s">
        <v>55</v>
      </c>
      <c r="E366" s="1" t="s">
        <v>110</v>
      </c>
      <c r="F366" s="1" t="s">
        <v>75</v>
      </c>
      <c r="G366" s="1" t="s">
        <v>52</v>
      </c>
      <c r="H366" s="1">
        <v>39.6</v>
      </c>
      <c r="I366" s="1">
        <v>1</v>
      </c>
      <c r="J366" s="1">
        <v>1</v>
      </c>
      <c r="K366" s="1" t="str" cm="1">
        <f t="array" ref="K366">_xlfn.IFS(TicketsTable[[#This Row],[CSAT_Score (1-5)]]&gt;=4,"Satisfied",TicketsTable[[#This Row],[CSAT_Score (1-5)]]&gt;=1,"Unsatisfied",ISBLANK(TicketsTable[[#This Row],[CSAT_Score (1-5)]]),"X")</f>
        <v>Unsatisfied</v>
      </c>
      <c r="L366" s="1" t="str" cm="1">
        <f t="array" ref="L36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66" s="1"/>
    </row>
    <row r="367" spans="1:13" x14ac:dyDescent="0.3">
      <c r="A367" s="1" t="s">
        <v>627</v>
      </c>
      <c r="B367" s="8">
        <v>46162</v>
      </c>
      <c r="C367" s="1" t="s">
        <v>614</v>
      </c>
      <c r="D367" s="1" t="s">
        <v>49</v>
      </c>
      <c r="E367" s="1" t="s">
        <v>56</v>
      </c>
      <c r="F367" s="1" t="s">
        <v>75</v>
      </c>
      <c r="G367" s="1" t="s">
        <v>52</v>
      </c>
      <c r="H367" s="1">
        <v>67.7</v>
      </c>
      <c r="I367" s="1">
        <v>3</v>
      </c>
      <c r="J367" s="1">
        <v>1</v>
      </c>
      <c r="K367" s="1" t="str" cm="1">
        <f t="array" ref="K367">_xlfn.IFS(TicketsTable[[#This Row],[CSAT_Score (1-5)]]&gt;=4,"Satisfied",TicketsTable[[#This Row],[CSAT_Score (1-5)]]&gt;=1,"Unsatisfied",ISBLANK(TicketsTable[[#This Row],[CSAT_Score (1-5)]]),"X")</f>
        <v>Unsatisfied</v>
      </c>
      <c r="L367" s="1" t="str" cm="1">
        <f t="array" ref="L36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67" s="1"/>
    </row>
    <row r="368" spans="1:13" x14ac:dyDescent="0.3">
      <c r="A368" s="1" t="s">
        <v>628</v>
      </c>
      <c r="B368" s="8">
        <v>46163</v>
      </c>
      <c r="C368" s="1" t="s">
        <v>532</v>
      </c>
      <c r="D368" s="1" t="s">
        <v>55</v>
      </c>
      <c r="E368" s="1" t="s">
        <v>93</v>
      </c>
      <c r="F368" s="1" t="s">
        <v>79</v>
      </c>
      <c r="G368" s="1" t="s">
        <v>58</v>
      </c>
      <c r="H368" s="1">
        <v>4.3</v>
      </c>
      <c r="I368" s="1">
        <v>5</v>
      </c>
      <c r="J368" s="1">
        <v>4</v>
      </c>
      <c r="K368" s="1" t="str" cm="1">
        <f t="array" ref="K368">_xlfn.IFS(TicketsTable[[#This Row],[CSAT_Score (1-5)]]&gt;=4,"Satisfied",TicketsTable[[#This Row],[CSAT_Score (1-5)]]&gt;=1,"Unsatisfied",ISBLANK(TicketsTable[[#This Row],[CSAT_Score (1-5)]]),"X")</f>
        <v>Satisfied</v>
      </c>
      <c r="L368" s="1" t="str" cm="1">
        <f t="array" ref="L36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68" s="1"/>
    </row>
    <row r="369" spans="1:13" x14ac:dyDescent="0.3">
      <c r="A369" s="1" t="s">
        <v>629</v>
      </c>
      <c r="B369" s="8">
        <v>46163</v>
      </c>
      <c r="C369" s="1" t="s">
        <v>630</v>
      </c>
      <c r="D369" s="1" t="s">
        <v>55</v>
      </c>
      <c r="E369" s="1" t="s">
        <v>110</v>
      </c>
      <c r="F369" s="1" t="s">
        <v>57</v>
      </c>
      <c r="G369" s="1" t="s">
        <v>58</v>
      </c>
      <c r="H369" s="1">
        <v>2.4</v>
      </c>
      <c r="I369" s="1"/>
      <c r="J369" s="1"/>
      <c r="K369" s="1" t="str" cm="1">
        <f t="array" ref="K369">_xlfn.IFS(TicketsTable[[#This Row],[CSAT_Score (1-5)]]&gt;=4,"Satisfied",TicketsTable[[#This Row],[CSAT_Score (1-5)]]&gt;=1,"Unsatisfied",ISBLANK(TicketsTable[[#This Row],[CSAT_Score (1-5)]]),"X")</f>
        <v>X</v>
      </c>
      <c r="L369" s="1" t="str" cm="1">
        <f t="array" ref="L36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69" s="1"/>
    </row>
    <row r="370" spans="1:13" x14ac:dyDescent="0.3">
      <c r="A370" s="1" t="s">
        <v>631</v>
      </c>
      <c r="B370" s="8">
        <v>46163</v>
      </c>
      <c r="C370" s="1" t="s">
        <v>161</v>
      </c>
      <c r="D370" s="1" t="s">
        <v>68</v>
      </c>
      <c r="E370" s="1" t="s">
        <v>110</v>
      </c>
      <c r="F370" s="1" t="s">
        <v>51</v>
      </c>
      <c r="G370" s="1" t="s">
        <v>58</v>
      </c>
      <c r="H370" s="1">
        <v>4.3</v>
      </c>
      <c r="I370" s="1">
        <v>5</v>
      </c>
      <c r="J370" s="1"/>
      <c r="K370" s="1" t="str" cm="1">
        <f t="array" ref="K370">_xlfn.IFS(TicketsTable[[#This Row],[CSAT_Score (1-5)]]&gt;=4,"Satisfied",TicketsTable[[#This Row],[CSAT_Score (1-5)]]&gt;=1,"Unsatisfied",ISBLANK(TicketsTable[[#This Row],[CSAT_Score (1-5)]]),"X")</f>
        <v>Satisfied</v>
      </c>
      <c r="L370" s="1" t="str" cm="1">
        <f t="array" ref="L37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70" s="1"/>
    </row>
    <row r="371" spans="1:13" x14ac:dyDescent="0.3">
      <c r="A371" s="1" t="s">
        <v>632</v>
      </c>
      <c r="B371" s="8">
        <v>46163</v>
      </c>
      <c r="C371" s="1" t="s">
        <v>333</v>
      </c>
      <c r="D371" s="1" t="s">
        <v>68</v>
      </c>
      <c r="E371" s="1" t="s">
        <v>50</v>
      </c>
      <c r="F371" s="1" t="s">
        <v>51</v>
      </c>
      <c r="G371" s="1" t="s">
        <v>58</v>
      </c>
      <c r="H371" s="1">
        <v>3.3</v>
      </c>
      <c r="I371" s="1">
        <v>5</v>
      </c>
      <c r="J371" s="1"/>
      <c r="K371" s="1" t="str" cm="1">
        <f t="array" ref="K371">_xlfn.IFS(TicketsTable[[#This Row],[CSAT_Score (1-5)]]&gt;=4,"Satisfied",TicketsTable[[#This Row],[CSAT_Score (1-5)]]&gt;=1,"Unsatisfied",ISBLANK(TicketsTable[[#This Row],[CSAT_Score (1-5)]]),"X")</f>
        <v>Satisfied</v>
      </c>
      <c r="L371" s="1" t="str" cm="1">
        <f t="array" ref="L37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71" s="1"/>
    </row>
    <row r="372" spans="1:13" x14ac:dyDescent="0.3">
      <c r="A372" s="1" t="s">
        <v>633</v>
      </c>
      <c r="B372" s="8">
        <v>46163</v>
      </c>
      <c r="C372" s="1" t="s">
        <v>207</v>
      </c>
      <c r="D372" s="1" t="s">
        <v>55</v>
      </c>
      <c r="E372" s="1" t="s">
        <v>93</v>
      </c>
      <c r="F372" s="1" t="s">
        <v>79</v>
      </c>
      <c r="G372" s="1" t="s">
        <v>58</v>
      </c>
      <c r="H372" s="1">
        <v>3.3</v>
      </c>
      <c r="I372" s="1">
        <v>5</v>
      </c>
      <c r="J372" s="1">
        <v>7</v>
      </c>
      <c r="K372" s="1" t="str" cm="1">
        <f t="array" ref="K372">_xlfn.IFS(TicketsTable[[#This Row],[CSAT_Score (1-5)]]&gt;=4,"Satisfied",TicketsTable[[#This Row],[CSAT_Score (1-5)]]&gt;=1,"Unsatisfied",ISBLANK(TicketsTable[[#This Row],[CSAT_Score (1-5)]]),"X")</f>
        <v>Satisfied</v>
      </c>
      <c r="L372" s="1" t="str" cm="1">
        <f t="array" ref="L37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72" s="1"/>
    </row>
    <row r="373" spans="1:13" x14ac:dyDescent="0.3">
      <c r="A373" s="1" t="s">
        <v>634</v>
      </c>
      <c r="B373" s="8">
        <v>46163</v>
      </c>
      <c r="C373" s="1" t="s">
        <v>635</v>
      </c>
      <c r="D373" s="1" t="s">
        <v>55</v>
      </c>
      <c r="E373" s="1" t="s">
        <v>74</v>
      </c>
      <c r="F373" s="1" t="s">
        <v>51</v>
      </c>
      <c r="G373" s="1" t="s">
        <v>58</v>
      </c>
      <c r="H373" s="1">
        <v>3</v>
      </c>
      <c r="I373" s="1"/>
      <c r="J373" s="1">
        <v>5</v>
      </c>
      <c r="K373" s="1" t="str" cm="1">
        <f t="array" ref="K373">_xlfn.IFS(TicketsTable[[#This Row],[CSAT_Score (1-5)]]&gt;=4,"Satisfied",TicketsTable[[#This Row],[CSAT_Score (1-5)]]&gt;=1,"Unsatisfied",ISBLANK(TicketsTable[[#This Row],[CSAT_Score (1-5)]]),"X")</f>
        <v>X</v>
      </c>
      <c r="L373" s="1" t="str" cm="1">
        <f t="array" ref="L37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73" s="1"/>
    </row>
    <row r="374" spans="1:13" x14ac:dyDescent="0.3">
      <c r="A374" s="1" t="s">
        <v>636</v>
      </c>
      <c r="B374" s="8">
        <v>46163</v>
      </c>
      <c r="C374" s="1" t="s">
        <v>405</v>
      </c>
      <c r="D374" s="1" t="s">
        <v>82</v>
      </c>
      <c r="E374" s="1" t="s">
        <v>50</v>
      </c>
      <c r="F374" s="1" t="s">
        <v>57</v>
      </c>
      <c r="G374" s="1" t="s">
        <v>58</v>
      </c>
      <c r="H374" s="1">
        <v>3.2</v>
      </c>
      <c r="I374" s="1">
        <v>5</v>
      </c>
      <c r="J374" s="1">
        <v>5</v>
      </c>
      <c r="K374" s="1" t="str" cm="1">
        <f t="array" ref="K374">_xlfn.IFS(TicketsTable[[#This Row],[CSAT_Score (1-5)]]&gt;=4,"Satisfied",TicketsTable[[#This Row],[CSAT_Score (1-5)]]&gt;=1,"Unsatisfied",ISBLANK(TicketsTable[[#This Row],[CSAT_Score (1-5)]]),"X")</f>
        <v>Satisfied</v>
      </c>
      <c r="L374" s="1" t="str" cm="1">
        <f t="array" ref="L37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74" s="1"/>
    </row>
    <row r="375" spans="1:13" x14ac:dyDescent="0.3">
      <c r="A375" s="1" t="s">
        <v>637</v>
      </c>
      <c r="B375" s="8">
        <v>46163</v>
      </c>
      <c r="C375" s="1" t="s">
        <v>454</v>
      </c>
      <c r="D375" s="1" t="s">
        <v>55</v>
      </c>
      <c r="E375" s="1" t="s">
        <v>110</v>
      </c>
      <c r="F375" s="1" t="s">
        <v>51</v>
      </c>
      <c r="G375" s="1" t="s">
        <v>58</v>
      </c>
      <c r="H375" s="1">
        <v>3.9</v>
      </c>
      <c r="I375" s="1">
        <v>4</v>
      </c>
      <c r="J375" s="1">
        <v>5</v>
      </c>
      <c r="K375" s="1" t="str" cm="1">
        <f t="array" ref="K375">_xlfn.IFS(TicketsTable[[#This Row],[CSAT_Score (1-5)]]&gt;=4,"Satisfied",TicketsTable[[#This Row],[CSAT_Score (1-5)]]&gt;=1,"Unsatisfied",ISBLANK(TicketsTable[[#This Row],[CSAT_Score (1-5)]]),"X")</f>
        <v>Satisfied</v>
      </c>
      <c r="L375" s="1" t="str" cm="1">
        <f t="array" ref="L37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75" s="1"/>
    </row>
    <row r="376" spans="1:13" x14ac:dyDescent="0.3">
      <c r="A376" s="1" t="s">
        <v>638</v>
      </c>
      <c r="B376" s="8">
        <v>46164</v>
      </c>
      <c r="C376" s="1" t="s">
        <v>383</v>
      </c>
      <c r="D376" s="1" t="s">
        <v>55</v>
      </c>
      <c r="E376" s="1" t="s">
        <v>56</v>
      </c>
      <c r="F376" s="1" t="s">
        <v>62</v>
      </c>
      <c r="G376" s="1" t="s">
        <v>58</v>
      </c>
      <c r="H376" s="1">
        <v>3.4</v>
      </c>
      <c r="I376" s="1">
        <v>4</v>
      </c>
      <c r="J376" s="1">
        <v>7</v>
      </c>
      <c r="K376" s="1" t="str" cm="1">
        <f t="array" ref="K376">_xlfn.IFS(TicketsTable[[#This Row],[CSAT_Score (1-5)]]&gt;=4,"Satisfied",TicketsTable[[#This Row],[CSAT_Score (1-5)]]&gt;=1,"Unsatisfied",ISBLANK(TicketsTable[[#This Row],[CSAT_Score (1-5)]]),"X")</f>
        <v>Satisfied</v>
      </c>
      <c r="L376" s="1" t="str" cm="1">
        <f t="array" ref="L37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76" s="1"/>
    </row>
    <row r="377" spans="1:13" x14ac:dyDescent="0.3">
      <c r="A377" s="1" t="s">
        <v>639</v>
      </c>
      <c r="B377" s="8">
        <v>46164</v>
      </c>
      <c r="C377" s="1" t="s">
        <v>413</v>
      </c>
      <c r="D377" s="1" t="s">
        <v>55</v>
      </c>
      <c r="E377" s="1" t="s">
        <v>78</v>
      </c>
      <c r="F377" s="1" t="s">
        <v>57</v>
      </c>
      <c r="G377" s="1" t="s">
        <v>58</v>
      </c>
      <c r="H377" s="1">
        <v>0.2</v>
      </c>
      <c r="I377" s="1">
        <v>5</v>
      </c>
      <c r="J377" s="1"/>
      <c r="K377" s="1" t="str" cm="1">
        <f t="array" ref="K377">_xlfn.IFS(TicketsTable[[#This Row],[CSAT_Score (1-5)]]&gt;=4,"Satisfied",TicketsTable[[#This Row],[CSAT_Score (1-5)]]&gt;=1,"Unsatisfied",ISBLANK(TicketsTable[[#This Row],[CSAT_Score (1-5)]]),"X")</f>
        <v>Satisfied</v>
      </c>
      <c r="L377" s="1" t="str" cm="1">
        <f t="array" ref="L37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77" s="1"/>
    </row>
    <row r="378" spans="1:13" x14ac:dyDescent="0.3">
      <c r="A378" s="1" t="s">
        <v>640</v>
      </c>
      <c r="B378" s="8">
        <v>46165</v>
      </c>
      <c r="C378" s="1" t="s">
        <v>641</v>
      </c>
      <c r="D378" s="1" t="s">
        <v>55</v>
      </c>
      <c r="E378" s="1" t="s">
        <v>69</v>
      </c>
      <c r="F378" s="1" t="s">
        <v>65</v>
      </c>
      <c r="G378" s="1" t="s">
        <v>58</v>
      </c>
      <c r="H378" s="1">
        <v>1.9</v>
      </c>
      <c r="I378" s="1"/>
      <c r="J378" s="1">
        <v>4</v>
      </c>
      <c r="K378" s="1" t="str" cm="1">
        <f t="array" ref="K378">_xlfn.IFS(TicketsTable[[#This Row],[CSAT_Score (1-5)]]&gt;=4,"Satisfied",TicketsTable[[#This Row],[CSAT_Score (1-5)]]&gt;=1,"Unsatisfied",ISBLANK(TicketsTable[[#This Row],[CSAT_Score (1-5)]]),"X")</f>
        <v>X</v>
      </c>
      <c r="L378" s="1" t="str" cm="1">
        <f t="array" ref="L37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78" s="1"/>
    </row>
    <row r="379" spans="1:13" x14ac:dyDescent="0.3">
      <c r="A379" s="1" t="s">
        <v>642</v>
      </c>
      <c r="B379" s="8">
        <v>46166</v>
      </c>
      <c r="C379" s="1" t="s">
        <v>54</v>
      </c>
      <c r="D379" s="1" t="s">
        <v>82</v>
      </c>
      <c r="E379" s="1" t="s">
        <v>110</v>
      </c>
      <c r="F379" s="1" t="s">
        <v>79</v>
      </c>
      <c r="G379" s="1" t="s">
        <v>58</v>
      </c>
      <c r="H379" s="1">
        <v>1.2</v>
      </c>
      <c r="I379" s="1">
        <v>3</v>
      </c>
      <c r="J379" s="1">
        <v>5</v>
      </c>
      <c r="K379" s="1" t="str" cm="1">
        <f t="array" ref="K379">_xlfn.IFS(TicketsTable[[#This Row],[CSAT_Score (1-5)]]&gt;=4,"Satisfied",TicketsTable[[#This Row],[CSAT_Score (1-5)]]&gt;=1,"Unsatisfied",ISBLANK(TicketsTable[[#This Row],[CSAT_Score (1-5)]]),"X")</f>
        <v>Unsatisfied</v>
      </c>
      <c r="L379" s="1" t="str" cm="1">
        <f t="array" ref="L37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79" s="1"/>
    </row>
    <row r="380" spans="1:13" x14ac:dyDescent="0.3">
      <c r="A380" s="1" t="s">
        <v>643</v>
      </c>
      <c r="B380" s="8">
        <v>46166</v>
      </c>
      <c r="C380" s="1" t="s">
        <v>644</v>
      </c>
      <c r="D380" s="1" t="s">
        <v>49</v>
      </c>
      <c r="E380" s="1" t="s">
        <v>74</v>
      </c>
      <c r="F380" s="1" t="s">
        <v>65</v>
      </c>
      <c r="G380" s="1" t="s">
        <v>58</v>
      </c>
      <c r="H380" s="1">
        <v>1.3</v>
      </c>
      <c r="I380" s="1">
        <v>3</v>
      </c>
      <c r="J380" s="1"/>
      <c r="K380" s="1" t="str" cm="1">
        <f t="array" ref="K380">_xlfn.IFS(TicketsTable[[#This Row],[CSAT_Score (1-5)]]&gt;=4,"Satisfied",TicketsTable[[#This Row],[CSAT_Score (1-5)]]&gt;=1,"Unsatisfied",ISBLANK(TicketsTable[[#This Row],[CSAT_Score (1-5)]]),"X")</f>
        <v>Unsatisfied</v>
      </c>
      <c r="L380" s="1" t="str" cm="1">
        <f t="array" ref="L38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80" s="1"/>
    </row>
    <row r="381" spans="1:13" x14ac:dyDescent="0.3">
      <c r="A381" s="1" t="s">
        <v>645</v>
      </c>
      <c r="B381" s="8">
        <v>46166</v>
      </c>
      <c r="C381" s="1" t="s">
        <v>554</v>
      </c>
      <c r="D381" s="1" t="s">
        <v>55</v>
      </c>
      <c r="E381" s="1" t="s">
        <v>50</v>
      </c>
      <c r="F381" s="1" t="s">
        <v>57</v>
      </c>
      <c r="G381" s="1" t="s">
        <v>52</v>
      </c>
      <c r="H381" s="1">
        <v>69.5</v>
      </c>
      <c r="I381" s="1">
        <v>2</v>
      </c>
      <c r="J381" s="1">
        <v>1</v>
      </c>
      <c r="K381" s="1" t="str" cm="1">
        <f t="array" ref="K381">_xlfn.IFS(TicketsTable[[#This Row],[CSAT_Score (1-5)]]&gt;=4,"Satisfied",TicketsTable[[#This Row],[CSAT_Score (1-5)]]&gt;=1,"Unsatisfied",ISBLANK(TicketsTable[[#This Row],[CSAT_Score (1-5)]]),"X")</f>
        <v>Unsatisfied</v>
      </c>
      <c r="L381" s="1" t="str" cm="1">
        <f t="array" ref="L38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81" s="1"/>
    </row>
    <row r="382" spans="1:13" x14ac:dyDescent="0.3">
      <c r="A382" s="1" t="s">
        <v>646</v>
      </c>
      <c r="B382" s="8">
        <v>46167</v>
      </c>
      <c r="C382" s="1" t="s">
        <v>398</v>
      </c>
      <c r="D382" s="1" t="s">
        <v>49</v>
      </c>
      <c r="E382" s="1" t="s">
        <v>50</v>
      </c>
      <c r="F382" s="1" t="s">
        <v>65</v>
      </c>
      <c r="G382" s="1" t="s">
        <v>58</v>
      </c>
      <c r="H382" s="1">
        <v>1.8</v>
      </c>
      <c r="I382" s="1">
        <v>5</v>
      </c>
      <c r="J382" s="1">
        <v>4</v>
      </c>
      <c r="K382" s="1" t="str" cm="1">
        <f t="array" ref="K382">_xlfn.IFS(TicketsTable[[#This Row],[CSAT_Score (1-5)]]&gt;=4,"Satisfied",TicketsTable[[#This Row],[CSAT_Score (1-5)]]&gt;=1,"Unsatisfied",ISBLANK(TicketsTable[[#This Row],[CSAT_Score (1-5)]]),"X")</f>
        <v>Satisfied</v>
      </c>
      <c r="L382" s="1" t="str" cm="1">
        <f t="array" ref="L38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82" s="1"/>
    </row>
    <row r="383" spans="1:13" x14ac:dyDescent="0.3">
      <c r="A383" s="1" t="s">
        <v>647</v>
      </c>
      <c r="B383" s="8">
        <v>46167</v>
      </c>
      <c r="C383" s="1" t="s">
        <v>506</v>
      </c>
      <c r="D383" s="1" t="s">
        <v>55</v>
      </c>
      <c r="E383" s="1" t="s">
        <v>56</v>
      </c>
      <c r="F383" s="1" t="s">
        <v>57</v>
      </c>
      <c r="G383" s="1" t="s">
        <v>58</v>
      </c>
      <c r="H383" s="1">
        <v>4.5</v>
      </c>
      <c r="I383" s="1">
        <v>5</v>
      </c>
      <c r="J383" s="1">
        <v>4</v>
      </c>
      <c r="K383" s="1" t="str" cm="1">
        <f t="array" ref="K383">_xlfn.IFS(TicketsTable[[#This Row],[CSAT_Score (1-5)]]&gt;=4,"Satisfied",TicketsTable[[#This Row],[CSAT_Score (1-5)]]&gt;=1,"Unsatisfied",ISBLANK(TicketsTable[[#This Row],[CSAT_Score (1-5)]]),"X")</f>
        <v>Satisfied</v>
      </c>
      <c r="L383" s="1" t="str" cm="1">
        <f t="array" ref="L38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83" s="1"/>
    </row>
    <row r="384" spans="1:13" x14ac:dyDescent="0.3">
      <c r="A384" s="1" t="s">
        <v>648</v>
      </c>
      <c r="B384" s="8">
        <v>46168</v>
      </c>
      <c r="C384" s="1" t="s">
        <v>649</v>
      </c>
      <c r="D384" s="1" t="s">
        <v>55</v>
      </c>
      <c r="E384" s="1" t="s">
        <v>74</v>
      </c>
      <c r="F384" s="1" t="s">
        <v>57</v>
      </c>
      <c r="G384" s="1" t="s">
        <v>52</v>
      </c>
      <c r="H384" s="1">
        <v>36.4</v>
      </c>
      <c r="I384" s="1">
        <v>2</v>
      </c>
      <c r="J384" s="1">
        <v>2</v>
      </c>
      <c r="K384" s="1" t="str" cm="1">
        <f t="array" ref="K384">_xlfn.IFS(TicketsTable[[#This Row],[CSAT_Score (1-5)]]&gt;=4,"Satisfied",TicketsTable[[#This Row],[CSAT_Score (1-5)]]&gt;=1,"Unsatisfied",ISBLANK(TicketsTable[[#This Row],[CSAT_Score (1-5)]]),"X")</f>
        <v>Unsatisfied</v>
      </c>
      <c r="L384" s="1" t="str" cm="1">
        <f t="array" ref="L38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84" s="1"/>
    </row>
    <row r="385" spans="1:13" x14ac:dyDescent="0.3">
      <c r="A385" s="1" t="s">
        <v>650</v>
      </c>
      <c r="B385" s="8">
        <v>46169</v>
      </c>
      <c r="C385" s="1" t="s">
        <v>323</v>
      </c>
      <c r="D385" s="1" t="s">
        <v>49</v>
      </c>
      <c r="E385" s="1" t="s">
        <v>205</v>
      </c>
      <c r="F385" s="1" t="s">
        <v>51</v>
      </c>
      <c r="G385" s="1" t="s">
        <v>58</v>
      </c>
      <c r="H385" s="1">
        <v>4</v>
      </c>
      <c r="I385" s="1"/>
      <c r="J385" s="1">
        <v>7</v>
      </c>
      <c r="K385" s="1" t="str" cm="1">
        <f t="array" ref="K385">_xlfn.IFS(TicketsTable[[#This Row],[CSAT_Score (1-5)]]&gt;=4,"Satisfied",TicketsTable[[#This Row],[CSAT_Score (1-5)]]&gt;=1,"Unsatisfied",ISBLANK(TicketsTable[[#This Row],[CSAT_Score (1-5)]]),"X")</f>
        <v>X</v>
      </c>
      <c r="L385" s="1" t="str" cm="1">
        <f t="array" ref="L38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85" s="1"/>
    </row>
    <row r="386" spans="1:13" x14ac:dyDescent="0.3">
      <c r="A386" s="1" t="s">
        <v>651</v>
      </c>
      <c r="B386" s="8">
        <v>46169</v>
      </c>
      <c r="C386" s="1" t="s">
        <v>652</v>
      </c>
      <c r="D386" s="1" t="s">
        <v>68</v>
      </c>
      <c r="E386" s="1" t="s">
        <v>50</v>
      </c>
      <c r="F386" s="1" t="s">
        <v>79</v>
      </c>
      <c r="G386" s="1" t="s">
        <v>58</v>
      </c>
      <c r="H386" s="1">
        <v>2</v>
      </c>
      <c r="I386" s="1">
        <v>5</v>
      </c>
      <c r="J386" s="1">
        <v>5</v>
      </c>
      <c r="K386" s="1" t="str" cm="1">
        <f t="array" ref="K386">_xlfn.IFS(TicketsTable[[#This Row],[CSAT_Score (1-5)]]&gt;=4,"Satisfied",TicketsTable[[#This Row],[CSAT_Score (1-5)]]&gt;=1,"Unsatisfied",ISBLANK(TicketsTable[[#This Row],[CSAT_Score (1-5)]]),"X")</f>
        <v>Satisfied</v>
      </c>
      <c r="L386" s="1" t="str" cm="1">
        <f t="array" ref="L38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86" s="1"/>
    </row>
    <row r="387" spans="1:13" x14ac:dyDescent="0.3">
      <c r="A387" s="1" t="s">
        <v>653</v>
      </c>
      <c r="B387" s="8">
        <v>46169</v>
      </c>
      <c r="C387" s="1" t="s">
        <v>654</v>
      </c>
      <c r="D387" s="1" t="s">
        <v>55</v>
      </c>
      <c r="E387" s="1" t="s">
        <v>93</v>
      </c>
      <c r="F387" s="1" t="s">
        <v>57</v>
      </c>
      <c r="G387" s="1" t="s">
        <v>52</v>
      </c>
      <c r="H387" s="1">
        <v>70.099999999999994</v>
      </c>
      <c r="I387" s="1">
        <v>1</v>
      </c>
      <c r="J387" s="1">
        <v>4</v>
      </c>
      <c r="K387" s="1" t="str" cm="1">
        <f t="array" ref="K387">_xlfn.IFS(TicketsTable[[#This Row],[CSAT_Score (1-5)]]&gt;=4,"Satisfied",TicketsTable[[#This Row],[CSAT_Score (1-5)]]&gt;=1,"Unsatisfied",ISBLANK(TicketsTable[[#This Row],[CSAT_Score (1-5)]]),"X")</f>
        <v>Unsatisfied</v>
      </c>
      <c r="L387" s="1" t="str" cm="1">
        <f t="array" ref="L38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87" s="1"/>
    </row>
    <row r="388" spans="1:13" x14ac:dyDescent="0.3">
      <c r="A388" s="1" t="s">
        <v>655</v>
      </c>
      <c r="B388" s="8">
        <v>46169</v>
      </c>
      <c r="C388" s="1" t="s">
        <v>223</v>
      </c>
      <c r="D388" s="1" t="s">
        <v>55</v>
      </c>
      <c r="E388" s="1" t="s">
        <v>69</v>
      </c>
      <c r="F388" s="1" t="s">
        <v>79</v>
      </c>
      <c r="G388" s="1" t="s">
        <v>58</v>
      </c>
      <c r="H388" s="1">
        <v>3.1</v>
      </c>
      <c r="I388" s="1">
        <v>4</v>
      </c>
      <c r="J388" s="1">
        <v>6</v>
      </c>
      <c r="K388" s="1" t="str" cm="1">
        <f t="array" ref="K388">_xlfn.IFS(TicketsTable[[#This Row],[CSAT_Score (1-5)]]&gt;=4,"Satisfied",TicketsTable[[#This Row],[CSAT_Score (1-5)]]&gt;=1,"Unsatisfied",ISBLANK(TicketsTable[[#This Row],[CSAT_Score (1-5)]]),"X")</f>
        <v>Satisfied</v>
      </c>
      <c r="L388" s="1" t="str" cm="1">
        <f t="array" ref="L38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88" s="1"/>
    </row>
    <row r="389" spans="1:13" x14ac:dyDescent="0.3">
      <c r="A389" s="1" t="s">
        <v>656</v>
      </c>
      <c r="B389" s="8">
        <v>46169</v>
      </c>
      <c r="C389" s="1" t="s">
        <v>657</v>
      </c>
      <c r="D389" s="1" t="s">
        <v>49</v>
      </c>
      <c r="E389" s="1" t="s">
        <v>78</v>
      </c>
      <c r="F389" s="1" t="s">
        <v>62</v>
      </c>
      <c r="G389" s="1" t="s">
        <v>52</v>
      </c>
      <c r="H389" s="1">
        <v>65.400000000000006</v>
      </c>
      <c r="I389" s="1">
        <v>2</v>
      </c>
      <c r="J389" s="1">
        <v>2</v>
      </c>
      <c r="K389" s="1" t="str" cm="1">
        <f t="array" ref="K389">_xlfn.IFS(TicketsTable[[#This Row],[CSAT_Score (1-5)]]&gt;=4,"Satisfied",TicketsTable[[#This Row],[CSAT_Score (1-5)]]&gt;=1,"Unsatisfied",ISBLANK(TicketsTable[[#This Row],[CSAT_Score (1-5)]]),"X")</f>
        <v>Unsatisfied</v>
      </c>
      <c r="L389" s="1" t="str" cm="1">
        <f t="array" ref="L38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89" s="1"/>
    </row>
    <row r="390" spans="1:13" x14ac:dyDescent="0.3">
      <c r="A390" s="1" t="s">
        <v>658</v>
      </c>
      <c r="B390" s="8">
        <v>46169</v>
      </c>
      <c r="C390" s="1" t="s">
        <v>659</v>
      </c>
      <c r="D390" s="1" t="s">
        <v>55</v>
      </c>
      <c r="E390" s="1" t="s">
        <v>93</v>
      </c>
      <c r="F390" s="1" t="s">
        <v>62</v>
      </c>
      <c r="G390" s="1" t="s">
        <v>58</v>
      </c>
      <c r="H390" s="1">
        <v>1.7</v>
      </c>
      <c r="I390" s="1">
        <v>4</v>
      </c>
      <c r="J390" s="1">
        <v>4</v>
      </c>
      <c r="K390" s="1" t="str" cm="1">
        <f t="array" ref="K390">_xlfn.IFS(TicketsTable[[#This Row],[CSAT_Score (1-5)]]&gt;=4,"Satisfied",TicketsTable[[#This Row],[CSAT_Score (1-5)]]&gt;=1,"Unsatisfied",ISBLANK(TicketsTable[[#This Row],[CSAT_Score (1-5)]]),"X")</f>
        <v>Satisfied</v>
      </c>
      <c r="L390" s="1" t="str" cm="1">
        <f t="array" ref="L39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90" s="1"/>
    </row>
    <row r="391" spans="1:13" x14ac:dyDescent="0.3">
      <c r="A391" s="1" t="s">
        <v>660</v>
      </c>
      <c r="B391" s="8">
        <v>46169</v>
      </c>
      <c r="C391" s="1" t="s">
        <v>654</v>
      </c>
      <c r="D391" s="1" t="s">
        <v>68</v>
      </c>
      <c r="E391" s="1" t="s">
        <v>93</v>
      </c>
      <c r="F391" s="1" t="s">
        <v>62</v>
      </c>
      <c r="G391" s="1" t="s">
        <v>58</v>
      </c>
      <c r="H391" s="1">
        <v>2.2000000000000002</v>
      </c>
      <c r="I391" s="1"/>
      <c r="J391" s="1">
        <v>4</v>
      </c>
      <c r="K391" s="1" t="str" cm="1">
        <f t="array" ref="K391">_xlfn.IFS(TicketsTable[[#This Row],[CSAT_Score (1-5)]]&gt;=4,"Satisfied",TicketsTable[[#This Row],[CSAT_Score (1-5)]]&gt;=1,"Unsatisfied",ISBLANK(TicketsTable[[#This Row],[CSAT_Score (1-5)]]),"X")</f>
        <v>X</v>
      </c>
      <c r="L391" s="1" t="str" cm="1">
        <f t="array" ref="L39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391" s="1"/>
    </row>
    <row r="392" spans="1:13" x14ac:dyDescent="0.3">
      <c r="A392" s="1" t="s">
        <v>661</v>
      </c>
      <c r="B392" s="8">
        <v>46170</v>
      </c>
      <c r="C392" s="1" t="s">
        <v>662</v>
      </c>
      <c r="D392" s="1" t="s">
        <v>49</v>
      </c>
      <c r="E392" s="1" t="s">
        <v>121</v>
      </c>
      <c r="F392" s="1" t="s">
        <v>62</v>
      </c>
      <c r="G392" s="1" t="s">
        <v>52</v>
      </c>
      <c r="H392" s="1">
        <v>71</v>
      </c>
      <c r="I392" s="1">
        <v>2</v>
      </c>
      <c r="J392" s="1">
        <v>2</v>
      </c>
      <c r="K392" s="1" t="str" cm="1">
        <f t="array" ref="K392">_xlfn.IFS(TicketsTable[[#This Row],[CSAT_Score (1-5)]]&gt;=4,"Satisfied",TicketsTable[[#This Row],[CSAT_Score (1-5)]]&gt;=1,"Unsatisfied",ISBLANK(TicketsTable[[#This Row],[CSAT_Score (1-5)]]),"X")</f>
        <v>Unsatisfied</v>
      </c>
      <c r="L392" s="1" t="str" cm="1">
        <f t="array" ref="L39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92" s="1"/>
    </row>
    <row r="393" spans="1:13" x14ac:dyDescent="0.3">
      <c r="A393" s="1" t="s">
        <v>663</v>
      </c>
      <c r="B393" s="8">
        <v>46170</v>
      </c>
      <c r="C393" s="1" t="s">
        <v>480</v>
      </c>
      <c r="D393" s="1" t="s">
        <v>55</v>
      </c>
      <c r="E393" s="1" t="s">
        <v>74</v>
      </c>
      <c r="F393" s="1" t="s">
        <v>57</v>
      </c>
      <c r="G393" s="1" t="s">
        <v>58</v>
      </c>
      <c r="H393" s="1">
        <v>3.6</v>
      </c>
      <c r="I393" s="1">
        <v>5</v>
      </c>
      <c r="J393" s="1"/>
      <c r="K393" s="1" t="str" cm="1">
        <f t="array" ref="K393">_xlfn.IFS(TicketsTable[[#This Row],[CSAT_Score (1-5)]]&gt;=4,"Satisfied",TicketsTable[[#This Row],[CSAT_Score (1-5)]]&gt;=1,"Unsatisfied",ISBLANK(TicketsTable[[#This Row],[CSAT_Score (1-5)]]),"X")</f>
        <v>Satisfied</v>
      </c>
      <c r="L393" s="1" t="str" cm="1">
        <f t="array" ref="L39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93" s="1"/>
    </row>
    <row r="394" spans="1:13" x14ac:dyDescent="0.3">
      <c r="A394" s="1" t="s">
        <v>664</v>
      </c>
      <c r="B394" s="8">
        <v>46170</v>
      </c>
      <c r="C394" s="1" t="s">
        <v>665</v>
      </c>
      <c r="D394" s="1" t="s">
        <v>68</v>
      </c>
      <c r="E394" s="1" t="s">
        <v>69</v>
      </c>
      <c r="F394" s="1" t="s">
        <v>51</v>
      </c>
      <c r="G394" s="1" t="s">
        <v>58</v>
      </c>
      <c r="H394" s="1">
        <v>3.9</v>
      </c>
      <c r="I394" s="1">
        <v>5</v>
      </c>
      <c r="J394" s="1">
        <v>6</v>
      </c>
      <c r="K394" s="1" t="str" cm="1">
        <f t="array" ref="K394">_xlfn.IFS(TicketsTable[[#This Row],[CSAT_Score (1-5)]]&gt;=4,"Satisfied",TicketsTable[[#This Row],[CSAT_Score (1-5)]]&gt;=1,"Unsatisfied",ISBLANK(TicketsTable[[#This Row],[CSAT_Score (1-5)]]),"X")</f>
        <v>Satisfied</v>
      </c>
      <c r="L394" s="1" t="str" cm="1">
        <f t="array" ref="L39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94" s="1"/>
    </row>
    <row r="395" spans="1:13" x14ac:dyDescent="0.3">
      <c r="A395" s="1" t="s">
        <v>666</v>
      </c>
      <c r="B395" s="8">
        <v>46170</v>
      </c>
      <c r="C395" s="1" t="s">
        <v>410</v>
      </c>
      <c r="D395" s="1" t="s">
        <v>55</v>
      </c>
      <c r="E395" s="1" t="s">
        <v>205</v>
      </c>
      <c r="F395" s="1" t="s">
        <v>65</v>
      </c>
      <c r="G395" s="1" t="s">
        <v>58</v>
      </c>
      <c r="H395" s="1">
        <v>0.6</v>
      </c>
      <c r="I395" s="1">
        <v>5</v>
      </c>
      <c r="J395" s="1"/>
      <c r="K395" s="1" t="str" cm="1">
        <f t="array" ref="K395">_xlfn.IFS(TicketsTable[[#This Row],[CSAT_Score (1-5)]]&gt;=4,"Satisfied",TicketsTable[[#This Row],[CSAT_Score (1-5)]]&gt;=1,"Unsatisfied",ISBLANK(TicketsTable[[#This Row],[CSAT_Score (1-5)]]),"X")</f>
        <v>Satisfied</v>
      </c>
      <c r="L395" s="1" t="str" cm="1">
        <f t="array" ref="L39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395" s="1"/>
    </row>
    <row r="396" spans="1:13" x14ac:dyDescent="0.3">
      <c r="A396" s="1" t="s">
        <v>667</v>
      </c>
      <c r="B396" s="8">
        <v>46171</v>
      </c>
      <c r="C396" s="1" t="s">
        <v>131</v>
      </c>
      <c r="D396" s="1" t="s">
        <v>68</v>
      </c>
      <c r="E396" s="1" t="s">
        <v>61</v>
      </c>
      <c r="F396" s="1" t="s">
        <v>75</v>
      </c>
      <c r="G396" s="1" t="s">
        <v>52</v>
      </c>
      <c r="H396" s="1">
        <v>65.099999999999994</v>
      </c>
      <c r="I396" s="1">
        <v>1</v>
      </c>
      <c r="J396" s="1">
        <v>3</v>
      </c>
      <c r="K396" s="1" t="str" cm="1">
        <f t="array" ref="K396">_xlfn.IFS(TicketsTable[[#This Row],[CSAT_Score (1-5)]]&gt;=4,"Satisfied",TicketsTable[[#This Row],[CSAT_Score (1-5)]]&gt;=1,"Unsatisfied",ISBLANK(TicketsTable[[#This Row],[CSAT_Score (1-5)]]),"X")</f>
        <v>Unsatisfied</v>
      </c>
      <c r="L396" s="1" t="str" cm="1">
        <f t="array" ref="L39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96" s="1"/>
    </row>
    <row r="397" spans="1:13" x14ac:dyDescent="0.3">
      <c r="A397" s="1" t="s">
        <v>668</v>
      </c>
      <c r="B397" s="8">
        <v>46172</v>
      </c>
      <c r="C397" s="1" t="s">
        <v>515</v>
      </c>
      <c r="D397" s="1" t="s">
        <v>55</v>
      </c>
      <c r="E397" s="1" t="s">
        <v>110</v>
      </c>
      <c r="F397" s="1" t="s">
        <v>79</v>
      </c>
      <c r="G397" s="1" t="s">
        <v>58</v>
      </c>
      <c r="H397" s="1">
        <v>0.7</v>
      </c>
      <c r="I397" s="1">
        <v>5</v>
      </c>
      <c r="J397" s="1">
        <v>6</v>
      </c>
      <c r="K397" s="1" t="str" cm="1">
        <f t="array" ref="K397">_xlfn.IFS(TicketsTable[[#This Row],[CSAT_Score (1-5)]]&gt;=4,"Satisfied",TicketsTable[[#This Row],[CSAT_Score (1-5)]]&gt;=1,"Unsatisfied",ISBLANK(TicketsTable[[#This Row],[CSAT_Score (1-5)]]),"X")</f>
        <v>Satisfied</v>
      </c>
      <c r="L397" s="1" t="str" cm="1">
        <f t="array" ref="L39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97" s="1"/>
    </row>
    <row r="398" spans="1:13" x14ac:dyDescent="0.3">
      <c r="A398" s="1" t="s">
        <v>669</v>
      </c>
      <c r="B398" s="8">
        <v>46172</v>
      </c>
      <c r="C398" s="1" t="s">
        <v>549</v>
      </c>
      <c r="D398" s="1" t="s">
        <v>68</v>
      </c>
      <c r="E398" s="1" t="s">
        <v>78</v>
      </c>
      <c r="F398" s="1" t="s">
        <v>62</v>
      </c>
      <c r="G398" s="1" t="s">
        <v>58</v>
      </c>
      <c r="H398" s="1">
        <v>1.4</v>
      </c>
      <c r="I398" s="1">
        <v>5</v>
      </c>
      <c r="J398" s="1">
        <v>7</v>
      </c>
      <c r="K398" s="1" t="str" cm="1">
        <f t="array" ref="K398">_xlfn.IFS(TicketsTable[[#This Row],[CSAT_Score (1-5)]]&gt;=4,"Satisfied",TicketsTable[[#This Row],[CSAT_Score (1-5)]]&gt;=1,"Unsatisfied",ISBLANK(TicketsTable[[#This Row],[CSAT_Score (1-5)]]),"X")</f>
        <v>Satisfied</v>
      </c>
      <c r="L398" s="1" t="str" cm="1">
        <f t="array" ref="L39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398" s="1"/>
    </row>
    <row r="399" spans="1:13" x14ac:dyDescent="0.3">
      <c r="A399" s="1" t="s">
        <v>670</v>
      </c>
      <c r="B399" s="8">
        <v>46172</v>
      </c>
      <c r="C399" s="1" t="s">
        <v>227</v>
      </c>
      <c r="D399" s="1" t="s">
        <v>82</v>
      </c>
      <c r="E399" s="1" t="s">
        <v>93</v>
      </c>
      <c r="F399" s="1" t="s">
        <v>51</v>
      </c>
      <c r="G399" s="1" t="s">
        <v>52</v>
      </c>
      <c r="H399" s="1">
        <v>31.6</v>
      </c>
      <c r="I399" s="1">
        <v>2</v>
      </c>
      <c r="J399" s="1">
        <v>3</v>
      </c>
      <c r="K399" s="1" t="str" cm="1">
        <f t="array" ref="K399">_xlfn.IFS(TicketsTable[[#This Row],[CSAT_Score (1-5)]]&gt;=4,"Satisfied",TicketsTable[[#This Row],[CSAT_Score (1-5)]]&gt;=1,"Unsatisfied",ISBLANK(TicketsTable[[#This Row],[CSAT_Score (1-5)]]),"X")</f>
        <v>Unsatisfied</v>
      </c>
      <c r="L399" s="1" t="str" cm="1">
        <f t="array" ref="L39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399" s="1"/>
    </row>
    <row r="400" spans="1:13" x14ac:dyDescent="0.3">
      <c r="A400" s="1" t="s">
        <v>671</v>
      </c>
      <c r="B400" s="8">
        <v>46173</v>
      </c>
      <c r="C400" s="1" t="s">
        <v>444</v>
      </c>
      <c r="D400" s="1" t="s">
        <v>55</v>
      </c>
      <c r="E400" s="1" t="s">
        <v>110</v>
      </c>
      <c r="F400" s="1" t="s">
        <v>62</v>
      </c>
      <c r="G400" s="1" t="s">
        <v>58</v>
      </c>
      <c r="H400" s="1">
        <v>0.5</v>
      </c>
      <c r="I400" s="1">
        <v>4</v>
      </c>
      <c r="J400" s="1">
        <v>4</v>
      </c>
      <c r="K400" s="1" t="str" cm="1">
        <f t="array" ref="K400">_xlfn.IFS(TicketsTable[[#This Row],[CSAT_Score (1-5)]]&gt;=4,"Satisfied",TicketsTable[[#This Row],[CSAT_Score (1-5)]]&gt;=1,"Unsatisfied",ISBLANK(TicketsTable[[#This Row],[CSAT_Score (1-5)]]),"X")</f>
        <v>Satisfied</v>
      </c>
      <c r="L400" s="1" t="str" cm="1">
        <f t="array" ref="L40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00" s="1"/>
    </row>
    <row r="401" spans="1:13" x14ac:dyDescent="0.3">
      <c r="A401" s="1" t="s">
        <v>672</v>
      </c>
      <c r="B401" s="8">
        <v>46173</v>
      </c>
      <c r="C401" s="1" t="s">
        <v>673</v>
      </c>
      <c r="D401" s="1" t="s">
        <v>68</v>
      </c>
      <c r="E401" s="1" t="s">
        <v>61</v>
      </c>
      <c r="F401" s="1" t="s">
        <v>65</v>
      </c>
      <c r="G401" s="1" t="s">
        <v>58</v>
      </c>
      <c r="H401" s="1">
        <v>0.7</v>
      </c>
      <c r="I401" s="1">
        <v>4</v>
      </c>
      <c r="J401" s="1"/>
      <c r="K401" s="1" t="str" cm="1">
        <f t="array" ref="K401">_xlfn.IFS(TicketsTable[[#This Row],[CSAT_Score (1-5)]]&gt;=4,"Satisfied",TicketsTable[[#This Row],[CSAT_Score (1-5)]]&gt;=1,"Unsatisfied",ISBLANK(TicketsTable[[#This Row],[CSAT_Score (1-5)]]),"X")</f>
        <v>Satisfied</v>
      </c>
      <c r="L401" s="1" t="str" cm="1">
        <f t="array" ref="L40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01" s="1"/>
    </row>
    <row r="402" spans="1:13" x14ac:dyDescent="0.3">
      <c r="A402" s="1" t="s">
        <v>674</v>
      </c>
      <c r="B402" s="8">
        <v>46173</v>
      </c>
      <c r="C402" s="1" t="s">
        <v>209</v>
      </c>
      <c r="D402" s="1" t="s">
        <v>82</v>
      </c>
      <c r="E402" s="1" t="s">
        <v>61</v>
      </c>
      <c r="F402" s="1" t="s">
        <v>51</v>
      </c>
      <c r="G402" s="1" t="s">
        <v>52</v>
      </c>
      <c r="H402" s="1">
        <v>63</v>
      </c>
      <c r="I402" s="1">
        <v>3</v>
      </c>
      <c r="J402" s="1">
        <v>3</v>
      </c>
      <c r="K402" s="1" t="str" cm="1">
        <f t="array" ref="K402">_xlfn.IFS(TicketsTable[[#This Row],[CSAT_Score (1-5)]]&gt;=4,"Satisfied",TicketsTable[[#This Row],[CSAT_Score (1-5)]]&gt;=1,"Unsatisfied",ISBLANK(TicketsTable[[#This Row],[CSAT_Score (1-5)]]),"X")</f>
        <v>Unsatisfied</v>
      </c>
      <c r="L402" s="1" t="str" cm="1">
        <f t="array" ref="L40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02" s="1"/>
    </row>
    <row r="403" spans="1:13" x14ac:dyDescent="0.3">
      <c r="A403" s="1" t="s">
        <v>675</v>
      </c>
      <c r="B403" s="8">
        <v>46173</v>
      </c>
      <c r="C403" s="1" t="s">
        <v>391</v>
      </c>
      <c r="D403" s="1" t="s">
        <v>55</v>
      </c>
      <c r="E403" s="1" t="s">
        <v>110</v>
      </c>
      <c r="F403" s="1" t="s">
        <v>79</v>
      </c>
      <c r="G403" s="1" t="s">
        <v>58</v>
      </c>
      <c r="H403" s="1">
        <v>2.2999999999999998</v>
      </c>
      <c r="I403" s="1">
        <v>5</v>
      </c>
      <c r="J403" s="1">
        <v>6</v>
      </c>
      <c r="K403" s="1" t="str" cm="1">
        <f t="array" ref="K403">_xlfn.IFS(TicketsTable[[#This Row],[CSAT_Score (1-5)]]&gt;=4,"Satisfied",TicketsTable[[#This Row],[CSAT_Score (1-5)]]&gt;=1,"Unsatisfied",ISBLANK(TicketsTable[[#This Row],[CSAT_Score (1-5)]]),"X")</f>
        <v>Satisfied</v>
      </c>
      <c r="L403" s="1" t="str" cm="1">
        <f t="array" ref="L40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03" s="1"/>
    </row>
    <row r="404" spans="1:13" x14ac:dyDescent="0.3">
      <c r="A404" s="1" t="s">
        <v>676</v>
      </c>
      <c r="B404" s="8">
        <v>46174</v>
      </c>
      <c r="C404" s="1" t="s">
        <v>677</v>
      </c>
      <c r="D404" s="1" t="s">
        <v>49</v>
      </c>
      <c r="E404" s="1" t="s">
        <v>50</v>
      </c>
      <c r="F404" s="1" t="s">
        <v>65</v>
      </c>
      <c r="G404" s="1" t="s">
        <v>58</v>
      </c>
      <c r="H404" s="1">
        <v>1.6</v>
      </c>
      <c r="I404" s="1">
        <v>4</v>
      </c>
      <c r="J404" s="1">
        <v>6</v>
      </c>
      <c r="K404" s="1" t="str" cm="1">
        <f t="array" ref="K404">_xlfn.IFS(TicketsTable[[#This Row],[CSAT_Score (1-5)]]&gt;=4,"Satisfied",TicketsTable[[#This Row],[CSAT_Score (1-5)]]&gt;=1,"Unsatisfied",ISBLANK(TicketsTable[[#This Row],[CSAT_Score (1-5)]]),"X")</f>
        <v>Satisfied</v>
      </c>
      <c r="L404" s="1" t="str" cm="1">
        <f t="array" ref="L40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04" s="1"/>
    </row>
    <row r="405" spans="1:13" x14ac:dyDescent="0.3">
      <c r="A405" s="1" t="s">
        <v>678</v>
      </c>
      <c r="B405" s="8">
        <v>46174</v>
      </c>
      <c r="C405" s="1" t="s">
        <v>333</v>
      </c>
      <c r="D405" s="1" t="s">
        <v>55</v>
      </c>
      <c r="E405" s="1" t="s">
        <v>121</v>
      </c>
      <c r="F405" s="1" t="s">
        <v>62</v>
      </c>
      <c r="G405" s="1" t="s">
        <v>58</v>
      </c>
      <c r="H405" s="1">
        <v>1.1000000000000001</v>
      </c>
      <c r="I405" s="1">
        <v>4</v>
      </c>
      <c r="J405" s="1"/>
      <c r="K405" s="1" t="str" cm="1">
        <f t="array" ref="K405">_xlfn.IFS(TicketsTable[[#This Row],[CSAT_Score (1-5)]]&gt;=4,"Satisfied",TicketsTable[[#This Row],[CSAT_Score (1-5)]]&gt;=1,"Unsatisfied",ISBLANK(TicketsTable[[#This Row],[CSAT_Score (1-5)]]),"X")</f>
        <v>Satisfied</v>
      </c>
      <c r="L405" s="1" t="str" cm="1">
        <f t="array" ref="L40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05" s="1"/>
    </row>
    <row r="406" spans="1:13" x14ac:dyDescent="0.3">
      <c r="A406" s="1" t="s">
        <v>679</v>
      </c>
      <c r="B406" s="8">
        <v>46174</v>
      </c>
      <c r="C406" s="1" t="s">
        <v>680</v>
      </c>
      <c r="D406" s="1" t="s">
        <v>55</v>
      </c>
      <c r="E406" s="1" t="s">
        <v>50</v>
      </c>
      <c r="F406" s="1" t="s">
        <v>65</v>
      </c>
      <c r="G406" s="1" t="s">
        <v>58</v>
      </c>
      <c r="H406" s="1">
        <v>0.9</v>
      </c>
      <c r="I406" s="1">
        <v>5</v>
      </c>
      <c r="J406" s="1">
        <v>5</v>
      </c>
      <c r="K406" s="1" t="str" cm="1">
        <f t="array" ref="K406">_xlfn.IFS(TicketsTable[[#This Row],[CSAT_Score (1-5)]]&gt;=4,"Satisfied",TicketsTable[[#This Row],[CSAT_Score (1-5)]]&gt;=1,"Unsatisfied",ISBLANK(TicketsTable[[#This Row],[CSAT_Score (1-5)]]),"X")</f>
        <v>Satisfied</v>
      </c>
      <c r="L406" s="1" t="str" cm="1">
        <f t="array" ref="L40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06" s="1"/>
    </row>
    <row r="407" spans="1:13" x14ac:dyDescent="0.3">
      <c r="A407" s="1" t="s">
        <v>681</v>
      </c>
      <c r="B407" s="8">
        <v>46174</v>
      </c>
      <c r="C407" s="1" t="s">
        <v>255</v>
      </c>
      <c r="D407" s="1" t="s">
        <v>55</v>
      </c>
      <c r="E407" s="1" t="s">
        <v>61</v>
      </c>
      <c r="F407" s="1" t="s">
        <v>51</v>
      </c>
      <c r="G407" s="1" t="s">
        <v>58</v>
      </c>
      <c r="H407" s="1">
        <v>1</v>
      </c>
      <c r="I407" s="1">
        <v>5</v>
      </c>
      <c r="J407" s="1">
        <v>7</v>
      </c>
      <c r="K407" s="1" t="str" cm="1">
        <f t="array" ref="K407">_xlfn.IFS(TicketsTable[[#This Row],[CSAT_Score (1-5)]]&gt;=4,"Satisfied",TicketsTable[[#This Row],[CSAT_Score (1-5)]]&gt;=1,"Unsatisfied",ISBLANK(TicketsTable[[#This Row],[CSAT_Score (1-5)]]),"X")</f>
        <v>Satisfied</v>
      </c>
      <c r="L407" s="1" t="str" cm="1">
        <f t="array" ref="L40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07" s="1"/>
    </row>
    <row r="408" spans="1:13" x14ac:dyDescent="0.3">
      <c r="A408" s="1" t="s">
        <v>682</v>
      </c>
      <c r="B408" s="8">
        <v>46175</v>
      </c>
      <c r="C408" s="1" t="s">
        <v>383</v>
      </c>
      <c r="D408" s="1" t="s">
        <v>49</v>
      </c>
      <c r="E408" s="1" t="s">
        <v>61</v>
      </c>
      <c r="F408" s="1" t="s">
        <v>79</v>
      </c>
      <c r="G408" s="1" t="s">
        <v>52</v>
      </c>
      <c r="H408" s="1">
        <v>40.299999999999997</v>
      </c>
      <c r="I408" s="1">
        <v>2</v>
      </c>
      <c r="J408" s="1">
        <v>1</v>
      </c>
      <c r="K408" s="1" t="str" cm="1">
        <f t="array" ref="K408">_xlfn.IFS(TicketsTable[[#This Row],[CSAT_Score (1-5)]]&gt;=4,"Satisfied",TicketsTable[[#This Row],[CSAT_Score (1-5)]]&gt;=1,"Unsatisfied",ISBLANK(TicketsTable[[#This Row],[CSAT_Score (1-5)]]),"X")</f>
        <v>Unsatisfied</v>
      </c>
      <c r="L408" s="1" t="str" cm="1">
        <f t="array" ref="L40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08" s="1"/>
    </row>
    <row r="409" spans="1:13" x14ac:dyDescent="0.3">
      <c r="A409" s="1" t="s">
        <v>683</v>
      </c>
      <c r="B409" s="8">
        <v>46177</v>
      </c>
      <c r="C409" s="1" t="s">
        <v>64</v>
      </c>
      <c r="D409" s="1" t="s">
        <v>49</v>
      </c>
      <c r="E409" s="1" t="s">
        <v>50</v>
      </c>
      <c r="F409" s="1" t="s">
        <v>51</v>
      </c>
      <c r="G409" s="1" t="s">
        <v>52</v>
      </c>
      <c r="H409" s="1">
        <v>36.700000000000003</v>
      </c>
      <c r="I409" s="1">
        <v>1</v>
      </c>
      <c r="J409" s="1"/>
      <c r="K409" s="1" t="str" cm="1">
        <f t="array" ref="K409">_xlfn.IFS(TicketsTable[[#This Row],[CSAT_Score (1-5)]]&gt;=4,"Satisfied",TicketsTable[[#This Row],[CSAT_Score (1-5)]]&gt;=1,"Unsatisfied",ISBLANK(TicketsTable[[#This Row],[CSAT_Score (1-5)]]),"X")</f>
        <v>Unsatisfied</v>
      </c>
      <c r="L409" s="1" t="str" cm="1">
        <f t="array" ref="L40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09" s="1"/>
    </row>
    <row r="410" spans="1:13" x14ac:dyDescent="0.3">
      <c r="A410" s="1" t="s">
        <v>684</v>
      </c>
      <c r="B410" s="8">
        <v>46177</v>
      </c>
      <c r="C410" s="1" t="s">
        <v>157</v>
      </c>
      <c r="D410" s="1" t="s">
        <v>55</v>
      </c>
      <c r="E410" s="1" t="s">
        <v>61</v>
      </c>
      <c r="F410" s="1" t="s">
        <v>51</v>
      </c>
      <c r="G410" s="1" t="s">
        <v>58</v>
      </c>
      <c r="H410" s="1">
        <v>0.6</v>
      </c>
      <c r="I410" s="1">
        <v>4</v>
      </c>
      <c r="J410" s="1">
        <v>4</v>
      </c>
      <c r="K410" s="1" t="str" cm="1">
        <f t="array" ref="K410">_xlfn.IFS(TicketsTable[[#This Row],[CSAT_Score (1-5)]]&gt;=4,"Satisfied",TicketsTable[[#This Row],[CSAT_Score (1-5)]]&gt;=1,"Unsatisfied",ISBLANK(TicketsTable[[#This Row],[CSAT_Score (1-5)]]),"X")</f>
        <v>Satisfied</v>
      </c>
      <c r="L410" s="1" t="str" cm="1">
        <f t="array" ref="L41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10" s="1"/>
    </row>
    <row r="411" spans="1:13" x14ac:dyDescent="0.3">
      <c r="A411" s="1" t="s">
        <v>685</v>
      </c>
      <c r="B411" s="8">
        <v>46177</v>
      </c>
      <c r="C411" s="1" t="s">
        <v>201</v>
      </c>
      <c r="D411" s="1" t="s">
        <v>49</v>
      </c>
      <c r="E411" s="1" t="s">
        <v>56</v>
      </c>
      <c r="F411" s="1" t="s">
        <v>57</v>
      </c>
      <c r="G411" s="1" t="s">
        <v>58</v>
      </c>
      <c r="H411" s="1">
        <v>0.5</v>
      </c>
      <c r="I411" s="1">
        <v>5</v>
      </c>
      <c r="J411" s="1">
        <v>5</v>
      </c>
      <c r="K411" s="1" t="str" cm="1">
        <f t="array" ref="K411">_xlfn.IFS(TicketsTable[[#This Row],[CSAT_Score (1-5)]]&gt;=4,"Satisfied",TicketsTable[[#This Row],[CSAT_Score (1-5)]]&gt;=1,"Unsatisfied",ISBLANK(TicketsTable[[#This Row],[CSAT_Score (1-5)]]),"X")</f>
        <v>Satisfied</v>
      </c>
      <c r="L411" s="1" t="str" cm="1">
        <f t="array" ref="L41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11" s="1"/>
    </row>
    <row r="412" spans="1:13" x14ac:dyDescent="0.3">
      <c r="A412" s="1" t="s">
        <v>686</v>
      </c>
      <c r="B412" s="8">
        <v>46178</v>
      </c>
      <c r="C412" s="1" t="s">
        <v>221</v>
      </c>
      <c r="D412" s="1" t="s">
        <v>68</v>
      </c>
      <c r="E412" s="1" t="s">
        <v>205</v>
      </c>
      <c r="F412" s="1" t="s">
        <v>65</v>
      </c>
      <c r="G412" s="1" t="s">
        <v>52</v>
      </c>
      <c r="H412" s="1">
        <v>20.3</v>
      </c>
      <c r="I412" s="1">
        <v>2</v>
      </c>
      <c r="J412" s="1">
        <v>2</v>
      </c>
      <c r="K412" s="1" t="str" cm="1">
        <f t="array" ref="K412">_xlfn.IFS(TicketsTable[[#This Row],[CSAT_Score (1-5)]]&gt;=4,"Satisfied",TicketsTable[[#This Row],[CSAT_Score (1-5)]]&gt;=1,"Unsatisfied",ISBLANK(TicketsTable[[#This Row],[CSAT_Score (1-5)]]),"X")</f>
        <v>Unsatisfied</v>
      </c>
      <c r="L412" s="1" t="str" cm="1">
        <f t="array" ref="L41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12" s="1"/>
    </row>
    <row r="413" spans="1:13" x14ac:dyDescent="0.3">
      <c r="A413" s="1" t="s">
        <v>687</v>
      </c>
      <c r="B413" s="8">
        <v>46179</v>
      </c>
      <c r="C413" s="1" t="s">
        <v>211</v>
      </c>
      <c r="D413" s="1" t="s">
        <v>68</v>
      </c>
      <c r="E413" s="1" t="s">
        <v>74</v>
      </c>
      <c r="F413" s="1" t="s">
        <v>79</v>
      </c>
      <c r="G413" s="1" t="s">
        <v>58</v>
      </c>
      <c r="H413" s="1">
        <v>4</v>
      </c>
      <c r="I413" s="1">
        <v>3</v>
      </c>
      <c r="J413" s="1">
        <v>4</v>
      </c>
      <c r="K413" s="1" t="str" cm="1">
        <f t="array" ref="K413">_xlfn.IFS(TicketsTable[[#This Row],[CSAT_Score (1-5)]]&gt;=4,"Satisfied",TicketsTable[[#This Row],[CSAT_Score (1-5)]]&gt;=1,"Unsatisfied",ISBLANK(TicketsTable[[#This Row],[CSAT_Score (1-5)]]),"X")</f>
        <v>Unsatisfied</v>
      </c>
      <c r="L413" s="1" t="str" cm="1">
        <f t="array" ref="L41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13" s="1"/>
    </row>
    <row r="414" spans="1:13" x14ac:dyDescent="0.3">
      <c r="A414" s="1" t="s">
        <v>688</v>
      </c>
      <c r="B414" s="8">
        <v>46179</v>
      </c>
      <c r="C414" s="1" t="s">
        <v>253</v>
      </c>
      <c r="D414" s="1" t="s">
        <v>55</v>
      </c>
      <c r="E414" s="1" t="s">
        <v>93</v>
      </c>
      <c r="F414" s="1" t="s">
        <v>79</v>
      </c>
      <c r="G414" s="1" t="s">
        <v>58</v>
      </c>
      <c r="H414" s="1">
        <v>3.4</v>
      </c>
      <c r="I414" s="1">
        <v>4</v>
      </c>
      <c r="J414" s="1">
        <v>6</v>
      </c>
      <c r="K414" s="1" t="str" cm="1">
        <f t="array" ref="K414">_xlfn.IFS(TicketsTable[[#This Row],[CSAT_Score (1-5)]]&gt;=4,"Satisfied",TicketsTable[[#This Row],[CSAT_Score (1-5)]]&gt;=1,"Unsatisfied",ISBLANK(TicketsTable[[#This Row],[CSAT_Score (1-5)]]),"X")</f>
        <v>Satisfied</v>
      </c>
      <c r="L414" s="1" t="str" cm="1">
        <f t="array" ref="L41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14" s="1"/>
    </row>
    <row r="415" spans="1:13" x14ac:dyDescent="0.3">
      <c r="A415" s="1" t="s">
        <v>689</v>
      </c>
      <c r="B415" s="8">
        <v>46180</v>
      </c>
      <c r="C415" s="1" t="s">
        <v>458</v>
      </c>
      <c r="D415" s="1" t="s">
        <v>55</v>
      </c>
      <c r="E415" s="1" t="s">
        <v>69</v>
      </c>
      <c r="F415" s="1" t="s">
        <v>57</v>
      </c>
      <c r="G415" s="1" t="s">
        <v>58</v>
      </c>
      <c r="H415" s="1">
        <v>0.9</v>
      </c>
      <c r="I415" s="1">
        <v>4</v>
      </c>
      <c r="J415" s="1">
        <v>7</v>
      </c>
      <c r="K415" s="1" t="str" cm="1">
        <f t="array" ref="K415">_xlfn.IFS(TicketsTable[[#This Row],[CSAT_Score (1-5)]]&gt;=4,"Satisfied",TicketsTable[[#This Row],[CSAT_Score (1-5)]]&gt;=1,"Unsatisfied",ISBLANK(TicketsTable[[#This Row],[CSAT_Score (1-5)]]),"X")</f>
        <v>Satisfied</v>
      </c>
      <c r="L415" s="1" t="str" cm="1">
        <f t="array" ref="L41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15" s="1"/>
    </row>
    <row r="416" spans="1:13" x14ac:dyDescent="0.3">
      <c r="A416" s="1" t="s">
        <v>690</v>
      </c>
      <c r="B416" s="8">
        <v>46181</v>
      </c>
      <c r="C416" s="1" t="s">
        <v>654</v>
      </c>
      <c r="D416" s="1" t="s">
        <v>68</v>
      </c>
      <c r="E416" s="1" t="s">
        <v>69</v>
      </c>
      <c r="F416" s="1" t="s">
        <v>57</v>
      </c>
      <c r="G416" s="1" t="s">
        <v>58</v>
      </c>
      <c r="H416" s="1">
        <v>0.6</v>
      </c>
      <c r="I416" s="1">
        <v>3</v>
      </c>
      <c r="J416" s="1"/>
      <c r="K416" s="1" t="str" cm="1">
        <f t="array" ref="K416">_xlfn.IFS(TicketsTable[[#This Row],[CSAT_Score (1-5)]]&gt;=4,"Satisfied",TicketsTable[[#This Row],[CSAT_Score (1-5)]]&gt;=1,"Unsatisfied",ISBLANK(TicketsTable[[#This Row],[CSAT_Score (1-5)]]),"X")</f>
        <v>Unsatisfied</v>
      </c>
      <c r="L416" s="1" t="str" cm="1">
        <f t="array" ref="L41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16" s="1"/>
    </row>
    <row r="417" spans="1:13" x14ac:dyDescent="0.3">
      <c r="A417" s="1" t="s">
        <v>691</v>
      </c>
      <c r="B417" s="8">
        <v>46181</v>
      </c>
      <c r="C417" s="1" t="s">
        <v>190</v>
      </c>
      <c r="D417" s="1" t="s">
        <v>55</v>
      </c>
      <c r="E417" s="1" t="s">
        <v>61</v>
      </c>
      <c r="F417" s="1" t="s">
        <v>65</v>
      </c>
      <c r="G417" s="1" t="s">
        <v>52</v>
      </c>
      <c r="H417" s="1">
        <v>68.599999999999994</v>
      </c>
      <c r="I417" s="1">
        <v>3</v>
      </c>
      <c r="J417" s="1"/>
      <c r="K417" s="1" t="str" cm="1">
        <f t="array" ref="K417">_xlfn.IFS(TicketsTable[[#This Row],[CSAT_Score (1-5)]]&gt;=4,"Satisfied",TicketsTable[[#This Row],[CSAT_Score (1-5)]]&gt;=1,"Unsatisfied",ISBLANK(TicketsTable[[#This Row],[CSAT_Score (1-5)]]),"X")</f>
        <v>Unsatisfied</v>
      </c>
      <c r="L417" s="1" t="str" cm="1">
        <f t="array" ref="L41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17" s="1"/>
    </row>
    <row r="418" spans="1:13" x14ac:dyDescent="0.3">
      <c r="A418" s="1" t="s">
        <v>692</v>
      </c>
      <c r="B418" s="8">
        <v>46182</v>
      </c>
      <c r="C418" s="1" t="s">
        <v>649</v>
      </c>
      <c r="D418" s="1" t="s">
        <v>49</v>
      </c>
      <c r="E418" s="1" t="s">
        <v>205</v>
      </c>
      <c r="F418" s="1" t="s">
        <v>65</v>
      </c>
      <c r="G418" s="1" t="s">
        <v>52</v>
      </c>
      <c r="H418" s="1">
        <v>5.3</v>
      </c>
      <c r="I418" s="1">
        <v>2</v>
      </c>
      <c r="J418" s="1">
        <v>2</v>
      </c>
      <c r="K418" s="1" t="str" cm="1">
        <f t="array" ref="K418">_xlfn.IFS(TicketsTable[[#This Row],[CSAT_Score (1-5)]]&gt;=4,"Satisfied",TicketsTable[[#This Row],[CSAT_Score (1-5)]]&gt;=1,"Unsatisfied",ISBLANK(TicketsTable[[#This Row],[CSAT_Score (1-5)]]),"X")</f>
        <v>Unsatisfied</v>
      </c>
      <c r="L418" s="1" t="str" cm="1">
        <f t="array" ref="L41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18" s="1"/>
    </row>
    <row r="419" spans="1:13" x14ac:dyDescent="0.3">
      <c r="A419" s="1" t="s">
        <v>693</v>
      </c>
      <c r="B419" s="8">
        <v>46182</v>
      </c>
      <c r="C419" s="1" t="s">
        <v>197</v>
      </c>
      <c r="D419" s="1" t="s">
        <v>55</v>
      </c>
      <c r="E419" s="1" t="s">
        <v>121</v>
      </c>
      <c r="F419" s="1" t="s">
        <v>79</v>
      </c>
      <c r="G419" s="1" t="s">
        <v>58</v>
      </c>
      <c r="H419" s="1">
        <v>4.3</v>
      </c>
      <c r="I419" s="1">
        <v>5</v>
      </c>
      <c r="J419" s="1"/>
      <c r="K419" s="1" t="str" cm="1">
        <f t="array" ref="K419">_xlfn.IFS(TicketsTable[[#This Row],[CSAT_Score (1-5)]]&gt;=4,"Satisfied",TicketsTable[[#This Row],[CSAT_Score (1-5)]]&gt;=1,"Unsatisfied",ISBLANK(TicketsTable[[#This Row],[CSAT_Score (1-5)]]),"X")</f>
        <v>Satisfied</v>
      </c>
      <c r="L419" s="1" t="str" cm="1">
        <f t="array" ref="L41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19" s="1"/>
    </row>
    <row r="420" spans="1:13" x14ac:dyDescent="0.3">
      <c r="A420" s="1" t="s">
        <v>694</v>
      </c>
      <c r="B420" s="8">
        <v>46183</v>
      </c>
      <c r="C420" s="1" t="s">
        <v>339</v>
      </c>
      <c r="D420" s="1" t="s">
        <v>68</v>
      </c>
      <c r="E420" s="1" t="s">
        <v>56</v>
      </c>
      <c r="F420" s="1" t="s">
        <v>79</v>
      </c>
      <c r="G420" s="1" t="s">
        <v>58</v>
      </c>
      <c r="H420" s="1">
        <v>0.5</v>
      </c>
      <c r="I420" s="1">
        <v>3</v>
      </c>
      <c r="J420" s="1">
        <v>6</v>
      </c>
      <c r="K420" s="1" t="str" cm="1">
        <f t="array" ref="K420">_xlfn.IFS(TicketsTable[[#This Row],[CSAT_Score (1-5)]]&gt;=4,"Satisfied",TicketsTable[[#This Row],[CSAT_Score (1-5)]]&gt;=1,"Unsatisfied",ISBLANK(TicketsTable[[#This Row],[CSAT_Score (1-5)]]),"X")</f>
        <v>Unsatisfied</v>
      </c>
      <c r="L420" s="1" t="str" cm="1">
        <f t="array" ref="L42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20" s="1"/>
    </row>
    <row r="421" spans="1:13" x14ac:dyDescent="0.3">
      <c r="A421" s="1" t="s">
        <v>695</v>
      </c>
      <c r="B421" s="8">
        <v>46183</v>
      </c>
      <c r="C421" s="1" t="s">
        <v>696</v>
      </c>
      <c r="D421" s="1" t="s">
        <v>55</v>
      </c>
      <c r="E421" s="1" t="s">
        <v>121</v>
      </c>
      <c r="F421" s="1" t="s">
        <v>79</v>
      </c>
      <c r="G421" s="1" t="s">
        <v>58</v>
      </c>
      <c r="H421" s="1">
        <v>3.4</v>
      </c>
      <c r="I421" s="1">
        <v>5</v>
      </c>
      <c r="J421" s="1">
        <v>5</v>
      </c>
      <c r="K421" s="1" t="str" cm="1">
        <f t="array" ref="K421">_xlfn.IFS(TicketsTable[[#This Row],[CSAT_Score (1-5)]]&gt;=4,"Satisfied",TicketsTable[[#This Row],[CSAT_Score (1-5)]]&gt;=1,"Unsatisfied",ISBLANK(TicketsTable[[#This Row],[CSAT_Score (1-5)]]),"X")</f>
        <v>Satisfied</v>
      </c>
      <c r="L421" s="1" t="str" cm="1">
        <f t="array" ref="L42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21" s="1"/>
    </row>
    <row r="422" spans="1:13" x14ac:dyDescent="0.3">
      <c r="A422" s="1" t="s">
        <v>697</v>
      </c>
      <c r="B422" s="8">
        <v>46183</v>
      </c>
      <c r="C422" s="1" t="s">
        <v>386</v>
      </c>
      <c r="D422" s="1" t="s">
        <v>68</v>
      </c>
      <c r="E422" s="1" t="s">
        <v>61</v>
      </c>
      <c r="F422" s="1" t="s">
        <v>51</v>
      </c>
      <c r="G422" s="1" t="s">
        <v>58</v>
      </c>
      <c r="H422" s="1">
        <v>3.9</v>
      </c>
      <c r="I422" s="1">
        <v>5</v>
      </c>
      <c r="J422" s="1">
        <v>6</v>
      </c>
      <c r="K422" s="1" t="str" cm="1">
        <f t="array" ref="K422">_xlfn.IFS(TicketsTable[[#This Row],[CSAT_Score (1-5)]]&gt;=4,"Satisfied",TicketsTable[[#This Row],[CSAT_Score (1-5)]]&gt;=1,"Unsatisfied",ISBLANK(TicketsTable[[#This Row],[CSAT_Score (1-5)]]),"X")</f>
        <v>Satisfied</v>
      </c>
      <c r="L422" s="1" t="str" cm="1">
        <f t="array" ref="L42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22" s="1"/>
    </row>
    <row r="423" spans="1:13" x14ac:dyDescent="0.3">
      <c r="A423" s="1" t="s">
        <v>698</v>
      </c>
      <c r="B423" s="8">
        <v>46184</v>
      </c>
      <c r="C423" s="1" t="s">
        <v>188</v>
      </c>
      <c r="D423" s="1" t="s">
        <v>49</v>
      </c>
      <c r="E423" s="1" t="s">
        <v>93</v>
      </c>
      <c r="F423" s="1" t="s">
        <v>51</v>
      </c>
      <c r="G423" s="1" t="s">
        <v>58</v>
      </c>
      <c r="H423" s="1">
        <v>0.9</v>
      </c>
      <c r="I423" s="1">
        <v>5</v>
      </c>
      <c r="J423" s="1">
        <v>4</v>
      </c>
      <c r="K423" s="1" t="str" cm="1">
        <f t="array" ref="K423">_xlfn.IFS(TicketsTable[[#This Row],[CSAT_Score (1-5)]]&gt;=4,"Satisfied",TicketsTable[[#This Row],[CSAT_Score (1-5)]]&gt;=1,"Unsatisfied",ISBLANK(TicketsTable[[#This Row],[CSAT_Score (1-5)]]),"X")</f>
        <v>Satisfied</v>
      </c>
      <c r="L423" s="1" t="str" cm="1">
        <f t="array" ref="L42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23" s="1"/>
    </row>
    <row r="424" spans="1:13" x14ac:dyDescent="0.3">
      <c r="A424" s="1" t="s">
        <v>699</v>
      </c>
      <c r="B424" s="8">
        <v>46185</v>
      </c>
      <c r="C424" s="1" t="s">
        <v>696</v>
      </c>
      <c r="D424" s="1" t="s">
        <v>49</v>
      </c>
      <c r="E424" s="1" t="s">
        <v>56</v>
      </c>
      <c r="F424" s="1" t="s">
        <v>79</v>
      </c>
      <c r="G424" s="1" t="s">
        <v>52</v>
      </c>
      <c r="H424" s="1">
        <v>30</v>
      </c>
      <c r="I424" s="1">
        <v>1</v>
      </c>
      <c r="J424" s="1">
        <v>1</v>
      </c>
      <c r="K424" s="1" t="str" cm="1">
        <f t="array" ref="K424">_xlfn.IFS(TicketsTable[[#This Row],[CSAT_Score (1-5)]]&gt;=4,"Satisfied",TicketsTable[[#This Row],[CSAT_Score (1-5)]]&gt;=1,"Unsatisfied",ISBLANK(TicketsTable[[#This Row],[CSAT_Score (1-5)]]),"X")</f>
        <v>Unsatisfied</v>
      </c>
      <c r="L424" s="1" t="str" cm="1">
        <f t="array" ref="L42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24" s="1"/>
    </row>
    <row r="425" spans="1:13" x14ac:dyDescent="0.3">
      <c r="A425" s="1" t="s">
        <v>700</v>
      </c>
      <c r="B425" s="8">
        <v>46185</v>
      </c>
      <c r="C425" s="1" t="s">
        <v>225</v>
      </c>
      <c r="D425" s="1" t="s">
        <v>68</v>
      </c>
      <c r="E425" s="1" t="s">
        <v>69</v>
      </c>
      <c r="F425" s="1" t="s">
        <v>51</v>
      </c>
      <c r="G425" s="1" t="s">
        <v>58</v>
      </c>
      <c r="H425" s="1">
        <v>1.2</v>
      </c>
      <c r="I425" s="1">
        <v>4</v>
      </c>
      <c r="J425" s="1"/>
      <c r="K425" s="1" t="str" cm="1">
        <f t="array" ref="K425">_xlfn.IFS(TicketsTable[[#This Row],[CSAT_Score (1-5)]]&gt;=4,"Satisfied",TicketsTable[[#This Row],[CSAT_Score (1-5)]]&gt;=1,"Unsatisfied",ISBLANK(TicketsTable[[#This Row],[CSAT_Score (1-5)]]),"X")</f>
        <v>Satisfied</v>
      </c>
      <c r="L425" s="1" t="str" cm="1">
        <f t="array" ref="L42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25" s="1"/>
    </row>
    <row r="426" spans="1:13" x14ac:dyDescent="0.3">
      <c r="A426" s="1" t="s">
        <v>701</v>
      </c>
      <c r="B426" s="8">
        <v>46186</v>
      </c>
      <c r="C426" s="1" t="s">
        <v>702</v>
      </c>
      <c r="D426" s="1" t="s">
        <v>55</v>
      </c>
      <c r="E426" s="1" t="s">
        <v>56</v>
      </c>
      <c r="F426" s="1" t="s">
        <v>57</v>
      </c>
      <c r="G426" s="1" t="s">
        <v>58</v>
      </c>
      <c r="H426" s="1">
        <v>3.5</v>
      </c>
      <c r="I426" s="1">
        <v>4</v>
      </c>
      <c r="J426" s="1">
        <v>5</v>
      </c>
      <c r="K426" s="1" t="str" cm="1">
        <f t="array" ref="K426">_xlfn.IFS(TicketsTable[[#This Row],[CSAT_Score (1-5)]]&gt;=4,"Satisfied",TicketsTable[[#This Row],[CSAT_Score (1-5)]]&gt;=1,"Unsatisfied",ISBLANK(TicketsTable[[#This Row],[CSAT_Score (1-5)]]),"X")</f>
        <v>Satisfied</v>
      </c>
      <c r="L426" s="1" t="str" cm="1">
        <f t="array" ref="L42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26" s="1"/>
    </row>
    <row r="427" spans="1:13" x14ac:dyDescent="0.3">
      <c r="A427" s="1" t="s">
        <v>703</v>
      </c>
      <c r="B427" s="8">
        <v>46187</v>
      </c>
      <c r="C427" s="1" t="s">
        <v>180</v>
      </c>
      <c r="D427" s="1" t="s">
        <v>68</v>
      </c>
      <c r="E427" s="1" t="s">
        <v>74</v>
      </c>
      <c r="F427" s="1" t="s">
        <v>51</v>
      </c>
      <c r="G427" s="1" t="s">
        <v>58</v>
      </c>
      <c r="H427" s="1">
        <v>0.9</v>
      </c>
      <c r="I427" s="1"/>
      <c r="J427" s="1"/>
      <c r="K427" s="1" t="str" cm="1">
        <f t="array" ref="K427">_xlfn.IFS(TicketsTable[[#This Row],[CSAT_Score (1-5)]]&gt;=4,"Satisfied",TicketsTable[[#This Row],[CSAT_Score (1-5)]]&gt;=1,"Unsatisfied",ISBLANK(TicketsTable[[#This Row],[CSAT_Score (1-5)]]),"X")</f>
        <v>X</v>
      </c>
      <c r="L427" s="1" t="str" cm="1">
        <f t="array" ref="L42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27" s="1"/>
    </row>
    <row r="428" spans="1:13" x14ac:dyDescent="0.3">
      <c r="A428" s="1" t="s">
        <v>704</v>
      </c>
      <c r="B428" s="8">
        <v>46187</v>
      </c>
      <c r="C428" s="1" t="s">
        <v>705</v>
      </c>
      <c r="D428" s="1" t="s">
        <v>55</v>
      </c>
      <c r="E428" s="1" t="s">
        <v>110</v>
      </c>
      <c r="F428" s="1" t="s">
        <v>51</v>
      </c>
      <c r="G428" s="1" t="s">
        <v>58</v>
      </c>
      <c r="H428" s="1">
        <v>0.2</v>
      </c>
      <c r="I428" s="1">
        <v>5</v>
      </c>
      <c r="J428" s="1">
        <v>6</v>
      </c>
      <c r="K428" s="1" t="str" cm="1">
        <f t="array" ref="K428">_xlfn.IFS(TicketsTable[[#This Row],[CSAT_Score (1-5)]]&gt;=4,"Satisfied",TicketsTable[[#This Row],[CSAT_Score (1-5)]]&gt;=1,"Unsatisfied",ISBLANK(TicketsTable[[#This Row],[CSAT_Score (1-5)]]),"X")</f>
        <v>Satisfied</v>
      </c>
      <c r="L428" s="1" t="str" cm="1">
        <f t="array" ref="L42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28" s="1"/>
    </row>
    <row r="429" spans="1:13" x14ac:dyDescent="0.3">
      <c r="A429" s="1" t="s">
        <v>706</v>
      </c>
      <c r="B429" s="8">
        <v>46187</v>
      </c>
      <c r="C429" s="1" t="s">
        <v>240</v>
      </c>
      <c r="D429" s="1" t="s">
        <v>49</v>
      </c>
      <c r="E429" s="1" t="s">
        <v>74</v>
      </c>
      <c r="F429" s="1" t="s">
        <v>57</v>
      </c>
      <c r="G429" s="1" t="s">
        <v>58</v>
      </c>
      <c r="H429" s="1">
        <v>1.4</v>
      </c>
      <c r="I429" s="1">
        <v>3</v>
      </c>
      <c r="J429" s="1">
        <v>6</v>
      </c>
      <c r="K429" s="1" t="str" cm="1">
        <f t="array" ref="K429">_xlfn.IFS(TicketsTable[[#This Row],[CSAT_Score (1-5)]]&gt;=4,"Satisfied",TicketsTable[[#This Row],[CSAT_Score (1-5)]]&gt;=1,"Unsatisfied",ISBLANK(TicketsTable[[#This Row],[CSAT_Score (1-5)]]),"X")</f>
        <v>Unsatisfied</v>
      </c>
      <c r="L429" s="1" t="str" cm="1">
        <f t="array" ref="L42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29" s="1"/>
    </row>
    <row r="430" spans="1:13" x14ac:dyDescent="0.3">
      <c r="A430" s="1" t="s">
        <v>707</v>
      </c>
      <c r="B430" s="8">
        <v>46188</v>
      </c>
      <c r="C430" s="1" t="s">
        <v>293</v>
      </c>
      <c r="D430" s="1" t="s">
        <v>55</v>
      </c>
      <c r="E430" s="1" t="s">
        <v>78</v>
      </c>
      <c r="F430" s="1" t="s">
        <v>79</v>
      </c>
      <c r="G430" s="1" t="s">
        <v>58</v>
      </c>
      <c r="H430" s="1">
        <v>1.3</v>
      </c>
      <c r="I430" s="1">
        <v>4</v>
      </c>
      <c r="J430" s="1">
        <v>7</v>
      </c>
      <c r="K430" s="1" t="str" cm="1">
        <f t="array" ref="K430">_xlfn.IFS(TicketsTable[[#This Row],[CSAT_Score (1-5)]]&gt;=4,"Satisfied",TicketsTable[[#This Row],[CSAT_Score (1-5)]]&gt;=1,"Unsatisfied",ISBLANK(TicketsTable[[#This Row],[CSAT_Score (1-5)]]),"X")</f>
        <v>Satisfied</v>
      </c>
      <c r="L430" s="1" t="str" cm="1">
        <f t="array" ref="L43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30" s="1"/>
    </row>
    <row r="431" spans="1:13" x14ac:dyDescent="0.3">
      <c r="A431" s="1" t="s">
        <v>708</v>
      </c>
      <c r="B431" s="8">
        <v>46188</v>
      </c>
      <c r="C431" s="1" t="s">
        <v>709</v>
      </c>
      <c r="D431" s="1" t="s">
        <v>55</v>
      </c>
      <c r="E431" s="1" t="s">
        <v>78</v>
      </c>
      <c r="F431" s="1" t="s">
        <v>57</v>
      </c>
      <c r="G431" s="1" t="s">
        <v>52</v>
      </c>
      <c r="H431" s="1">
        <v>60.8</v>
      </c>
      <c r="I431" s="1">
        <v>2</v>
      </c>
      <c r="J431" s="1">
        <v>3</v>
      </c>
      <c r="K431" s="1" t="str" cm="1">
        <f t="array" ref="K431">_xlfn.IFS(TicketsTable[[#This Row],[CSAT_Score (1-5)]]&gt;=4,"Satisfied",TicketsTable[[#This Row],[CSAT_Score (1-5)]]&gt;=1,"Unsatisfied",ISBLANK(TicketsTable[[#This Row],[CSAT_Score (1-5)]]),"X")</f>
        <v>Unsatisfied</v>
      </c>
      <c r="L431" s="1" t="str" cm="1">
        <f t="array" ref="L43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31" s="1"/>
    </row>
    <row r="432" spans="1:13" x14ac:dyDescent="0.3">
      <c r="A432" s="1" t="s">
        <v>710</v>
      </c>
      <c r="B432" s="8">
        <v>46188</v>
      </c>
      <c r="C432" s="1" t="s">
        <v>665</v>
      </c>
      <c r="D432" s="1" t="s">
        <v>68</v>
      </c>
      <c r="E432" s="1" t="s">
        <v>93</v>
      </c>
      <c r="F432" s="1" t="s">
        <v>57</v>
      </c>
      <c r="G432" s="1" t="s">
        <v>58</v>
      </c>
      <c r="H432" s="1">
        <v>0.8</v>
      </c>
      <c r="I432" s="1">
        <v>4</v>
      </c>
      <c r="J432" s="1">
        <v>4</v>
      </c>
      <c r="K432" s="1" t="str" cm="1">
        <f t="array" ref="K432">_xlfn.IFS(TicketsTable[[#This Row],[CSAT_Score (1-5)]]&gt;=4,"Satisfied",TicketsTable[[#This Row],[CSAT_Score (1-5)]]&gt;=1,"Unsatisfied",ISBLANK(TicketsTable[[#This Row],[CSAT_Score (1-5)]]),"X")</f>
        <v>Satisfied</v>
      </c>
      <c r="L432" s="1" t="str" cm="1">
        <f t="array" ref="L43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32" s="1"/>
    </row>
    <row r="433" spans="1:13" x14ac:dyDescent="0.3">
      <c r="A433" s="1" t="s">
        <v>711</v>
      </c>
      <c r="B433" s="8">
        <v>46188</v>
      </c>
      <c r="C433" s="1" t="s">
        <v>165</v>
      </c>
      <c r="D433" s="1" t="s">
        <v>55</v>
      </c>
      <c r="E433" s="1" t="s">
        <v>93</v>
      </c>
      <c r="F433" s="1" t="s">
        <v>57</v>
      </c>
      <c r="G433" s="1" t="s">
        <v>58</v>
      </c>
      <c r="H433" s="1">
        <v>3.1</v>
      </c>
      <c r="I433" s="1">
        <v>5</v>
      </c>
      <c r="J433" s="1">
        <v>6</v>
      </c>
      <c r="K433" s="1" t="str" cm="1">
        <f t="array" ref="K433">_xlfn.IFS(TicketsTable[[#This Row],[CSAT_Score (1-5)]]&gt;=4,"Satisfied",TicketsTable[[#This Row],[CSAT_Score (1-5)]]&gt;=1,"Unsatisfied",ISBLANK(TicketsTable[[#This Row],[CSAT_Score (1-5)]]),"X")</f>
        <v>Satisfied</v>
      </c>
      <c r="L433" s="1" t="str" cm="1">
        <f t="array" ref="L43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33" s="1"/>
    </row>
    <row r="434" spans="1:13" x14ac:dyDescent="0.3">
      <c r="A434" s="1" t="s">
        <v>712</v>
      </c>
      <c r="B434" s="8">
        <v>46189</v>
      </c>
      <c r="C434" s="1" t="s">
        <v>373</v>
      </c>
      <c r="D434" s="1" t="s">
        <v>55</v>
      </c>
      <c r="E434" s="1" t="s">
        <v>50</v>
      </c>
      <c r="F434" s="1" t="s">
        <v>62</v>
      </c>
      <c r="G434" s="1" t="s">
        <v>58</v>
      </c>
      <c r="H434" s="1">
        <v>2.9</v>
      </c>
      <c r="I434" s="1">
        <v>3</v>
      </c>
      <c r="J434" s="1">
        <v>6</v>
      </c>
      <c r="K434" s="1" t="str" cm="1">
        <f t="array" ref="K434">_xlfn.IFS(TicketsTable[[#This Row],[CSAT_Score (1-5)]]&gt;=4,"Satisfied",TicketsTable[[#This Row],[CSAT_Score (1-5)]]&gt;=1,"Unsatisfied",ISBLANK(TicketsTable[[#This Row],[CSAT_Score (1-5)]]),"X")</f>
        <v>Unsatisfied</v>
      </c>
      <c r="L434" s="1" t="str" cm="1">
        <f t="array" ref="L43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34" s="1"/>
    </row>
    <row r="435" spans="1:13" x14ac:dyDescent="0.3">
      <c r="A435" s="1" t="s">
        <v>713</v>
      </c>
      <c r="B435" s="8">
        <v>46189</v>
      </c>
      <c r="C435" s="1" t="s">
        <v>436</v>
      </c>
      <c r="D435" s="1" t="s">
        <v>55</v>
      </c>
      <c r="E435" s="1" t="s">
        <v>69</v>
      </c>
      <c r="F435" s="1" t="s">
        <v>57</v>
      </c>
      <c r="G435" s="1" t="s">
        <v>58</v>
      </c>
      <c r="H435" s="1">
        <v>0.5</v>
      </c>
      <c r="I435" s="1">
        <v>5</v>
      </c>
      <c r="J435" s="1"/>
      <c r="K435" s="1" t="str" cm="1">
        <f t="array" ref="K435">_xlfn.IFS(TicketsTable[[#This Row],[CSAT_Score (1-5)]]&gt;=4,"Satisfied",TicketsTable[[#This Row],[CSAT_Score (1-5)]]&gt;=1,"Unsatisfied",ISBLANK(TicketsTable[[#This Row],[CSAT_Score (1-5)]]),"X")</f>
        <v>Satisfied</v>
      </c>
      <c r="L435" s="1" t="str" cm="1">
        <f t="array" ref="L43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35" s="1"/>
    </row>
    <row r="436" spans="1:13" x14ac:dyDescent="0.3">
      <c r="A436" s="1" t="s">
        <v>714</v>
      </c>
      <c r="B436" s="8">
        <v>46189</v>
      </c>
      <c r="C436" s="1" t="s">
        <v>309</v>
      </c>
      <c r="D436" s="1" t="s">
        <v>55</v>
      </c>
      <c r="E436" s="1" t="s">
        <v>78</v>
      </c>
      <c r="F436" s="1" t="s">
        <v>51</v>
      </c>
      <c r="G436" s="1" t="s">
        <v>58</v>
      </c>
      <c r="H436" s="1">
        <v>0.2</v>
      </c>
      <c r="I436" s="1">
        <v>3</v>
      </c>
      <c r="J436" s="1">
        <v>7</v>
      </c>
      <c r="K436" s="1" t="str" cm="1">
        <f t="array" ref="K436">_xlfn.IFS(TicketsTable[[#This Row],[CSAT_Score (1-5)]]&gt;=4,"Satisfied",TicketsTable[[#This Row],[CSAT_Score (1-5)]]&gt;=1,"Unsatisfied",ISBLANK(TicketsTable[[#This Row],[CSAT_Score (1-5)]]),"X")</f>
        <v>Unsatisfied</v>
      </c>
      <c r="L436" s="1" t="str" cm="1">
        <f t="array" ref="L43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36" s="1"/>
    </row>
    <row r="437" spans="1:13" x14ac:dyDescent="0.3">
      <c r="A437" s="1" t="s">
        <v>715</v>
      </c>
      <c r="B437" s="8">
        <v>46189</v>
      </c>
      <c r="C437" s="1" t="s">
        <v>218</v>
      </c>
      <c r="D437" s="1" t="s">
        <v>55</v>
      </c>
      <c r="E437" s="1" t="s">
        <v>110</v>
      </c>
      <c r="F437" s="1" t="s">
        <v>51</v>
      </c>
      <c r="G437" s="1" t="s">
        <v>52</v>
      </c>
      <c r="H437" s="1">
        <v>58.8</v>
      </c>
      <c r="I437" s="1">
        <v>2</v>
      </c>
      <c r="J437" s="1">
        <v>3</v>
      </c>
      <c r="K437" s="1" t="str" cm="1">
        <f t="array" ref="K437">_xlfn.IFS(TicketsTable[[#This Row],[CSAT_Score (1-5)]]&gt;=4,"Satisfied",TicketsTable[[#This Row],[CSAT_Score (1-5)]]&gt;=1,"Unsatisfied",ISBLANK(TicketsTable[[#This Row],[CSAT_Score (1-5)]]),"X")</f>
        <v>Unsatisfied</v>
      </c>
      <c r="L437" s="1" t="str" cm="1">
        <f t="array" ref="L43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37" s="1"/>
    </row>
    <row r="438" spans="1:13" x14ac:dyDescent="0.3">
      <c r="A438" s="1" t="s">
        <v>716</v>
      </c>
      <c r="B438" s="8">
        <v>46189</v>
      </c>
      <c r="C438" s="1" t="s">
        <v>157</v>
      </c>
      <c r="D438" s="1" t="s">
        <v>68</v>
      </c>
      <c r="E438" s="1" t="s">
        <v>50</v>
      </c>
      <c r="F438" s="1" t="s">
        <v>51</v>
      </c>
      <c r="G438" s="1" t="s">
        <v>58</v>
      </c>
      <c r="H438" s="1">
        <v>2.2000000000000002</v>
      </c>
      <c r="I438" s="1">
        <v>4</v>
      </c>
      <c r="J438" s="1">
        <v>7</v>
      </c>
      <c r="K438" s="1" t="str" cm="1">
        <f t="array" ref="K438">_xlfn.IFS(TicketsTable[[#This Row],[CSAT_Score (1-5)]]&gt;=4,"Satisfied",TicketsTable[[#This Row],[CSAT_Score (1-5)]]&gt;=1,"Unsatisfied",ISBLANK(TicketsTable[[#This Row],[CSAT_Score (1-5)]]),"X")</f>
        <v>Satisfied</v>
      </c>
      <c r="L438" s="1" t="str" cm="1">
        <f t="array" ref="L43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38" s="1"/>
    </row>
    <row r="439" spans="1:13" x14ac:dyDescent="0.3">
      <c r="A439" s="1" t="s">
        <v>717</v>
      </c>
      <c r="B439" s="8">
        <v>46190</v>
      </c>
      <c r="C439" s="1" t="s">
        <v>255</v>
      </c>
      <c r="D439" s="1" t="s">
        <v>55</v>
      </c>
      <c r="E439" s="1" t="s">
        <v>93</v>
      </c>
      <c r="F439" s="1" t="s">
        <v>75</v>
      </c>
      <c r="G439" s="1" t="s">
        <v>58</v>
      </c>
      <c r="H439" s="1">
        <v>2.2999999999999998</v>
      </c>
      <c r="I439" s="1"/>
      <c r="J439" s="1">
        <v>5</v>
      </c>
      <c r="K439" s="1" t="str" cm="1">
        <f t="array" ref="K439">_xlfn.IFS(TicketsTable[[#This Row],[CSAT_Score (1-5)]]&gt;=4,"Satisfied",TicketsTable[[#This Row],[CSAT_Score (1-5)]]&gt;=1,"Unsatisfied",ISBLANK(TicketsTable[[#This Row],[CSAT_Score (1-5)]]),"X")</f>
        <v>X</v>
      </c>
      <c r="L439" s="1" t="str" cm="1">
        <f t="array" ref="L43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39" s="1"/>
    </row>
    <row r="440" spans="1:13" x14ac:dyDescent="0.3">
      <c r="A440" s="1" t="s">
        <v>718</v>
      </c>
      <c r="B440" s="8">
        <v>46190</v>
      </c>
      <c r="C440" s="1" t="s">
        <v>496</v>
      </c>
      <c r="D440" s="1" t="s">
        <v>55</v>
      </c>
      <c r="E440" s="1" t="s">
        <v>93</v>
      </c>
      <c r="F440" s="1" t="s">
        <v>79</v>
      </c>
      <c r="G440" s="1" t="s">
        <v>52</v>
      </c>
      <c r="H440" s="1">
        <v>37.200000000000003</v>
      </c>
      <c r="I440" s="1"/>
      <c r="J440" s="1"/>
      <c r="K440" s="1" t="str" cm="1">
        <f t="array" ref="K440">_xlfn.IFS(TicketsTable[[#This Row],[CSAT_Score (1-5)]]&gt;=4,"Satisfied",TicketsTable[[#This Row],[CSAT_Score (1-5)]]&gt;=1,"Unsatisfied",ISBLANK(TicketsTable[[#This Row],[CSAT_Score (1-5)]]),"X")</f>
        <v>X</v>
      </c>
      <c r="L440" s="1" t="str" cm="1">
        <f t="array" ref="L44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40" s="1"/>
    </row>
    <row r="441" spans="1:13" x14ac:dyDescent="0.3">
      <c r="A441" s="1" t="s">
        <v>719</v>
      </c>
      <c r="B441" s="8">
        <v>46190</v>
      </c>
      <c r="C441" s="1" t="s">
        <v>425</v>
      </c>
      <c r="D441" s="1" t="s">
        <v>55</v>
      </c>
      <c r="E441" s="1" t="s">
        <v>205</v>
      </c>
      <c r="F441" s="1" t="s">
        <v>79</v>
      </c>
      <c r="G441" s="1" t="s">
        <v>58</v>
      </c>
      <c r="H441" s="1">
        <v>3.7</v>
      </c>
      <c r="I441" s="1">
        <v>5</v>
      </c>
      <c r="J441" s="1">
        <v>5</v>
      </c>
      <c r="K441" s="1" t="str" cm="1">
        <f t="array" ref="K441">_xlfn.IFS(TicketsTable[[#This Row],[CSAT_Score (1-5)]]&gt;=4,"Satisfied",TicketsTable[[#This Row],[CSAT_Score (1-5)]]&gt;=1,"Unsatisfied",ISBLANK(TicketsTable[[#This Row],[CSAT_Score (1-5)]]),"X")</f>
        <v>Satisfied</v>
      </c>
      <c r="L441" s="1" t="str" cm="1">
        <f t="array" ref="L44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41" s="1"/>
    </row>
    <row r="442" spans="1:13" x14ac:dyDescent="0.3">
      <c r="A442" s="1" t="s">
        <v>720</v>
      </c>
      <c r="B442" s="8">
        <v>46190</v>
      </c>
      <c r="C442" s="1" t="s">
        <v>721</v>
      </c>
      <c r="D442" s="1" t="s">
        <v>55</v>
      </c>
      <c r="E442" s="1" t="s">
        <v>56</v>
      </c>
      <c r="F442" s="1" t="s">
        <v>51</v>
      </c>
      <c r="G442" s="1" t="s">
        <v>58</v>
      </c>
      <c r="H442" s="1">
        <v>0.7</v>
      </c>
      <c r="I442" s="1">
        <v>4</v>
      </c>
      <c r="J442" s="1"/>
      <c r="K442" s="1" t="str" cm="1">
        <f t="array" ref="K442">_xlfn.IFS(TicketsTable[[#This Row],[CSAT_Score (1-5)]]&gt;=4,"Satisfied",TicketsTable[[#This Row],[CSAT_Score (1-5)]]&gt;=1,"Unsatisfied",ISBLANK(TicketsTable[[#This Row],[CSAT_Score (1-5)]]),"X")</f>
        <v>Satisfied</v>
      </c>
      <c r="L442" s="1" t="str" cm="1">
        <f t="array" ref="L44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42" s="1"/>
    </row>
    <row r="443" spans="1:13" x14ac:dyDescent="0.3">
      <c r="A443" s="1" t="s">
        <v>722</v>
      </c>
      <c r="B443" s="8">
        <v>46190</v>
      </c>
      <c r="C443" s="1" t="s">
        <v>277</v>
      </c>
      <c r="D443" s="1" t="s">
        <v>55</v>
      </c>
      <c r="E443" s="1" t="s">
        <v>205</v>
      </c>
      <c r="F443" s="1" t="s">
        <v>65</v>
      </c>
      <c r="G443" s="1" t="s">
        <v>52</v>
      </c>
      <c r="H443" s="1">
        <v>24.3</v>
      </c>
      <c r="I443" s="1">
        <v>1</v>
      </c>
      <c r="J443" s="1">
        <v>1</v>
      </c>
      <c r="K443" s="1" t="str" cm="1">
        <f t="array" ref="K443">_xlfn.IFS(TicketsTable[[#This Row],[CSAT_Score (1-5)]]&gt;=4,"Satisfied",TicketsTable[[#This Row],[CSAT_Score (1-5)]]&gt;=1,"Unsatisfied",ISBLANK(TicketsTable[[#This Row],[CSAT_Score (1-5)]]),"X")</f>
        <v>Unsatisfied</v>
      </c>
      <c r="L443" s="1" t="str" cm="1">
        <f t="array" ref="L44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43" s="1"/>
    </row>
    <row r="444" spans="1:13" x14ac:dyDescent="0.3">
      <c r="A444" s="1" t="s">
        <v>723</v>
      </c>
      <c r="B444" s="8">
        <v>46190</v>
      </c>
      <c r="C444" s="1" t="s">
        <v>165</v>
      </c>
      <c r="D444" s="1" t="s">
        <v>82</v>
      </c>
      <c r="E444" s="1" t="s">
        <v>110</v>
      </c>
      <c r="F444" s="1" t="s">
        <v>57</v>
      </c>
      <c r="G444" s="1" t="s">
        <v>52</v>
      </c>
      <c r="H444" s="1">
        <v>66.900000000000006</v>
      </c>
      <c r="I444" s="1"/>
      <c r="J444" s="1"/>
      <c r="K444" s="1" t="str" cm="1">
        <f t="array" ref="K444">_xlfn.IFS(TicketsTable[[#This Row],[CSAT_Score (1-5)]]&gt;=4,"Satisfied",TicketsTable[[#This Row],[CSAT_Score (1-5)]]&gt;=1,"Unsatisfied",ISBLANK(TicketsTable[[#This Row],[CSAT_Score (1-5)]]),"X")</f>
        <v>X</v>
      </c>
      <c r="L444" s="1" t="str" cm="1">
        <f t="array" ref="L44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44" s="1"/>
    </row>
    <row r="445" spans="1:13" x14ac:dyDescent="0.3">
      <c r="A445" s="1" t="s">
        <v>724</v>
      </c>
      <c r="B445" s="8">
        <v>46190</v>
      </c>
      <c r="C445" s="1" t="s">
        <v>543</v>
      </c>
      <c r="D445" s="1" t="s">
        <v>49</v>
      </c>
      <c r="E445" s="1" t="s">
        <v>61</v>
      </c>
      <c r="F445" s="1" t="s">
        <v>57</v>
      </c>
      <c r="G445" s="1" t="s">
        <v>52</v>
      </c>
      <c r="H445" s="1">
        <v>12.9</v>
      </c>
      <c r="I445" s="1"/>
      <c r="J445" s="1"/>
      <c r="K445" s="1" t="str" cm="1">
        <f t="array" ref="K445">_xlfn.IFS(TicketsTable[[#This Row],[CSAT_Score (1-5)]]&gt;=4,"Satisfied",TicketsTable[[#This Row],[CSAT_Score (1-5)]]&gt;=1,"Unsatisfied",ISBLANK(TicketsTable[[#This Row],[CSAT_Score (1-5)]]),"X")</f>
        <v>X</v>
      </c>
      <c r="L445" s="1" t="str" cm="1">
        <f t="array" ref="L44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45" s="1"/>
    </row>
    <row r="446" spans="1:13" x14ac:dyDescent="0.3">
      <c r="A446" s="1" t="s">
        <v>725</v>
      </c>
      <c r="B446" s="8">
        <v>46191</v>
      </c>
      <c r="C446" s="1" t="s">
        <v>726</v>
      </c>
      <c r="D446" s="1" t="s">
        <v>49</v>
      </c>
      <c r="E446" s="1" t="s">
        <v>69</v>
      </c>
      <c r="F446" s="1" t="s">
        <v>57</v>
      </c>
      <c r="G446" s="1" t="s">
        <v>58</v>
      </c>
      <c r="H446" s="1">
        <v>0.1</v>
      </c>
      <c r="I446" s="1"/>
      <c r="J446" s="1"/>
      <c r="K446" s="1" t="str" cm="1">
        <f t="array" ref="K446">_xlfn.IFS(TicketsTable[[#This Row],[CSAT_Score (1-5)]]&gt;=4,"Satisfied",TicketsTable[[#This Row],[CSAT_Score (1-5)]]&gt;=1,"Unsatisfied",ISBLANK(TicketsTable[[#This Row],[CSAT_Score (1-5)]]),"X")</f>
        <v>X</v>
      </c>
      <c r="L446" s="1" t="str" cm="1">
        <f t="array" ref="L44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46" s="1"/>
    </row>
    <row r="447" spans="1:13" x14ac:dyDescent="0.3">
      <c r="A447" s="1" t="s">
        <v>727</v>
      </c>
      <c r="B447" s="8">
        <v>46192</v>
      </c>
      <c r="C447" s="1" t="s">
        <v>60</v>
      </c>
      <c r="D447" s="1" t="s">
        <v>49</v>
      </c>
      <c r="E447" s="1" t="s">
        <v>121</v>
      </c>
      <c r="F447" s="1" t="s">
        <v>62</v>
      </c>
      <c r="G447" s="1" t="s">
        <v>58</v>
      </c>
      <c r="H447" s="1">
        <v>0.8</v>
      </c>
      <c r="I447" s="1">
        <v>5</v>
      </c>
      <c r="J447" s="1">
        <v>6</v>
      </c>
      <c r="K447" s="1" t="str" cm="1">
        <f t="array" ref="K447">_xlfn.IFS(TicketsTable[[#This Row],[CSAT_Score (1-5)]]&gt;=4,"Satisfied",TicketsTable[[#This Row],[CSAT_Score (1-5)]]&gt;=1,"Unsatisfied",ISBLANK(TicketsTable[[#This Row],[CSAT_Score (1-5)]]),"X")</f>
        <v>Satisfied</v>
      </c>
      <c r="L447" s="1" t="str" cm="1">
        <f t="array" ref="L44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47" s="1"/>
    </row>
    <row r="448" spans="1:13" x14ac:dyDescent="0.3">
      <c r="A448" s="1" t="s">
        <v>728</v>
      </c>
      <c r="B448" s="8">
        <v>46192</v>
      </c>
      <c r="C448" s="1" t="s">
        <v>448</v>
      </c>
      <c r="D448" s="1" t="s">
        <v>55</v>
      </c>
      <c r="E448" s="1" t="s">
        <v>205</v>
      </c>
      <c r="F448" s="1" t="s">
        <v>57</v>
      </c>
      <c r="G448" s="1" t="s">
        <v>58</v>
      </c>
      <c r="H448" s="1">
        <v>4.4000000000000004</v>
      </c>
      <c r="I448" s="1">
        <v>3</v>
      </c>
      <c r="J448" s="1">
        <v>6</v>
      </c>
      <c r="K448" s="1" t="str" cm="1">
        <f t="array" ref="K448">_xlfn.IFS(TicketsTable[[#This Row],[CSAT_Score (1-5)]]&gt;=4,"Satisfied",TicketsTable[[#This Row],[CSAT_Score (1-5)]]&gt;=1,"Unsatisfied",ISBLANK(TicketsTable[[#This Row],[CSAT_Score (1-5)]]),"X")</f>
        <v>Unsatisfied</v>
      </c>
      <c r="L448" s="1" t="str" cm="1">
        <f t="array" ref="L44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48" s="1"/>
    </row>
    <row r="449" spans="1:13" x14ac:dyDescent="0.3">
      <c r="A449" s="1" t="s">
        <v>729</v>
      </c>
      <c r="B449" s="8">
        <v>46192</v>
      </c>
      <c r="C449" s="1" t="s">
        <v>346</v>
      </c>
      <c r="D449" s="1" t="s">
        <v>55</v>
      </c>
      <c r="E449" s="1" t="s">
        <v>110</v>
      </c>
      <c r="F449" s="1" t="s">
        <v>62</v>
      </c>
      <c r="G449" s="1" t="s">
        <v>58</v>
      </c>
      <c r="H449" s="1">
        <v>1.8</v>
      </c>
      <c r="I449" s="1">
        <v>3</v>
      </c>
      <c r="J449" s="1">
        <v>5</v>
      </c>
      <c r="K449" s="1" t="str" cm="1">
        <f t="array" ref="K449">_xlfn.IFS(TicketsTable[[#This Row],[CSAT_Score (1-5)]]&gt;=4,"Satisfied",TicketsTable[[#This Row],[CSAT_Score (1-5)]]&gt;=1,"Unsatisfied",ISBLANK(TicketsTable[[#This Row],[CSAT_Score (1-5)]]),"X")</f>
        <v>Unsatisfied</v>
      </c>
      <c r="L449" s="1" t="str" cm="1">
        <f t="array" ref="L44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49" s="1"/>
    </row>
    <row r="450" spans="1:13" x14ac:dyDescent="0.3">
      <c r="A450" s="1" t="s">
        <v>730</v>
      </c>
      <c r="B450" s="8">
        <v>46192</v>
      </c>
      <c r="C450" s="1" t="s">
        <v>180</v>
      </c>
      <c r="D450" s="1" t="s">
        <v>49</v>
      </c>
      <c r="E450" s="1" t="s">
        <v>110</v>
      </c>
      <c r="F450" s="1" t="s">
        <v>75</v>
      </c>
      <c r="G450" s="1" t="s">
        <v>52</v>
      </c>
      <c r="H450" s="1">
        <v>29.2</v>
      </c>
      <c r="I450" s="1">
        <v>3</v>
      </c>
      <c r="J450" s="1">
        <v>2</v>
      </c>
      <c r="K450" s="1" t="str" cm="1">
        <f t="array" ref="K450">_xlfn.IFS(TicketsTable[[#This Row],[CSAT_Score (1-5)]]&gt;=4,"Satisfied",TicketsTable[[#This Row],[CSAT_Score (1-5)]]&gt;=1,"Unsatisfied",ISBLANK(TicketsTable[[#This Row],[CSAT_Score (1-5)]]),"X")</f>
        <v>Unsatisfied</v>
      </c>
      <c r="L450" s="1" t="str" cm="1">
        <f t="array" ref="L45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50" s="1"/>
    </row>
    <row r="451" spans="1:13" x14ac:dyDescent="0.3">
      <c r="A451" s="1" t="s">
        <v>731</v>
      </c>
      <c r="B451" s="8">
        <v>46192</v>
      </c>
      <c r="C451" s="1" t="s">
        <v>247</v>
      </c>
      <c r="D451" s="1" t="s">
        <v>55</v>
      </c>
      <c r="E451" s="1" t="s">
        <v>205</v>
      </c>
      <c r="F451" s="1" t="s">
        <v>62</v>
      </c>
      <c r="G451" s="1" t="s">
        <v>58</v>
      </c>
      <c r="H451" s="1">
        <v>2.8</v>
      </c>
      <c r="I451" s="1"/>
      <c r="J451" s="1">
        <v>4</v>
      </c>
      <c r="K451" s="1" t="str" cm="1">
        <f t="array" ref="K451">_xlfn.IFS(TicketsTable[[#This Row],[CSAT_Score (1-5)]]&gt;=4,"Satisfied",TicketsTable[[#This Row],[CSAT_Score (1-5)]]&gt;=1,"Unsatisfied",ISBLANK(TicketsTable[[#This Row],[CSAT_Score (1-5)]]),"X")</f>
        <v>X</v>
      </c>
      <c r="L451" s="1" t="str" cm="1">
        <f t="array" ref="L45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51" s="1"/>
    </row>
    <row r="452" spans="1:13" x14ac:dyDescent="0.3">
      <c r="A452" s="1" t="s">
        <v>732</v>
      </c>
      <c r="B452" s="8">
        <v>46193</v>
      </c>
      <c r="C452" s="1" t="s">
        <v>167</v>
      </c>
      <c r="D452" s="1" t="s">
        <v>68</v>
      </c>
      <c r="E452" s="1" t="s">
        <v>61</v>
      </c>
      <c r="F452" s="1" t="s">
        <v>51</v>
      </c>
      <c r="G452" s="1" t="s">
        <v>58</v>
      </c>
      <c r="H452" s="1">
        <v>2.1</v>
      </c>
      <c r="I452" s="1">
        <v>3</v>
      </c>
      <c r="J452" s="1">
        <v>4</v>
      </c>
      <c r="K452" s="1" t="str" cm="1">
        <f t="array" ref="K452">_xlfn.IFS(TicketsTable[[#This Row],[CSAT_Score (1-5)]]&gt;=4,"Satisfied",TicketsTable[[#This Row],[CSAT_Score (1-5)]]&gt;=1,"Unsatisfied",ISBLANK(TicketsTable[[#This Row],[CSAT_Score (1-5)]]),"X")</f>
        <v>Unsatisfied</v>
      </c>
      <c r="L452" s="1" t="str" cm="1">
        <f t="array" ref="L45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52" s="1"/>
    </row>
    <row r="453" spans="1:13" x14ac:dyDescent="0.3">
      <c r="A453" s="1" t="s">
        <v>733</v>
      </c>
      <c r="B453" s="8">
        <v>46193</v>
      </c>
      <c r="C453" s="1" t="s">
        <v>571</v>
      </c>
      <c r="D453" s="1" t="s">
        <v>49</v>
      </c>
      <c r="E453" s="1" t="s">
        <v>69</v>
      </c>
      <c r="F453" s="1" t="s">
        <v>75</v>
      </c>
      <c r="G453" s="1" t="s">
        <v>58</v>
      </c>
      <c r="H453" s="1">
        <v>3.3</v>
      </c>
      <c r="I453" s="1">
        <v>5</v>
      </c>
      <c r="J453" s="1"/>
      <c r="K453" s="1" t="str" cm="1">
        <f t="array" ref="K453">_xlfn.IFS(TicketsTable[[#This Row],[CSAT_Score (1-5)]]&gt;=4,"Satisfied",TicketsTable[[#This Row],[CSAT_Score (1-5)]]&gt;=1,"Unsatisfied",ISBLANK(TicketsTable[[#This Row],[CSAT_Score (1-5)]]),"X")</f>
        <v>Satisfied</v>
      </c>
      <c r="L453" s="1" t="str" cm="1">
        <f t="array" ref="L45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53" s="1"/>
    </row>
    <row r="454" spans="1:13" x14ac:dyDescent="0.3">
      <c r="A454" s="1" t="s">
        <v>734</v>
      </c>
      <c r="B454" s="8">
        <v>46194</v>
      </c>
      <c r="C454" s="1" t="s">
        <v>515</v>
      </c>
      <c r="D454" s="1" t="s">
        <v>49</v>
      </c>
      <c r="E454" s="1" t="s">
        <v>121</v>
      </c>
      <c r="F454" s="1" t="s">
        <v>65</v>
      </c>
      <c r="G454" s="1" t="s">
        <v>58</v>
      </c>
      <c r="H454" s="1">
        <v>2.7</v>
      </c>
      <c r="I454" s="1">
        <v>5</v>
      </c>
      <c r="J454" s="1">
        <v>7</v>
      </c>
      <c r="K454" s="1" t="str" cm="1">
        <f t="array" ref="K454">_xlfn.IFS(TicketsTable[[#This Row],[CSAT_Score (1-5)]]&gt;=4,"Satisfied",TicketsTable[[#This Row],[CSAT_Score (1-5)]]&gt;=1,"Unsatisfied",ISBLANK(TicketsTable[[#This Row],[CSAT_Score (1-5)]]),"X")</f>
        <v>Satisfied</v>
      </c>
      <c r="L454" s="1" t="str" cm="1">
        <f t="array" ref="L45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54" s="1"/>
    </row>
    <row r="455" spans="1:13" x14ac:dyDescent="0.3">
      <c r="A455" s="1" t="s">
        <v>735</v>
      </c>
      <c r="B455" s="8">
        <v>46194</v>
      </c>
      <c r="C455" s="1" t="s">
        <v>383</v>
      </c>
      <c r="D455" s="1" t="s">
        <v>82</v>
      </c>
      <c r="E455" s="1" t="s">
        <v>121</v>
      </c>
      <c r="F455" s="1" t="s">
        <v>51</v>
      </c>
      <c r="G455" s="1" t="s">
        <v>52</v>
      </c>
      <c r="H455" s="1">
        <v>61.4</v>
      </c>
      <c r="I455" s="1">
        <v>3</v>
      </c>
      <c r="J455" s="1">
        <v>3</v>
      </c>
      <c r="K455" s="1" t="str" cm="1">
        <f t="array" ref="K455">_xlfn.IFS(TicketsTable[[#This Row],[CSAT_Score (1-5)]]&gt;=4,"Satisfied",TicketsTable[[#This Row],[CSAT_Score (1-5)]]&gt;=1,"Unsatisfied",ISBLANK(TicketsTable[[#This Row],[CSAT_Score (1-5)]]),"X")</f>
        <v>Unsatisfied</v>
      </c>
      <c r="L455" s="1" t="str" cm="1">
        <f t="array" ref="L45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55" s="1"/>
    </row>
    <row r="456" spans="1:13" x14ac:dyDescent="0.3">
      <c r="A456" s="1" t="s">
        <v>736</v>
      </c>
      <c r="B456" s="8">
        <v>46194</v>
      </c>
      <c r="C456" s="1" t="s">
        <v>137</v>
      </c>
      <c r="D456" s="1" t="s">
        <v>68</v>
      </c>
      <c r="E456" s="1" t="s">
        <v>78</v>
      </c>
      <c r="F456" s="1" t="s">
        <v>57</v>
      </c>
      <c r="G456" s="1" t="s">
        <v>52</v>
      </c>
      <c r="H456" s="1">
        <v>33.9</v>
      </c>
      <c r="I456" s="1">
        <v>3</v>
      </c>
      <c r="J456" s="1">
        <v>4</v>
      </c>
      <c r="K456" s="1" t="str" cm="1">
        <f t="array" ref="K456">_xlfn.IFS(TicketsTable[[#This Row],[CSAT_Score (1-5)]]&gt;=4,"Satisfied",TicketsTable[[#This Row],[CSAT_Score (1-5)]]&gt;=1,"Unsatisfied",ISBLANK(TicketsTable[[#This Row],[CSAT_Score (1-5)]]),"X")</f>
        <v>Unsatisfied</v>
      </c>
      <c r="L456" s="1" t="str" cm="1">
        <f t="array" ref="L45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56" s="1"/>
    </row>
    <row r="457" spans="1:13" x14ac:dyDescent="0.3">
      <c r="A457" s="1" t="s">
        <v>737</v>
      </c>
      <c r="B457" s="8">
        <v>46194</v>
      </c>
      <c r="C457" s="1" t="s">
        <v>203</v>
      </c>
      <c r="D457" s="1" t="s">
        <v>82</v>
      </c>
      <c r="E457" s="1" t="s">
        <v>93</v>
      </c>
      <c r="F457" s="1" t="s">
        <v>65</v>
      </c>
      <c r="G457" s="1" t="s">
        <v>58</v>
      </c>
      <c r="H457" s="1">
        <v>3.6</v>
      </c>
      <c r="I457" s="1">
        <v>3</v>
      </c>
      <c r="J457" s="1">
        <v>6</v>
      </c>
      <c r="K457" s="1" t="str" cm="1">
        <f t="array" ref="K457">_xlfn.IFS(TicketsTable[[#This Row],[CSAT_Score (1-5)]]&gt;=4,"Satisfied",TicketsTable[[#This Row],[CSAT_Score (1-5)]]&gt;=1,"Unsatisfied",ISBLANK(TicketsTable[[#This Row],[CSAT_Score (1-5)]]),"X")</f>
        <v>Unsatisfied</v>
      </c>
      <c r="L457" s="1" t="str" cm="1">
        <f t="array" ref="L45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57" s="1"/>
    </row>
    <row r="458" spans="1:13" x14ac:dyDescent="0.3">
      <c r="A458" s="1" t="s">
        <v>738</v>
      </c>
      <c r="B458" s="8">
        <v>46195</v>
      </c>
      <c r="C458" s="1" t="s">
        <v>649</v>
      </c>
      <c r="D458" s="1" t="s">
        <v>55</v>
      </c>
      <c r="E458" s="1" t="s">
        <v>205</v>
      </c>
      <c r="F458" s="1" t="s">
        <v>79</v>
      </c>
      <c r="G458" s="1" t="s">
        <v>58</v>
      </c>
      <c r="H458" s="1">
        <v>1.1000000000000001</v>
      </c>
      <c r="I458" s="1">
        <v>3</v>
      </c>
      <c r="J458" s="1">
        <v>5</v>
      </c>
      <c r="K458" s="1" t="str" cm="1">
        <f t="array" ref="K458">_xlfn.IFS(TicketsTable[[#This Row],[CSAT_Score (1-5)]]&gt;=4,"Satisfied",TicketsTable[[#This Row],[CSAT_Score (1-5)]]&gt;=1,"Unsatisfied",ISBLANK(TicketsTable[[#This Row],[CSAT_Score (1-5)]]),"X")</f>
        <v>Unsatisfied</v>
      </c>
      <c r="L458" s="1" t="str" cm="1">
        <f t="array" ref="L45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58" s="1"/>
    </row>
    <row r="459" spans="1:13" x14ac:dyDescent="0.3">
      <c r="A459" s="1" t="s">
        <v>739</v>
      </c>
      <c r="B459" s="8">
        <v>46195</v>
      </c>
      <c r="C459" s="1" t="s">
        <v>354</v>
      </c>
      <c r="D459" s="1" t="s">
        <v>55</v>
      </c>
      <c r="E459" s="1" t="s">
        <v>110</v>
      </c>
      <c r="F459" s="1" t="s">
        <v>57</v>
      </c>
      <c r="G459" s="1" t="s">
        <v>52</v>
      </c>
      <c r="H459" s="1">
        <v>4.8</v>
      </c>
      <c r="I459" s="1"/>
      <c r="J459" s="1">
        <v>4</v>
      </c>
      <c r="K459" s="1" t="str" cm="1">
        <f t="array" ref="K459">_xlfn.IFS(TicketsTable[[#This Row],[CSAT_Score (1-5)]]&gt;=4,"Satisfied",TicketsTable[[#This Row],[CSAT_Score (1-5)]]&gt;=1,"Unsatisfied",ISBLANK(TicketsTable[[#This Row],[CSAT_Score (1-5)]]),"X")</f>
        <v>X</v>
      </c>
      <c r="L459" s="1" t="str" cm="1">
        <f t="array" ref="L45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59" s="1"/>
    </row>
    <row r="460" spans="1:13" x14ac:dyDescent="0.3">
      <c r="A460" s="1" t="s">
        <v>740</v>
      </c>
      <c r="B460" s="8">
        <v>46195</v>
      </c>
      <c r="C460" s="1" t="s">
        <v>741</v>
      </c>
      <c r="D460" s="1" t="s">
        <v>55</v>
      </c>
      <c r="E460" s="1" t="s">
        <v>110</v>
      </c>
      <c r="F460" s="1" t="s">
        <v>75</v>
      </c>
      <c r="G460" s="1" t="s">
        <v>52</v>
      </c>
      <c r="H460" s="1">
        <v>8.6999999999999993</v>
      </c>
      <c r="I460" s="1">
        <v>1</v>
      </c>
      <c r="J460" s="1">
        <v>2</v>
      </c>
      <c r="K460" s="1" t="str" cm="1">
        <f t="array" ref="K460">_xlfn.IFS(TicketsTable[[#This Row],[CSAT_Score (1-5)]]&gt;=4,"Satisfied",TicketsTable[[#This Row],[CSAT_Score (1-5)]]&gt;=1,"Unsatisfied",ISBLANK(TicketsTable[[#This Row],[CSAT_Score (1-5)]]),"X")</f>
        <v>Unsatisfied</v>
      </c>
      <c r="L460" s="1" t="str" cm="1">
        <f t="array" ref="L46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60" s="1"/>
    </row>
    <row r="461" spans="1:13" x14ac:dyDescent="0.3">
      <c r="A461" s="1" t="s">
        <v>742</v>
      </c>
      <c r="B461" s="8">
        <v>46195</v>
      </c>
      <c r="C461" s="1" t="s">
        <v>743</v>
      </c>
      <c r="D461" s="1" t="s">
        <v>68</v>
      </c>
      <c r="E461" s="1" t="s">
        <v>110</v>
      </c>
      <c r="F461" s="1" t="s">
        <v>62</v>
      </c>
      <c r="G461" s="1" t="s">
        <v>58</v>
      </c>
      <c r="H461" s="1">
        <v>3.6</v>
      </c>
      <c r="I461" s="1">
        <v>5</v>
      </c>
      <c r="J461" s="1"/>
      <c r="K461" s="1" t="str" cm="1">
        <f t="array" ref="K461">_xlfn.IFS(TicketsTable[[#This Row],[CSAT_Score (1-5)]]&gt;=4,"Satisfied",TicketsTable[[#This Row],[CSAT_Score (1-5)]]&gt;=1,"Unsatisfied",ISBLANK(TicketsTable[[#This Row],[CSAT_Score (1-5)]]),"X")</f>
        <v>Satisfied</v>
      </c>
      <c r="L461" s="1" t="str" cm="1">
        <f t="array" ref="L46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61" s="1"/>
    </row>
    <row r="462" spans="1:13" x14ac:dyDescent="0.3">
      <c r="A462" s="1" t="s">
        <v>744</v>
      </c>
      <c r="B462" s="8">
        <v>46195</v>
      </c>
      <c r="C462" s="1" t="s">
        <v>161</v>
      </c>
      <c r="D462" s="1" t="s">
        <v>49</v>
      </c>
      <c r="E462" s="1" t="s">
        <v>61</v>
      </c>
      <c r="F462" s="1" t="s">
        <v>65</v>
      </c>
      <c r="G462" s="1" t="s">
        <v>58</v>
      </c>
      <c r="H462" s="1">
        <v>4.4000000000000004</v>
      </c>
      <c r="I462" s="1">
        <v>4</v>
      </c>
      <c r="J462" s="1"/>
      <c r="K462" s="1" t="str" cm="1">
        <f t="array" ref="K462">_xlfn.IFS(TicketsTable[[#This Row],[CSAT_Score (1-5)]]&gt;=4,"Satisfied",TicketsTable[[#This Row],[CSAT_Score (1-5)]]&gt;=1,"Unsatisfied",ISBLANK(TicketsTable[[#This Row],[CSAT_Score (1-5)]]),"X")</f>
        <v>Satisfied</v>
      </c>
      <c r="L462" s="1" t="str" cm="1">
        <f t="array" ref="L46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62" s="1"/>
    </row>
    <row r="463" spans="1:13" x14ac:dyDescent="0.3">
      <c r="A463" s="1" t="s">
        <v>745</v>
      </c>
      <c r="B463" s="8">
        <v>46196</v>
      </c>
      <c r="C463" s="1" t="s">
        <v>746</v>
      </c>
      <c r="D463" s="1" t="s">
        <v>55</v>
      </c>
      <c r="E463" s="1" t="s">
        <v>61</v>
      </c>
      <c r="F463" s="1" t="s">
        <v>57</v>
      </c>
      <c r="G463" s="1" t="s">
        <v>58</v>
      </c>
      <c r="H463" s="1">
        <v>2</v>
      </c>
      <c r="I463" s="1">
        <v>5</v>
      </c>
      <c r="J463" s="1"/>
      <c r="K463" s="1" t="str" cm="1">
        <f t="array" ref="K463">_xlfn.IFS(TicketsTable[[#This Row],[CSAT_Score (1-5)]]&gt;=4,"Satisfied",TicketsTable[[#This Row],[CSAT_Score (1-5)]]&gt;=1,"Unsatisfied",ISBLANK(TicketsTable[[#This Row],[CSAT_Score (1-5)]]),"X")</f>
        <v>Satisfied</v>
      </c>
      <c r="L463" s="1" t="str" cm="1">
        <f t="array" ref="L46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63" s="1"/>
    </row>
    <row r="464" spans="1:13" x14ac:dyDescent="0.3">
      <c r="A464" s="1" t="s">
        <v>747</v>
      </c>
      <c r="B464" s="8">
        <v>46196</v>
      </c>
      <c r="C464" s="1" t="s">
        <v>743</v>
      </c>
      <c r="D464" s="1" t="s">
        <v>82</v>
      </c>
      <c r="E464" s="1" t="s">
        <v>121</v>
      </c>
      <c r="F464" s="1" t="s">
        <v>79</v>
      </c>
      <c r="G464" s="1" t="s">
        <v>52</v>
      </c>
      <c r="H464" s="1">
        <v>46</v>
      </c>
      <c r="I464" s="1">
        <v>3</v>
      </c>
      <c r="J464" s="1">
        <v>3</v>
      </c>
      <c r="K464" s="1" t="str" cm="1">
        <f t="array" ref="K464">_xlfn.IFS(TicketsTable[[#This Row],[CSAT_Score (1-5)]]&gt;=4,"Satisfied",TicketsTable[[#This Row],[CSAT_Score (1-5)]]&gt;=1,"Unsatisfied",ISBLANK(TicketsTable[[#This Row],[CSAT_Score (1-5)]]),"X")</f>
        <v>Unsatisfied</v>
      </c>
      <c r="L464" s="1" t="str" cm="1">
        <f t="array" ref="L46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64" s="1"/>
    </row>
    <row r="465" spans="1:13" x14ac:dyDescent="0.3">
      <c r="A465" s="1" t="s">
        <v>748</v>
      </c>
      <c r="B465" s="8">
        <v>46196</v>
      </c>
      <c r="C465" s="1" t="s">
        <v>749</v>
      </c>
      <c r="D465" s="1" t="s">
        <v>55</v>
      </c>
      <c r="E465" s="1" t="s">
        <v>50</v>
      </c>
      <c r="F465" s="1" t="s">
        <v>51</v>
      </c>
      <c r="G465" s="1" t="s">
        <v>58</v>
      </c>
      <c r="H465" s="1">
        <v>4.4000000000000004</v>
      </c>
      <c r="I465" s="1">
        <v>4</v>
      </c>
      <c r="J465" s="1">
        <v>6</v>
      </c>
      <c r="K465" s="1" t="str" cm="1">
        <f t="array" ref="K465">_xlfn.IFS(TicketsTable[[#This Row],[CSAT_Score (1-5)]]&gt;=4,"Satisfied",TicketsTable[[#This Row],[CSAT_Score (1-5)]]&gt;=1,"Unsatisfied",ISBLANK(TicketsTable[[#This Row],[CSAT_Score (1-5)]]),"X")</f>
        <v>Satisfied</v>
      </c>
      <c r="L465" s="1" t="str" cm="1">
        <f t="array" ref="L46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65" s="1"/>
    </row>
    <row r="466" spans="1:13" x14ac:dyDescent="0.3">
      <c r="A466" s="1" t="s">
        <v>750</v>
      </c>
      <c r="B466" s="8">
        <v>46198</v>
      </c>
      <c r="C466" s="1" t="s">
        <v>318</v>
      </c>
      <c r="D466" s="1" t="s">
        <v>55</v>
      </c>
      <c r="E466" s="1" t="s">
        <v>93</v>
      </c>
      <c r="F466" s="1" t="s">
        <v>62</v>
      </c>
      <c r="G466" s="1" t="s">
        <v>58</v>
      </c>
      <c r="H466" s="1">
        <v>4.3</v>
      </c>
      <c r="I466" s="1">
        <v>4</v>
      </c>
      <c r="J466" s="1">
        <v>6</v>
      </c>
      <c r="K466" s="1" t="str" cm="1">
        <f t="array" ref="K466">_xlfn.IFS(TicketsTable[[#This Row],[CSAT_Score (1-5)]]&gt;=4,"Satisfied",TicketsTable[[#This Row],[CSAT_Score (1-5)]]&gt;=1,"Unsatisfied",ISBLANK(TicketsTable[[#This Row],[CSAT_Score (1-5)]]),"X")</f>
        <v>Satisfied</v>
      </c>
      <c r="L466" s="1" t="str" cm="1">
        <f t="array" ref="L46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66" s="1"/>
    </row>
    <row r="467" spans="1:13" x14ac:dyDescent="0.3">
      <c r="A467" s="1" t="s">
        <v>751</v>
      </c>
      <c r="B467" s="8">
        <v>46198</v>
      </c>
      <c r="C467" s="1" t="s">
        <v>752</v>
      </c>
      <c r="D467" s="1" t="s">
        <v>68</v>
      </c>
      <c r="E467" s="1" t="s">
        <v>56</v>
      </c>
      <c r="F467" s="1" t="s">
        <v>79</v>
      </c>
      <c r="G467" s="1" t="s">
        <v>58</v>
      </c>
      <c r="H467" s="1">
        <v>4.4000000000000004</v>
      </c>
      <c r="I467" s="1">
        <v>5</v>
      </c>
      <c r="J467" s="1">
        <v>6</v>
      </c>
      <c r="K467" s="1" t="str" cm="1">
        <f t="array" ref="K467">_xlfn.IFS(TicketsTable[[#This Row],[CSAT_Score (1-5)]]&gt;=4,"Satisfied",TicketsTable[[#This Row],[CSAT_Score (1-5)]]&gt;=1,"Unsatisfied",ISBLANK(TicketsTable[[#This Row],[CSAT_Score (1-5)]]),"X")</f>
        <v>Satisfied</v>
      </c>
      <c r="L467" s="1" t="str" cm="1">
        <f t="array" ref="L46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67" s="1"/>
    </row>
    <row r="468" spans="1:13" x14ac:dyDescent="0.3">
      <c r="A468" s="1" t="s">
        <v>753</v>
      </c>
      <c r="B468" s="8">
        <v>46198</v>
      </c>
      <c r="C468" s="1" t="s">
        <v>451</v>
      </c>
      <c r="D468" s="1" t="s">
        <v>49</v>
      </c>
      <c r="E468" s="1" t="s">
        <v>121</v>
      </c>
      <c r="F468" s="1" t="s">
        <v>51</v>
      </c>
      <c r="G468" s="1" t="s">
        <v>58</v>
      </c>
      <c r="H468" s="1">
        <v>4.3</v>
      </c>
      <c r="I468" s="1">
        <v>5</v>
      </c>
      <c r="J468" s="1"/>
      <c r="K468" s="1" t="str" cm="1">
        <f t="array" ref="K468">_xlfn.IFS(TicketsTable[[#This Row],[CSAT_Score (1-5)]]&gt;=4,"Satisfied",TicketsTable[[#This Row],[CSAT_Score (1-5)]]&gt;=1,"Unsatisfied",ISBLANK(TicketsTable[[#This Row],[CSAT_Score (1-5)]]),"X")</f>
        <v>Satisfied</v>
      </c>
      <c r="L468" s="1" t="str" cm="1">
        <f t="array" ref="L46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No Response</v>
      </c>
      <c r="M468" s="1"/>
    </row>
    <row r="469" spans="1:13" x14ac:dyDescent="0.3">
      <c r="A469" s="1" t="s">
        <v>754</v>
      </c>
      <c r="B469" s="8">
        <v>46198</v>
      </c>
      <c r="C469" s="1" t="s">
        <v>81</v>
      </c>
      <c r="D469" s="1" t="s">
        <v>49</v>
      </c>
      <c r="E469" s="1" t="s">
        <v>56</v>
      </c>
      <c r="F469" s="1" t="s">
        <v>51</v>
      </c>
      <c r="G469" s="1" t="s">
        <v>58</v>
      </c>
      <c r="H469" s="1">
        <v>4.0999999999999996</v>
      </c>
      <c r="I469" s="1">
        <v>5</v>
      </c>
      <c r="J469" s="1">
        <v>4</v>
      </c>
      <c r="K469" s="1" t="str" cm="1">
        <f t="array" ref="K469">_xlfn.IFS(TicketsTable[[#This Row],[CSAT_Score (1-5)]]&gt;=4,"Satisfied",TicketsTable[[#This Row],[CSAT_Score (1-5)]]&gt;=1,"Unsatisfied",ISBLANK(TicketsTable[[#This Row],[CSAT_Score (1-5)]]),"X")</f>
        <v>Satisfied</v>
      </c>
      <c r="L469" s="1" t="str" cm="1">
        <f t="array" ref="L46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69" s="1"/>
    </row>
    <row r="470" spans="1:13" x14ac:dyDescent="0.3">
      <c r="A470" s="1" t="s">
        <v>755</v>
      </c>
      <c r="B470" s="8">
        <v>46199</v>
      </c>
      <c r="C470" s="1" t="s">
        <v>229</v>
      </c>
      <c r="D470" s="1" t="s">
        <v>49</v>
      </c>
      <c r="E470" s="1" t="s">
        <v>121</v>
      </c>
      <c r="F470" s="1" t="s">
        <v>62</v>
      </c>
      <c r="G470" s="1" t="s">
        <v>58</v>
      </c>
      <c r="H470" s="1">
        <v>2.8</v>
      </c>
      <c r="I470" s="1">
        <v>5</v>
      </c>
      <c r="J470" s="1">
        <v>6</v>
      </c>
      <c r="K470" s="1" t="str" cm="1">
        <f t="array" ref="K470">_xlfn.IFS(TicketsTable[[#This Row],[CSAT_Score (1-5)]]&gt;=4,"Satisfied",TicketsTable[[#This Row],[CSAT_Score (1-5)]]&gt;=1,"Unsatisfied",ISBLANK(TicketsTable[[#This Row],[CSAT_Score (1-5)]]),"X")</f>
        <v>Satisfied</v>
      </c>
      <c r="L470" s="1" t="str" cm="1">
        <f t="array" ref="L47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70" s="1"/>
    </row>
    <row r="471" spans="1:13" x14ac:dyDescent="0.3">
      <c r="A471" s="1" t="s">
        <v>756</v>
      </c>
      <c r="B471" s="8">
        <v>46199</v>
      </c>
      <c r="C471" s="1" t="s">
        <v>757</v>
      </c>
      <c r="D471" s="1" t="s">
        <v>55</v>
      </c>
      <c r="E471" s="1" t="s">
        <v>61</v>
      </c>
      <c r="F471" s="1" t="s">
        <v>62</v>
      </c>
      <c r="G471" s="1" t="s">
        <v>58</v>
      </c>
      <c r="H471" s="1">
        <v>0.7</v>
      </c>
      <c r="I471" s="1">
        <v>5</v>
      </c>
      <c r="J471" s="1">
        <v>7</v>
      </c>
      <c r="K471" s="1" t="str" cm="1">
        <f t="array" ref="K471">_xlfn.IFS(TicketsTable[[#This Row],[CSAT_Score (1-5)]]&gt;=4,"Satisfied",TicketsTable[[#This Row],[CSAT_Score (1-5)]]&gt;=1,"Unsatisfied",ISBLANK(TicketsTable[[#This Row],[CSAT_Score (1-5)]]),"X")</f>
        <v>Satisfied</v>
      </c>
      <c r="L471" s="1" t="str" cm="1">
        <f t="array" ref="L47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71" s="1"/>
    </row>
    <row r="472" spans="1:13" x14ac:dyDescent="0.3">
      <c r="A472" s="1" t="s">
        <v>758</v>
      </c>
      <c r="B472" s="8">
        <v>46200</v>
      </c>
      <c r="C472" s="1" t="s">
        <v>123</v>
      </c>
      <c r="D472" s="1" t="s">
        <v>49</v>
      </c>
      <c r="E472" s="1" t="s">
        <v>121</v>
      </c>
      <c r="F472" s="1" t="s">
        <v>65</v>
      </c>
      <c r="G472" s="1" t="s">
        <v>52</v>
      </c>
      <c r="H472" s="1">
        <v>44.4</v>
      </c>
      <c r="I472" s="1">
        <v>1</v>
      </c>
      <c r="J472" s="1">
        <v>3</v>
      </c>
      <c r="K472" s="1" t="str" cm="1">
        <f t="array" ref="K472">_xlfn.IFS(TicketsTable[[#This Row],[CSAT_Score (1-5)]]&gt;=4,"Satisfied",TicketsTable[[#This Row],[CSAT_Score (1-5)]]&gt;=1,"Unsatisfied",ISBLANK(TicketsTable[[#This Row],[CSAT_Score (1-5)]]),"X")</f>
        <v>Unsatisfied</v>
      </c>
      <c r="L472" s="1" t="str" cm="1">
        <f t="array" ref="L472">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72" s="1"/>
    </row>
    <row r="473" spans="1:13" x14ac:dyDescent="0.3">
      <c r="A473" s="1" t="s">
        <v>759</v>
      </c>
      <c r="B473" s="8">
        <v>46200</v>
      </c>
      <c r="C473" s="1" t="s">
        <v>377</v>
      </c>
      <c r="D473" s="1" t="s">
        <v>55</v>
      </c>
      <c r="E473" s="1" t="s">
        <v>110</v>
      </c>
      <c r="F473" s="1" t="s">
        <v>51</v>
      </c>
      <c r="G473" s="1" t="s">
        <v>58</v>
      </c>
      <c r="H473" s="1">
        <v>3.9</v>
      </c>
      <c r="I473" s="1">
        <v>4</v>
      </c>
      <c r="J473" s="1">
        <v>6</v>
      </c>
      <c r="K473" s="1" t="str" cm="1">
        <f t="array" ref="K473">_xlfn.IFS(TicketsTable[[#This Row],[CSAT_Score (1-5)]]&gt;=4,"Satisfied",TicketsTable[[#This Row],[CSAT_Score (1-5)]]&gt;=1,"Unsatisfied",ISBLANK(TicketsTable[[#This Row],[CSAT_Score (1-5)]]),"X")</f>
        <v>Satisfied</v>
      </c>
      <c r="L473" s="1" t="str" cm="1">
        <f t="array" ref="L473">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73" s="1"/>
    </row>
    <row r="474" spans="1:13" x14ac:dyDescent="0.3">
      <c r="A474" s="1" t="s">
        <v>760</v>
      </c>
      <c r="B474" s="8">
        <v>46200</v>
      </c>
      <c r="C474" s="1" t="s">
        <v>215</v>
      </c>
      <c r="D474" s="1" t="s">
        <v>55</v>
      </c>
      <c r="E474" s="1" t="s">
        <v>78</v>
      </c>
      <c r="F474" s="1" t="s">
        <v>51</v>
      </c>
      <c r="G474" s="1" t="s">
        <v>58</v>
      </c>
      <c r="H474" s="1">
        <v>3.8</v>
      </c>
      <c r="I474" s="1"/>
      <c r="J474" s="1">
        <v>5</v>
      </c>
      <c r="K474" s="1" t="str" cm="1">
        <f t="array" ref="K474">_xlfn.IFS(TicketsTable[[#This Row],[CSAT_Score (1-5)]]&gt;=4,"Satisfied",TicketsTable[[#This Row],[CSAT_Score (1-5)]]&gt;=1,"Unsatisfied",ISBLANK(TicketsTable[[#This Row],[CSAT_Score (1-5)]]),"X")</f>
        <v>X</v>
      </c>
      <c r="L474" s="1" t="str" cm="1">
        <f t="array" ref="L474">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74" s="1"/>
    </row>
    <row r="475" spans="1:13" x14ac:dyDescent="0.3">
      <c r="A475" s="1" t="s">
        <v>761</v>
      </c>
      <c r="B475" s="8">
        <v>46201</v>
      </c>
      <c r="C475" s="1" t="s">
        <v>99</v>
      </c>
      <c r="D475" s="1" t="s">
        <v>68</v>
      </c>
      <c r="E475" s="1" t="s">
        <v>74</v>
      </c>
      <c r="F475" s="1" t="s">
        <v>57</v>
      </c>
      <c r="G475" s="1" t="s">
        <v>58</v>
      </c>
      <c r="H475" s="1">
        <v>0.8</v>
      </c>
      <c r="I475" s="1">
        <v>5</v>
      </c>
      <c r="J475" s="1">
        <v>5</v>
      </c>
      <c r="K475" s="1" t="str" cm="1">
        <f t="array" ref="K475">_xlfn.IFS(TicketsTable[[#This Row],[CSAT_Score (1-5)]]&gt;=4,"Satisfied",TicketsTable[[#This Row],[CSAT_Score (1-5)]]&gt;=1,"Unsatisfied",ISBLANK(TicketsTable[[#This Row],[CSAT_Score (1-5)]]),"X")</f>
        <v>Satisfied</v>
      </c>
      <c r="L475" s="1" t="str" cm="1">
        <f t="array" ref="L475">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Neutral</v>
      </c>
      <c r="M475" s="1"/>
    </row>
    <row r="476" spans="1:13" x14ac:dyDescent="0.3">
      <c r="A476" s="1" t="s">
        <v>762</v>
      </c>
      <c r="B476" s="8">
        <v>46201</v>
      </c>
      <c r="C476" s="1" t="s">
        <v>726</v>
      </c>
      <c r="D476" s="1" t="s">
        <v>82</v>
      </c>
      <c r="E476" s="1" t="s">
        <v>74</v>
      </c>
      <c r="F476" s="1" t="s">
        <v>57</v>
      </c>
      <c r="G476" s="1" t="s">
        <v>52</v>
      </c>
      <c r="H476" s="1">
        <v>36.799999999999997</v>
      </c>
      <c r="I476" s="1">
        <v>2</v>
      </c>
      <c r="J476" s="1">
        <v>3</v>
      </c>
      <c r="K476" s="1" t="str" cm="1">
        <f t="array" ref="K476">_xlfn.IFS(TicketsTable[[#This Row],[CSAT_Score (1-5)]]&gt;=4,"Satisfied",TicketsTable[[#This Row],[CSAT_Score (1-5)]]&gt;=1,"Unsatisfied",ISBLANK(TicketsTable[[#This Row],[CSAT_Score (1-5)]]),"X")</f>
        <v>Unsatisfied</v>
      </c>
      <c r="L476" s="1" t="str" cm="1">
        <f t="array" ref="L476">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76" s="1"/>
    </row>
    <row r="477" spans="1:13" x14ac:dyDescent="0.3">
      <c r="A477" s="1" t="s">
        <v>763</v>
      </c>
      <c r="B477" s="8">
        <v>46202</v>
      </c>
      <c r="C477" s="1" t="s">
        <v>764</v>
      </c>
      <c r="D477" s="1" t="s">
        <v>82</v>
      </c>
      <c r="E477" s="1" t="s">
        <v>61</v>
      </c>
      <c r="F477" s="1" t="s">
        <v>57</v>
      </c>
      <c r="G477" s="1" t="s">
        <v>52</v>
      </c>
      <c r="H477" s="1">
        <v>60.9</v>
      </c>
      <c r="I477" s="1">
        <v>4</v>
      </c>
      <c r="J477" s="1">
        <v>1</v>
      </c>
      <c r="K477" s="1" t="str" cm="1">
        <f t="array" ref="K477">_xlfn.IFS(TicketsTable[[#This Row],[CSAT_Score (1-5)]]&gt;=4,"Satisfied",TicketsTable[[#This Row],[CSAT_Score (1-5)]]&gt;=1,"Unsatisfied",ISBLANK(TicketsTable[[#This Row],[CSAT_Score (1-5)]]),"X")</f>
        <v>Satisfied</v>
      </c>
      <c r="L477" s="1" t="str" cm="1">
        <f t="array" ref="L477">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77" s="1"/>
    </row>
    <row r="478" spans="1:13" x14ac:dyDescent="0.3">
      <c r="A478" s="1" t="s">
        <v>765</v>
      </c>
      <c r="B478" s="8">
        <v>46202</v>
      </c>
      <c r="C478" s="1" t="s">
        <v>146</v>
      </c>
      <c r="D478" s="1" t="s">
        <v>68</v>
      </c>
      <c r="E478" s="1" t="s">
        <v>61</v>
      </c>
      <c r="F478" s="1" t="s">
        <v>57</v>
      </c>
      <c r="G478" s="1" t="s">
        <v>58</v>
      </c>
      <c r="H478" s="1">
        <v>4.2</v>
      </c>
      <c r="I478" s="1">
        <v>4</v>
      </c>
      <c r="J478" s="1">
        <v>7</v>
      </c>
      <c r="K478" s="1" t="str" cm="1">
        <f t="array" ref="K478">_xlfn.IFS(TicketsTable[[#This Row],[CSAT_Score (1-5)]]&gt;=4,"Satisfied",TicketsTable[[#This Row],[CSAT_Score (1-5)]]&gt;=1,"Unsatisfied",ISBLANK(TicketsTable[[#This Row],[CSAT_Score (1-5)]]),"X")</f>
        <v>Satisfied</v>
      </c>
      <c r="L478" s="1" t="str" cm="1">
        <f t="array" ref="L478">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78" s="1"/>
    </row>
    <row r="479" spans="1:13" x14ac:dyDescent="0.3">
      <c r="A479" s="1" t="s">
        <v>766</v>
      </c>
      <c r="B479" s="8">
        <v>46203</v>
      </c>
      <c r="C479" s="1" t="s">
        <v>218</v>
      </c>
      <c r="D479" s="1" t="s">
        <v>68</v>
      </c>
      <c r="E479" s="1" t="s">
        <v>61</v>
      </c>
      <c r="F479" s="1" t="s">
        <v>57</v>
      </c>
      <c r="G479" s="1" t="s">
        <v>58</v>
      </c>
      <c r="H479" s="1">
        <v>0.6</v>
      </c>
      <c r="I479" s="1">
        <v>4</v>
      </c>
      <c r="J479" s="1">
        <v>6</v>
      </c>
      <c r="K479" s="1" t="str" cm="1">
        <f t="array" ref="K479">_xlfn.IFS(TicketsTable[[#This Row],[CSAT_Score (1-5)]]&gt;=4,"Satisfied",TicketsTable[[#This Row],[CSAT_Score (1-5)]]&gt;=1,"Unsatisfied",ISBLANK(TicketsTable[[#This Row],[CSAT_Score (1-5)]]),"X")</f>
        <v>Satisfied</v>
      </c>
      <c r="L479" s="1" t="str" cm="1">
        <f t="array" ref="L479">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79" s="1"/>
    </row>
    <row r="480" spans="1:13" x14ac:dyDescent="0.3">
      <c r="A480" s="1" t="s">
        <v>767</v>
      </c>
      <c r="B480" s="8">
        <v>46203</v>
      </c>
      <c r="C480" s="1" t="s">
        <v>236</v>
      </c>
      <c r="D480" s="1" t="s">
        <v>55</v>
      </c>
      <c r="E480" s="1" t="s">
        <v>121</v>
      </c>
      <c r="F480" s="1" t="s">
        <v>57</v>
      </c>
      <c r="G480" s="1" t="s">
        <v>58</v>
      </c>
      <c r="H480" s="1">
        <v>4.4000000000000004</v>
      </c>
      <c r="I480" s="1">
        <v>3</v>
      </c>
      <c r="J480" s="1">
        <v>7</v>
      </c>
      <c r="K480" s="1" t="str" cm="1">
        <f t="array" ref="K480">_xlfn.IFS(TicketsTable[[#This Row],[CSAT_Score (1-5)]]&gt;=4,"Satisfied",TicketsTable[[#This Row],[CSAT_Score (1-5)]]&gt;=1,"Unsatisfied",ISBLANK(TicketsTable[[#This Row],[CSAT_Score (1-5)]]),"X")</f>
        <v>Unsatisfied</v>
      </c>
      <c r="L480" s="1" t="str" cm="1">
        <f t="array" ref="L480">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Low Effort</v>
      </c>
      <c r="M480" s="1"/>
    </row>
    <row r="481" spans="1:13" x14ac:dyDescent="0.3">
      <c r="A481" s="1" t="s">
        <v>768</v>
      </c>
      <c r="B481" s="8">
        <v>46203</v>
      </c>
      <c r="C481" s="1" t="s">
        <v>394</v>
      </c>
      <c r="D481" s="1" t="s">
        <v>49</v>
      </c>
      <c r="E481" s="1" t="s">
        <v>93</v>
      </c>
      <c r="F481" s="1" t="s">
        <v>79</v>
      </c>
      <c r="G481" s="1" t="s">
        <v>52</v>
      </c>
      <c r="H481" s="1">
        <v>63.7</v>
      </c>
      <c r="I481" s="1">
        <v>2</v>
      </c>
      <c r="J481" s="1">
        <v>1</v>
      </c>
      <c r="K481" s="1" t="str" cm="1">
        <f t="array" ref="K481">_xlfn.IFS(TicketsTable[[#This Row],[CSAT_Score (1-5)]]&gt;=4,"Satisfied",TicketsTable[[#This Row],[CSAT_Score (1-5)]]&gt;=1,"Unsatisfied",ISBLANK(TicketsTable[[#This Row],[CSAT_Score (1-5)]]),"X")</f>
        <v>Unsatisfied</v>
      </c>
      <c r="L481" s="1" t="str" cm="1">
        <f t="array" ref="L481">IFERROR(_xlfn.IFS(OR(TicketsTable[[#This Row],[CES_Score (1-7)]]=1,TicketsTable[[#This Row],[CES_Score (1-7)]]=2,TicketsTable[[#This Row],[CES_Score (1-7)]]=3),"High Effort",OR(TicketsTable[[#This Row],[CES_Score (1-7)]]=6,TicketsTable[[#This Row],[CES_Score (1-7)]]=7),"Low Effort",OR(TicketsTable[[#This Row],[CES_Score (1-7)]]=4,TicketsTable[[#This Row],[CES_Score (1-7)]]=5),"Neutral"),"No Response")</f>
        <v>High Effort</v>
      </c>
      <c r="M481" s="1"/>
    </row>
  </sheetData>
  <sortState xmlns:xlrd2="http://schemas.microsoft.com/office/spreadsheetml/2017/richdata2" ref="Z5:Z8">
    <sortCondition descending="1" ref="Z8"/>
  </sortState>
  <phoneticPr fontId="9" type="noConversion"/>
  <pageMargins left="0.75" right="0.75" top="1" bottom="1" header="0.511811023622047" footer="0.511811023622047"/>
  <pageSetup paperSize="9" orientation="portrait" horizontalDpi="300" verticalDpi="300"/>
  <tableParts count="1">
    <tablePart r:id="rId1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B2:I18"/>
  <sheetViews>
    <sheetView showGridLines="0" zoomScaleNormal="100" workbookViewId="0">
      <selection activeCell="H10" sqref="H10"/>
    </sheetView>
  </sheetViews>
  <sheetFormatPr defaultColWidth="8.6640625" defaultRowHeight="14.4" x14ac:dyDescent="0.3"/>
  <cols>
    <col min="1" max="1" width="2" customWidth="1"/>
    <col min="2" max="2" width="46" customWidth="1"/>
    <col min="3" max="8" width="12" customWidth="1"/>
    <col min="9" max="9" width="16" customWidth="1"/>
  </cols>
  <sheetData>
    <row r="2" spans="2:9" ht="21" x14ac:dyDescent="0.4">
      <c r="B2" s="3" t="s">
        <v>1331</v>
      </c>
    </row>
    <row r="3" spans="2:9" ht="15.75" customHeight="1" x14ac:dyDescent="0.3">
      <c r="B3" s="4" t="s">
        <v>1332</v>
      </c>
    </row>
    <row r="5" spans="2:9" ht="28.8" x14ac:dyDescent="0.3">
      <c r="B5" s="10" t="s">
        <v>1333</v>
      </c>
      <c r="C5" s="11" t="s">
        <v>1334</v>
      </c>
      <c r="D5" s="11" t="s">
        <v>1335</v>
      </c>
      <c r="E5" s="11" t="s">
        <v>1336</v>
      </c>
      <c r="F5" s="11" t="s">
        <v>1337</v>
      </c>
      <c r="G5" s="11" t="s">
        <v>1338</v>
      </c>
      <c r="H5" s="11" t="s">
        <v>1339</v>
      </c>
      <c r="I5" s="12" t="s">
        <v>1340</v>
      </c>
    </row>
    <row r="6" spans="2:9" x14ac:dyDescent="0.3">
      <c r="B6" s="13" t="s">
        <v>1341</v>
      </c>
      <c r="C6" s="14">
        <f>ROUND(COUNTIFS(Support_Tickets!$B$2:$B$481,"&gt;="&amp;DATE(2026,1,1),Support_Tickets!$B$2:$B$481,"&lt;"&amp;DATE(2026,1+1,1),Support_Tickets!$I$2:$I$481,"&gt;=4")/COUNTIFS(Support_Tickets!$B$2:$B$481,"&gt;="&amp;DATE(2026,1,1),Support_Tickets!$B$2:$B$481,"&lt;"&amp;DATE(2026,1+1,1),Support_Tickets!$I$2:$I$481,"&lt;&gt;")*100,1)</f>
        <v>55.8</v>
      </c>
      <c r="D6" s="14">
        <f>ROUND(COUNTIFS(Support_Tickets!$B$2:$B$481,"&gt;="&amp;DATE(2026,2,1),Support_Tickets!$B$2:$B$481,"&lt;"&amp;DATE(2026,2+1,1),Support_Tickets!$I$2:$I$481,"&gt;=4")/COUNTIFS(Support_Tickets!$B$2:$B$481,"&gt;="&amp;DATE(2026,2,1),Support_Tickets!$B$2:$B$481,"&lt;"&amp;DATE(2026,2+1,1),Support_Tickets!$I$2:$I$481,"&lt;&gt;")*100,1)</f>
        <v>55</v>
      </c>
      <c r="E6" s="14">
        <f>ROUND(COUNTIFS(Support_Tickets!$B$2:$B$481,"&gt;="&amp;DATE(2026,3,1),Support_Tickets!$B$2:$B$481,"&lt;"&amp;DATE(2026,3+1,1),Support_Tickets!$I$2:$I$481,"&gt;=4")/COUNTIFS(Support_Tickets!$B$2:$B$481,"&gt;="&amp;DATE(2026,3,1),Support_Tickets!$B$2:$B$481,"&lt;"&amp;DATE(2026,3+1,1),Support_Tickets!$I$2:$I$481,"&lt;&gt;")*100,1)</f>
        <v>64.5</v>
      </c>
      <c r="F6" s="14">
        <f>ROUND(COUNTIFS(Support_Tickets!$B$2:$B$481,"&gt;="&amp;DATE(2026,4,1),Support_Tickets!$B$2:$B$481,"&lt;"&amp;DATE(2026,4+1,1),Support_Tickets!$I$2:$I$481,"&gt;=4")/COUNTIFS(Support_Tickets!$B$2:$B$481,"&gt;="&amp;DATE(2026,4,1),Support_Tickets!$B$2:$B$481,"&lt;"&amp;DATE(2026,4+1,1),Support_Tickets!$I$2:$I$481,"&lt;&gt;")*100,1)</f>
        <v>73.400000000000006</v>
      </c>
      <c r="G6" s="14">
        <f>ROUND(COUNTIFS(Support_Tickets!$B$2:$B$481,"&gt;="&amp;DATE(2026,5,1),Support_Tickets!$B$2:$B$481,"&lt;"&amp;DATE(2026,5+1,1),Support_Tickets!$I$2:$I$481,"&gt;=4")/COUNTIFS(Support_Tickets!$B$2:$B$481,"&gt;="&amp;DATE(2026,5,1),Support_Tickets!$B$2:$B$481,"&lt;"&amp;DATE(2026,5+1,1),Support_Tickets!$I$2:$I$481,"&lt;&gt;")*100,1)</f>
        <v>65.3</v>
      </c>
      <c r="H6" s="14">
        <f>ROUND(COUNTIFS(Support_Tickets!$B$2:$B$481,"&gt;="&amp;DATE(2026,6,1),Support_Tickets!$B$2:$B$481,"&lt;"&amp;DATE(2026,6+1,1),Support_Tickets!$I$2:$I$481,"&gt;=4")/COUNTIFS(Support_Tickets!$B$2:$B$481,"&gt;="&amp;DATE(2026,6,1),Support_Tickets!$B$2:$B$481,"&lt;"&amp;DATE(2026,6+1,1),Support_Tickets!$I$2:$I$481,"&lt;&gt;")*100,1)</f>
        <v>58</v>
      </c>
      <c r="I6" s="14">
        <f>ROUND(COUNTIFS(Support_Tickets!$B$2:$B$481,"&gt;="&amp;DATE(2026,1,1),Support_Tickets!$B$2:$B$481,"&lt;"&amp;DATE(2026,7,1),Support_Tickets!$I$2:$I$481,"&gt;=4")/COUNTIFS(Support_Tickets!$B$2:$B$481,"&gt;="&amp;DATE(2026,1,1),Support_Tickets!$B$2:$B$481,"&lt;"&amp;DATE(2026,7,1),Support_Tickets!$I$2:$I$481,"&lt;&gt;")*100,1)</f>
        <v>62.4</v>
      </c>
    </row>
    <row r="7" spans="2:9" x14ac:dyDescent="0.3">
      <c r="B7" s="13" t="s">
        <v>1342</v>
      </c>
      <c r="C7" s="15">
        <f>ROUND((COUNTIFS(NPS_Survey!$E$2:$E$291,"Q1 2026",NPS_Survey!$D$2:$D$291,"&gt;=9")-COUNTIFS(NPS_Survey!$E$2:$E$291,"Q1 2026",NPS_Survey!$D$2:$D$291,"&lt;=6"))/COUNTIF(NPS_Survey!$E$2:$E$291,"Q1 2026")*100,1)</f>
        <v>30</v>
      </c>
      <c r="D7" s="15">
        <f>ROUND((COUNTIFS(NPS_Survey!$E$2:$E$291,"Q1 2026",NPS_Survey!$D$2:$D$291,"&gt;=9")-COUNTIFS(NPS_Survey!$E$2:$E$291,"Q1 2026",NPS_Survey!$D$2:$D$291,"&lt;=6"))/COUNTIF(NPS_Survey!$E$2:$E$291,"Q1 2026")*100,1)</f>
        <v>30</v>
      </c>
      <c r="E7" s="15">
        <f>ROUND((COUNTIFS(NPS_Survey!$E$2:$E$291,"Q1 2026",NPS_Survey!$D$2:$D$291,"&gt;=9")-COUNTIFS(NPS_Survey!$E$2:$E$291,"Q1 2026",NPS_Survey!$D$2:$D$291,"&lt;=6"))/COUNTIF(NPS_Survey!$E$2:$E$291,"Q1 2026")*100,1)</f>
        <v>30</v>
      </c>
      <c r="F7" s="15">
        <f>ROUND((COUNTIFS(NPS_Survey!$E$2:$E$291,"Q2 2026",NPS_Survey!$D$2:$D$291,"&gt;=9")-COUNTIFS(NPS_Survey!$E$2:$E$291,"Q2 2026",NPS_Survey!$D$2:$D$291,"&lt;=6"))/COUNTIF(NPS_Survey!$E$2:$E$291,"Q2 2026")*100,1)</f>
        <v>17.3</v>
      </c>
      <c r="G7" s="15">
        <f>ROUND((COUNTIFS(NPS_Survey!$E$2:$E$291,"Q2 2026",NPS_Survey!$D$2:$D$291,"&gt;=9")-COUNTIFS(NPS_Survey!$E$2:$E$291,"Q2 2026",NPS_Survey!$D$2:$D$291,"&lt;=6"))/COUNTIF(NPS_Survey!$E$2:$E$291,"Q2 2026")*100,1)</f>
        <v>17.3</v>
      </c>
      <c r="H7" s="15">
        <f>ROUND((COUNTIFS(NPS_Survey!$E$2:$E$291,"Q2 2026",NPS_Survey!$D$2:$D$291,"&gt;=9")-COUNTIFS(NPS_Survey!$E$2:$E$291,"Q2 2026",NPS_Survey!$D$2:$D$291,"&lt;=6"))/COUNTIF(NPS_Survey!$E$2:$E$291,"Q2 2026")*100,1)</f>
        <v>17.3</v>
      </c>
      <c r="I7" s="15">
        <f>ROUND((COUNTIF(NPS_Survey!$D$2:$D$291,"&gt;=9")-COUNTIF(NPS_Survey!$D$2:$D$291,"&lt;=6"))/COUNTA(NPS_Survey!$D$2:$D$291)*100,1)</f>
        <v>23.4</v>
      </c>
    </row>
    <row r="8" spans="2:9" x14ac:dyDescent="0.3">
      <c r="B8" s="13" t="s">
        <v>1343</v>
      </c>
      <c r="C8" s="16">
        <f>ROUND(AVERAGEIFS(Support_Tickets!$J$2:$J$481,Support_Tickets!$B$2:$B$481,"&gt;="&amp;DATE(2026,1,1),Support_Tickets!$B$2:$B$481,"&lt;"&amp;DATE(2026,1+1,1),Support_Tickets!$J$2:$J$481,"&lt;&gt;"),2)</f>
        <v>4.55</v>
      </c>
      <c r="D8" s="16">
        <f>ROUND(AVERAGEIFS(Support_Tickets!$J$2:$J$481,Support_Tickets!$B$2:$B$481,"&gt;="&amp;DATE(2026,2,1),Support_Tickets!$B$2:$B$481,"&lt;"&amp;DATE(2026,2+1,1),Support_Tickets!$J$2:$J$481,"&lt;&gt;"),2)</f>
        <v>4.58</v>
      </c>
      <c r="E8" s="16">
        <f>ROUND(AVERAGEIFS(Support_Tickets!$J$2:$J$481,Support_Tickets!$B$2:$B$481,"&gt;="&amp;DATE(2026,3,1),Support_Tickets!$B$2:$B$481,"&lt;"&amp;DATE(2026,3+1,1),Support_Tickets!$J$2:$J$481,"&lt;&gt;"),2)</f>
        <v>4.7</v>
      </c>
      <c r="F8" s="16">
        <f>ROUND(AVERAGEIFS(Support_Tickets!$J$2:$J$481,Support_Tickets!$B$2:$B$481,"&gt;="&amp;DATE(2026,4,1),Support_Tickets!$B$2:$B$481,"&lt;"&amp;DATE(2026,4+1,1),Support_Tickets!$J$2:$J$481,"&lt;&gt;"),2)</f>
        <v>4.9000000000000004</v>
      </c>
      <c r="G8" s="16">
        <f>ROUND(AVERAGEIFS(Support_Tickets!$J$2:$J$481,Support_Tickets!$B$2:$B$481,"&gt;="&amp;DATE(2026,5,1),Support_Tickets!$B$2:$B$481,"&lt;"&amp;DATE(2026,5+1,1),Support_Tickets!$J$2:$J$481,"&lt;&gt;"),2)</f>
        <v>4.59</v>
      </c>
      <c r="H8" s="16">
        <f>ROUND(AVERAGEIFS(Support_Tickets!$J$2:$J$481,Support_Tickets!$B$2:$B$481,"&gt;="&amp;DATE(2026,6,1),Support_Tickets!$B$2:$B$481,"&lt;"&amp;DATE(2026,6+1,1),Support_Tickets!$J$2:$J$481,"&lt;&gt;"),2)</f>
        <v>4.7</v>
      </c>
      <c r="I8" s="16">
        <f>ROUND(AVERAGE(Support_Tickets!$J$2:$J$481),2)</f>
        <v>4.67</v>
      </c>
    </row>
    <row r="9" spans="2:9" x14ac:dyDescent="0.3">
      <c r="B9" s="13" t="s">
        <v>1344</v>
      </c>
      <c r="C9" s="14">
        <f>ROUND(COUNTIFS(Support_Tickets!$B$2:$B$481,"&gt;="&amp;DATE(2026,1,1),Support_Tickets!$B$2:$B$481,"&lt;"&amp;DATE(2026,1+1,1),Support_Tickets!$G$2:$G$481,"Yes")/COUNTIFS(Support_Tickets!$B$2:$B$481,"&gt;="&amp;DATE(2026,1,1),Support_Tickets!$B$2:$B$481,"&lt;"&amp;DATE(2026,1+1,1))*100,1)</f>
        <v>72.3</v>
      </c>
      <c r="D9" s="14">
        <f>ROUND(COUNTIFS(Support_Tickets!$B$2:$B$481,"&gt;="&amp;DATE(2026,2,1),Support_Tickets!$B$2:$B$481,"&lt;"&amp;DATE(2026,2+1,1),Support_Tickets!$G$2:$G$481,"Yes")/COUNTIFS(Support_Tickets!$B$2:$B$481,"&gt;="&amp;DATE(2026,2,1),Support_Tickets!$B$2:$B$481,"&lt;"&amp;DATE(2026,2+1,1))*100,1)</f>
        <v>67.5</v>
      </c>
      <c r="E9" s="14">
        <f>ROUND(COUNTIFS(Support_Tickets!$B$2:$B$481,"&gt;="&amp;DATE(2026,3,1),Support_Tickets!$B$2:$B$481,"&lt;"&amp;DATE(2026,3+1,1),Support_Tickets!$G$2:$G$481,"Yes")/COUNTIFS(Support_Tickets!$B$2:$B$481,"&gt;="&amp;DATE(2026,3,1),Support_Tickets!$B$2:$B$481,"&lt;"&amp;DATE(2026,3+1,1))*100,1)</f>
        <v>70.5</v>
      </c>
      <c r="F9" s="14">
        <f>ROUND(COUNTIFS(Support_Tickets!$B$2:$B$481,"&gt;="&amp;DATE(2026,4,1),Support_Tickets!$B$2:$B$481,"&lt;"&amp;DATE(2026,4+1,1),Support_Tickets!$G$2:$G$481,"Yes")/COUNTIFS(Support_Tickets!$B$2:$B$481,"&gt;="&amp;DATE(2026,4,1),Support_Tickets!$B$2:$B$481,"&lt;"&amp;DATE(2026,4+1,1))*100,1)</f>
        <v>80.3</v>
      </c>
      <c r="G9" s="14">
        <f>ROUND(COUNTIFS(Support_Tickets!$B$2:$B$481,"&gt;="&amp;DATE(2026,5,1),Support_Tickets!$B$2:$B$481,"&lt;"&amp;DATE(2026,5+1,1),Support_Tickets!$G$2:$G$481,"Yes")/COUNTIFS(Support_Tickets!$B$2:$B$481,"&gt;="&amp;DATE(2026,5,1),Support_Tickets!$B$2:$B$481,"&lt;"&amp;DATE(2026,5+1,1))*100,1)</f>
        <v>77.5</v>
      </c>
      <c r="H9" s="14">
        <f>ROUND(COUNTIFS(Support_Tickets!$B$2:$B$481,"&gt;="&amp;DATE(2026,6,1),Support_Tickets!$B$2:$B$481,"&lt;"&amp;DATE(2026,6+1,1),Support_Tickets!$G$2:$G$481,"Yes")/COUNTIFS(Support_Tickets!$B$2:$B$481,"&gt;="&amp;DATE(2026,6,1),Support_Tickets!$B$2:$B$481,"&lt;"&amp;DATE(2026,6+1,1))*100,1)</f>
        <v>71.8</v>
      </c>
      <c r="I9" s="14">
        <f>ROUND(COUNTIF(Support_Tickets!$G$2:$G$481,"Yes")/COUNTA(Support_Tickets!$G$2:$G$481)*100,1)</f>
        <v>73.3</v>
      </c>
    </row>
    <row r="10" spans="2:9" x14ac:dyDescent="0.3">
      <c r="B10" s="13" t="s">
        <v>1345</v>
      </c>
      <c r="C10" s="17">
        <f>ROUND(COUNTIFS(Customer_Accounts!$J$2:$J$261,"&gt;="&amp;DATE(2026,1,1),Customer_Accounts!$J$2:$J$261,"&lt;"&amp;DATE(2026,1+1,1))/(COUNTIFS(Customer_Accounts!$C$2:$C$261,"&lt;"&amp;DATE(2026,1,1),Customer_Accounts!$J$2:$J$261,"&gt;="&amp;DATE(2026,1,1))+COUNTIFS(Customer_Accounts!$C$2:$C$261,"&lt;"&amp;DATE(2026,1,1),Customer_Accounts!$J$2:$J$261,""))*100,2)</f>
        <v>1.1499999999999999</v>
      </c>
      <c r="D10" s="17">
        <f>ROUND(COUNTIFS(Customer_Accounts!$J$2:$J$261,"&gt;="&amp;DATE(2026,2,1),Customer_Accounts!$J$2:$J$261,"&lt;"&amp;DATE(2026,2+1,1))/(COUNTIFS(Customer_Accounts!$C$2:$C$261,"&lt;"&amp;DATE(2026,2,1),Customer_Accounts!$J$2:$J$261,"&gt;="&amp;DATE(2026,2,1))+COUNTIFS(Customer_Accounts!$C$2:$C$261,"&lt;"&amp;DATE(2026,2,1),Customer_Accounts!$J$2:$J$261,""))*100,2)</f>
        <v>2.33</v>
      </c>
      <c r="E10" s="17">
        <f>ROUND(COUNTIFS(Customer_Accounts!$J$2:$J$261,"&gt;="&amp;DATE(2026,3,1),Customer_Accounts!$J$2:$J$261,"&lt;"&amp;DATE(2026,3+1,1))/(COUNTIFS(Customer_Accounts!$C$2:$C$261,"&lt;"&amp;DATE(2026,3,1),Customer_Accounts!$J$2:$J$261,"&gt;="&amp;DATE(2026,3,1))+COUNTIFS(Customer_Accounts!$C$2:$C$261,"&lt;"&amp;DATE(2026,3,1),Customer_Accounts!$J$2:$J$261,""))*100,2)</f>
        <v>2.79</v>
      </c>
      <c r="F10" s="17">
        <f>ROUND(COUNTIFS(Customer_Accounts!$J$2:$J$261,"&gt;="&amp;DATE(2026,4,1),Customer_Accounts!$J$2:$J$261,"&lt;"&amp;DATE(2026,4+1,1))/(COUNTIFS(Customer_Accounts!$C$2:$C$261,"&lt;"&amp;DATE(2026,4,1),Customer_Accounts!$J$2:$J$261,"&gt;="&amp;DATE(2026,4,1))+COUNTIFS(Customer_Accounts!$C$2:$C$261,"&lt;"&amp;DATE(2026,4,1),Customer_Accounts!$J$2:$J$261,""))*100,2)</f>
        <v>4.51</v>
      </c>
      <c r="G10" s="17">
        <f>ROUND(COUNTIFS(Customer_Accounts!$J$2:$J$261,"&gt;="&amp;DATE(2026,5,1),Customer_Accounts!$J$2:$J$261,"&lt;"&amp;DATE(2026,5+1,1))/(COUNTIFS(Customer_Accounts!$C$2:$C$261,"&lt;"&amp;DATE(2026,5,1),Customer_Accounts!$J$2:$J$261,"&gt;="&amp;DATE(2026,5,1))+COUNTIFS(Customer_Accounts!$C$2:$C$261,"&lt;"&amp;DATE(2026,5,1),Customer_Accounts!$J$2:$J$261,""))*100,2)</f>
        <v>1.72</v>
      </c>
      <c r="H10" s="17">
        <f>ROUND(COUNTIFS(Customer_Accounts!$J$2:$J$261,"&gt;="&amp;DATE(2026,6,1),Customer_Accounts!$J$2:$J$261,"&lt;"&amp;DATE(2026,6+1,1))/(COUNTIFS(Customer_Accounts!$C$2:$C$261,"&lt;"&amp;DATE(2026,6,1),Customer_Accounts!$J$2:$J$261,"&gt;="&amp;DATE(2026,6,1))+COUNTIFS(Customer_Accounts!$C$2:$C$261,"&lt;"&amp;DATE(2026,6,1),Customer_Accounts!$J$2:$J$261,""))*100,2)</f>
        <v>3.49</v>
      </c>
      <c r="I10" s="17">
        <f>ROUND(AVERAGE(C10:H10),2)</f>
        <v>2.67</v>
      </c>
    </row>
    <row r="11" spans="2:9" x14ac:dyDescent="0.3">
      <c r="B11" s="13" t="s">
        <v>1346</v>
      </c>
      <c r="C11" s="18" t="s">
        <v>1347</v>
      </c>
      <c r="D11" s="18" t="s">
        <v>1347</v>
      </c>
      <c r="E11" s="18" t="s">
        <v>1347</v>
      </c>
      <c r="F11" s="18" t="s">
        <v>1347</v>
      </c>
      <c r="G11" s="18" t="s">
        <v>1347</v>
      </c>
      <c r="H11" s="18" t="s">
        <v>1347</v>
      </c>
      <c r="I11" s="19">
        <f>ROUND(AVERAGE(Customer_Accounts!$H$2:$H$261),2)</f>
        <v>4060.32</v>
      </c>
    </row>
    <row r="13" spans="2:9" x14ac:dyDescent="0.3">
      <c r="B13" s="47" t="s">
        <v>1348</v>
      </c>
      <c r="C13" s="47"/>
      <c r="D13" s="47"/>
      <c r="E13" s="47"/>
      <c r="F13" s="47"/>
      <c r="G13" s="47"/>
      <c r="H13" s="47"/>
      <c r="I13" s="47"/>
    </row>
    <row r="15" spans="2:9" ht="15.6" x14ac:dyDescent="0.3">
      <c r="B15" s="5" t="s">
        <v>1349</v>
      </c>
    </row>
    <row r="16" spans="2:9" x14ac:dyDescent="0.3">
      <c r="B16" s="20" t="s">
        <v>1097</v>
      </c>
      <c r="C16" s="20" t="s">
        <v>1350</v>
      </c>
      <c r="D16" s="20" t="s">
        <v>1351</v>
      </c>
    </row>
    <row r="17" spans="2:4" x14ac:dyDescent="0.3">
      <c r="B17" s="1" t="s">
        <v>1107</v>
      </c>
      <c r="C17" s="21">
        <f>ROUND(AVERAGEIF(Customer_Accounts!$D$2:$D$261,"Consumer",Customer_Accounts!$H$2:$H$261),2)</f>
        <v>1932.91</v>
      </c>
      <c r="D17">
        <f>COUNTIF(Customer_Accounts!$D$2:$D$261,"Consumer")</f>
        <v>201</v>
      </c>
    </row>
    <row r="18" spans="2:4" x14ac:dyDescent="0.3">
      <c r="B18" s="1" t="s">
        <v>1124</v>
      </c>
      <c r="C18" s="21">
        <f>ROUND(AVERAGEIF(Customer_Accounts!$D$2:$D$261,"Small Business",Customer_Accounts!$H$2:$H$261),2)</f>
        <v>11307.92</v>
      </c>
      <c r="D18">
        <f>COUNTIF(Customer_Accounts!$D$2:$D$261,"Small Business")</f>
        <v>59</v>
      </c>
    </row>
  </sheetData>
  <mergeCells count="1">
    <mergeCell ref="B13:I13"/>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B2:I18"/>
  <sheetViews>
    <sheetView showGridLines="0" zoomScaleNormal="100" workbookViewId="0">
      <selection activeCell="B9" sqref="B9"/>
    </sheetView>
  </sheetViews>
  <sheetFormatPr defaultColWidth="8.6640625" defaultRowHeight="14.4" x14ac:dyDescent="0.3"/>
  <cols>
    <col min="1" max="1" width="2" customWidth="1"/>
    <col min="2" max="2" width="46" customWidth="1"/>
    <col min="3" max="8" width="12" customWidth="1"/>
    <col min="9" max="9" width="16" customWidth="1"/>
  </cols>
  <sheetData>
    <row r="2" spans="2:9" ht="21" x14ac:dyDescent="0.4">
      <c r="B2" s="3" t="s">
        <v>1352</v>
      </c>
    </row>
    <row r="3" spans="2:9" ht="15.75" customHeight="1" x14ac:dyDescent="0.3">
      <c r="B3" s="4" t="s">
        <v>1353</v>
      </c>
    </row>
    <row r="5" spans="2:9" ht="28.8" x14ac:dyDescent="0.3">
      <c r="B5" s="10" t="s">
        <v>1333</v>
      </c>
      <c r="C5" s="11" t="s">
        <v>1334</v>
      </c>
      <c r="D5" s="11" t="s">
        <v>1335</v>
      </c>
      <c r="E5" s="11" t="s">
        <v>1336</v>
      </c>
      <c r="F5" s="11" t="s">
        <v>1337</v>
      </c>
      <c r="G5" s="11" t="s">
        <v>1338</v>
      </c>
      <c r="H5" s="11" t="s">
        <v>1339</v>
      </c>
      <c r="I5" s="12" t="s">
        <v>1340</v>
      </c>
    </row>
    <row r="6" spans="2:9" x14ac:dyDescent="0.3">
      <c r="B6" s="13" t="s">
        <v>1341</v>
      </c>
      <c r="C6" s="22">
        <f>ROUND((COUNTIFS(Support_Tickets!B:B,"&gt;="&amp;DATE(2026,1,1),Support_Tickets!B:B,"&lt;"&amp;DATE(2026,2,1),Support_Tickets!I:I,"&gt;=4")/COUNTIFS(Support_Tickets!B:B,"&gt;="&amp;DATE(2026,1,1),Support_Tickets!B:B,"&lt;"&amp;DATE(2026,2,1),Support_Tickets!I:I,"&lt;&gt;"))*100,2)</f>
        <v>55.77</v>
      </c>
      <c r="D6" s="22">
        <f>ROUND((COUNTIFS(Support_Tickets!B:B,"&gt;="&amp;DATE(2026,2,1),Support_Tickets!B:B,"&lt;"&amp;DATE(2026,3,1),Support_Tickets!I:I,"&gt;=4")/COUNTIFS(Support_Tickets!B:B,"&gt;="&amp;DATE(2026,2,1),Support_Tickets!B:B,"&lt;"&amp;DATE(2026,3,1),Support_Tickets!I:I,"&lt;&gt;")*100),2)</f>
        <v>55</v>
      </c>
      <c r="E6" s="22">
        <f>ROUND((COUNTIFS(Support_Tickets!B:B,"&gt;="&amp;DATE(2026,3,1),Support_Tickets!B:B,"&lt;"&amp;DATE(2026,4,1),Support_Tickets!I:I,"&gt;=4")/COUNTIFS(Support_Tickets!B:B,"&gt;="&amp;DATE(2026,3,1),Support_Tickets!B:B,"&lt;"&amp;DATE(2026,4,1),Support_Tickets!I:I,"&lt;&gt;")*100),2)</f>
        <v>64.47</v>
      </c>
      <c r="F6" s="22">
        <f>ROUND((COUNTIFS(Support_Tickets!B:B,"&gt;="&amp;DATE(2026,4,1),Support_Tickets!B:B,"&lt;"&amp;DATE(2026,5,1),Support_Tickets!I:I,"&gt;=4")/COUNTIFS(Support_Tickets!B:B,"&gt;="&amp;DATE(2026,4,1),Support_Tickets!B:B,"&lt;"&amp;DATE(2026,5,1),Support_Tickets!I:I,"&lt;&gt;")*100),2)</f>
        <v>73.44</v>
      </c>
      <c r="G6" s="22">
        <f>ROUND((COUNTIFS(Support_Tickets!B:B,"&gt;="&amp;DATE(2026,5,1),Support_Tickets!B:B,"&lt;"&amp;DATE(2026,6,1),Support_Tickets!I:I,"&gt;=4")/COUNTIFS(Support_Tickets!B:B,"&gt;="&amp;DATE(2026,5,1),Support_Tickets!B:B,"&lt;"&amp;DATE(2026,6,1),Support_Tickets!I:I,"&lt;&gt;")*100),2)</f>
        <v>65.33</v>
      </c>
      <c r="H6" s="22">
        <f>ROUND((COUNTIFS(Support_Tickets!B:B,"&gt;="&amp;DATE(2026,6,1),Support_Tickets!B:B,"&lt;"&amp;DATE(2026,7,1),Support_Tickets!I:I,"&gt;=4")/COUNTIFS(Support_Tickets!B:B,"&gt;="&amp;DATE(2026,6,1),Support_Tickets!B:B,"&lt;"&amp;DATE(2026,7,1),Support_Tickets!I:I,"&lt;&gt;")*100),2)</f>
        <v>57.97</v>
      </c>
      <c r="I6" s="22">
        <f>ROUND((COUNTIFS(Support_Tickets!B:B,"&gt;="&amp;DATE(2026,1,1),Support_Tickets!B:B,"&lt;"&amp;DATE(2026,7,1),Support_Tickets!I:I,"&gt;=4")/COUNTIFS(Support_Tickets!B:B,"&gt;="&amp;DATE(2026,1,1),Support_Tickets!B:B,"&lt;"&amp;DATE(2026,7,1),Support_Tickets!I:I,"&lt;&gt;")*100),2)</f>
        <v>62.37</v>
      </c>
    </row>
    <row r="7" spans="2:9" x14ac:dyDescent="0.3">
      <c r="B7" s="13" t="s">
        <v>1342</v>
      </c>
      <c r="C7" s="23">
        <f>ROUND((COUNTIFS(NPS_Survey!E:E,"Q1 2026",NPS_Survey!D:D,"&gt;=9")-COUNTIFS(NPS_Survey!E:E,"Q1 2026",NPS_Survey!D:D,"&lt;=6"))/COUNTIFS(NPS_Survey!E:E,"Q1 2026",NPS_Survey!D:D,"&lt;&gt;")*100,1)</f>
        <v>30</v>
      </c>
      <c r="D7" s="23">
        <f>ROUND((COUNTIFS(NPS_Survey!E:E,"Q1 2026",NPS_Survey!D:D,"&gt;=9")-COUNTIFS(NPS_Survey!E:E,"Q1 2026",NPS_Survey!D:D,"&lt;=6"))/COUNTIFS(NPS_Survey!E:E,"Q1 2026",NPS_Survey!D:D,"&lt;&gt;")*100,1)</f>
        <v>30</v>
      </c>
      <c r="E7" s="23">
        <f>ROUND((COUNTIFS(NPS_Survey!E:E,"Q1 2026",NPS_Survey!D:D,"&gt;=9")-COUNTIFS(NPS_Survey!E:E,"Q1 2026",NPS_Survey!D:D,"&lt;=6"))/COUNTIFS(NPS_Survey!E:E,"Q1 2026",NPS_Survey!D:D,"&lt;&gt;")*100,1)</f>
        <v>30</v>
      </c>
      <c r="F7" s="23">
        <f>ROUND((COUNTIFS(NPS_Survey!E:E,"Q2 2026",NPS_Survey!D:D,"&gt;=9")-COUNTIFS(NPS_Survey!E:E,"Q2 2026",NPS_Survey!D:D,"&lt;=6"))/COUNTIFS(NPS_Survey!E:E,"Q2 2026",NPS_Survey!D:D,"&lt;&gt;")*100,1)</f>
        <v>17.3</v>
      </c>
      <c r="G7" s="23">
        <f>ROUND((COUNTIFS(NPS_Survey!E:E,"Q2 2026",NPS_Survey!D:D,"&gt;=9")-COUNTIFS(NPS_Survey!E:E,"Q2 2026",NPS_Survey!D:D,"&lt;=6"))/COUNTIFS(NPS_Survey!E:E,"Q2 2026",NPS_Survey!D:D,"&lt;&gt;")*100,1)</f>
        <v>17.3</v>
      </c>
      <c r="H7" s="23">
        <f>ROUND((COUNTIFS(NPS_Survey!E:E,"Q2 2026",NPS_Survey!D:D,"&gt;=9")-COUNTIFS(NPS_Survey!E:E,"Q2 2026",NPS_Survey!D:D,"&lt;=6"))/COUNTIFS(NPS_Survey!E:E,"Q2 2026",NPS_Survey!D:D,"&lt;&gt;")*100,1)</f>
        <v>17.3</v>
      </c>
      <c r="I7" s="23">
        <f>ROUND((COUNTIF(NPS_Survey!D:D,"&gt;=9")-COUNTIF(NPS_Survey!D:D,"&lt;=6"))/COUNT(NPS_Survey!D:D)*100,1)</f>
        <v>23.4</v>
      </c>
    </row>
    <row r="8" spans="2:9" x14ac:dyDescent="0.3">
      <c r="B8" s="13" t="s">
        <v>1343</v>
      </c>
      <c r="C8" s="24">
        <f>ROUND(AVERAGEIFS(Support_Tickets!J:J,Support_Tickets!B:B,"&gt;="&amp;DATE(2026,1,1),Support_Tickets!B:B,"&lt;"&amp;DATE(2026,2,1)),2)</f>
        <v>4.55</v>
      </c>
      <c r="D8" s="24">
        <f>ROUND(AVERAGEIFS(Support_Tickets!J:J,Support_Tickets!B:B,"&gt;="&amp;DATE(2026,2,1),Support_Tickets!B:B,"&lt;"&amp;DATE(2026,3,1)),2)</f>
        <v>4.58</v>
      </c>
      <c r="E8" s="24">
        <f>ROUND(AVERAGEIFS(Support_Tickets!J:J,Support_Tickets!B:B,"&gt;="&amp;DATE(2026,3,1),Support_Tickets!B:B,"&lt;"&amp;DATE(2026,4,1)),2)</f>
        <v>4.7</v>
      </c>
      <c r="F8" s="24">
        <f>ROUND(AVERAGEIFS(Support_Tickets!J:J,Support_Tickets!B:B,"&gt;="&amp;DATE(2026,4,1),Support_Tickets!B:B,"&lt;"&amp;DATE(2026,5,1)),2)</f>
        <v>4.9000000000000004</v>
      </c>
      <c r="G8" s="24">
        <f>ROUND(AVERAGEIFS(Support_Tickets!J:J,Support_Tickets!B:B,"&gt;="&amp;DATE(2026,5,1),Support_Tickets!B:B,"&lt;"&amp;DATE(2026,6,1)),2)</f>
        <v>4.59</v>
      </c>
      <c r="H8" s="24">
        <f>ROUND(AVERAGEIFS(Support_Tickets!J:J,Support_Tickets!B:B,"&gt;="&amp;DATE(2026,6,1),Support_Tickets!B:B,"&lt;"&amp;DATE(2026,7,1)),2)</f>
        <v>4.7</v>
      </c>
      <c r="I8" s="24">
        <f>ROUND(AVERAGE(Support_Tickets!J:J),2)</f>
        <v>4.67</v>
      </c>
    </row>
    <row r="9" spans="2:9" x14ac:dyDescent="0.3">
      <c r="B9" s="13" t="s">
        <v>1344</v>
      </c>
      <c r="C9" s="22"/>
      <c r="D9" s="22"/>
      <c r="E9" s="22"/>
      <c r="F9" s="22"/>
      <c r="G9" s="22"/>
      <c r="H9" s="22"/>
      <c r="I9" s="22"/>
    </row>
    <row r="10" spans="2:9" x14ac:dyDescent="0.3">
      <c r="B10" s="13" t="s">
        <v>1345</v>
      </c>
      <c r="C10" s="25"/>
      <c r="D10" s="25"/>
      <c r="E10" s="25"/>
      <c r="F10" s="25"/>
      <c r="G10" s="25"/>
      <c r="H10" s="25"/>
      <c r="I10" s="25"/>
    </row>
    <row r="11" spans="2:9" x14ac:dyDescent="0.3">
      <c r="B11" s="13" t="s">
        <v>1346</v>
      </c>
      <c r="C11" s="18" t="s">
        <v>1347</v>
      </c>
      <c r="D11" s="18" t="s">
        <v>1347</v>
      </c>
      <c r="E11" s="18" t="s">
        <v>1347</v>
      </c>
      <c r="F11" s="18" t="s">
        <v>1347</v>
      </c>
      <c r="G11" s="18" t="s">
        <v>1347</v>
      </c>
      <c r="H11" s="18" t="s">
        <v>1347</v>
      </c>
      <c r="I11" s="26"/>
    </row>
    <row r="13" spans="2:9" x14ac:dyDescent="0.3">
      <c r="B13" s="47" t="s">
        <v>1348</v>
      </c>
      <c r="C13" s="47"/>
      <c r="D13" s="47"/>
      <c r="E13" s="47"/>
      <c r="F13" s="47"/>
      <c r="G13" s="47"/>
      <c r="H13" s="47"/>
      <c r="I13" s="47"/>
    </row>
    <row r="15" spans="2:9" ht="15.6" x14ac:dyDescent="0.3">
      <c r="B15" s="5" t="s">
        <v>1349</v>
      </c>
    </row>
    <row r="16" spans="2:9" x14ac:dyDescent="0.3">
      <c r="B16" s="20" t="s">
        <v>1097</v>
      </c>
      <c r="C16" s="20" t="s">
        <v>1350</v>
      </c>
      <c r="D16" s="20" t="s">
        <v>1351</v>
      </c>
    </row>
    <row r="17" spans="2:4" x14ac:dyDescent="0.3">
      <c r="B17" s="1" t="s">
        <v>1107</v>
      </c>
      <c r="C17" s="27"/>
      <c r="D17" s="28"/>
    </row>
    <row r="18" spans="2:4" x14ac:dyDescent="0.3">
      <c r="B18" s="1" t="s">
        <v>1124</v>
      </c>
      <c r="C18" s="27"/>
      <c r="D18" s="28"/>
    </row>
  </sheetData>
  <mergeCells count="1">
    <mergeCell ref="B13:I13"/>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D1B7CF9-B6CE-43FE-A750-111B7804B0C7}">
  <ds:schemaRefs/>
</ds:datastoreItem>
</file>

<file path=customXml/itemProps2.xml><?xml version="1.0" encoding="utf-8"?>
<ds:datastoreItem xmlns:ds="http://schemas.openxmlformats.org/officeDocument/2006/customXml" ds:itemID="{DC7C9510-BA28-474A-A225-7912D328D5E6}">
  <ds:schemaRefs/>
</ds:datastoreItem>
</file>

<file path=customXml/itemProps3.xml><?xml version="1.0" encoding="utf-8"?>
<ds:datastoreItem xmlns:ds="http://schemas.openxmlformats.org/officeDocument/2006/customXml" ds:itemID="{EFDD2F03-614D-46B2-BC0D-BB9DE63CC70C}">
  <ds:schemaRefs/>
</ds:datastoreItem>
</file>

<file path=customXml/itemProps4.xml><?xml version="1.0" encoding="utf-8"?>
<ds:datastoreItem xmlns:ds="http://schemas.openxmlformats.org/officeDocument/2006/customXml" ds:itemID="{475EBC2D-4314-4EEB-A197-65C16774CCB1}">
  <ds:schemaRefs/>
</ds:datastoreItem>
</file>

<file path=customXml/itemProps5.xml><?xml version="1.0" encoding="utf-8"?>
<ds:datastoreItem xmlns:ds="http://schemas.openxmlformats.org/officeDocument/2006/customXml" ds:itemID="{39D3608D-6471-439A-B7B1-65D606CD1A36}">
  <ds:schemaRefs/>
</ds:datastoreItem>
</file>

<file path=customXml/itemProps6.xml><?xml version="1.0" encoding="utf-8"?>
<ds:datastoreItem xmlns:ds="http://schemas.openxmlformats.org/officeDocument/2006/customXml" ds:itemID="{3F973C0A-66A3-4321-BF35-820DC870A9A4}">
  <ds:schemaRefs/>
</ds:datastoreItem>
</file>

<file path=customXml/itemProps7.xml><?xml version="1.0" encoding="utf-8"?>
<ds:datastoreItem xmlns:ds="http://schemas.openxmlformats.org/officeDocument/2006/customXml" ds:itemID="{AEA4E765-C474-4814-A9F2-CB01102A50F4}">
  <ds:schemaRefs/>
</ds:datastoreItem>
</file>

<file path=customXml/itemProps8.xml><?xml version="1.0" encoding="utf-8"?>
<ds:datastoreItem xmlns:ds="http://schemas.openxmlformats.org/officeDocument/2006/customXml" ds:itemID="{8C5C36A7-C848-45ED-B006-06D10506564F}">
  <ds:schemaRefs/>
</ds:datastoreItem>
</file>

<file path=customXml/itemProps9.xml><?xml version="1.0" encoding="utf-8"?>
<ds:datastoreItem xmlns:ds="http://schemas.openxmlformats.org/officeDocument/2006/customXml" ds:itemID="{FBB75725-B2BD-4BEB-94BB-2B929CF4482C}">
  <ds:schemaRefs/>
</ds:datastoreItem>
</file>

<file path=customXml/itemProps10.xml><?xml version="1.0" encoding="utf-8"?>
<ds:datastoreItem xmlns:ds="http://schemas.openxmlformats.org/officeDocument/2006/customXml" ds:itemID="{3D34B3EB-B813-4DC0-A299-F1FA9043B866}">
  <ds:schemaRefs/>
</ds:datastoreItem>
</file>

<file path=customXml/itemProps11.xml><?xml version="1.0" encoding="utf-8"?>
<ds:datastoreItem xmlns:ds="http://schemas.openxmlformats.org/officeDocument/2006/customXml" ds:itemID="{08957513-DA05-4E3C-86B7-9E5CD78868A4}">
  <ds:schemaRefs/>
</ds:datastoreItem>
</file>

<file path=customXml/itemProps12.xml><?xml version="1.0" encoding="utf-8"?>
<ds:datastoreItem xmlns:ds="http://schemas.openxmlformats.org/officeDocument/2006/customXml" ds:itemID="{E2C80ABB-A5BE-4333-BB05-12DAAE0DE08D}">
  <ds:schemaRefs/>
</ds:datastoreItem>
</file>

<file path=customXml/itemProps13.xml><?xml version="1.0" encoding="utf-8"?>
<ds:datastoreItem xmlns:ds="http://schemas.openxmlformats.org/officeDocument/2006/customXml" ds:itemID="{DD3AB87B-10F5-4E1D-BA04-85989F09FF88}">
  <ds:schemaRefs/>
</ds:datastoreItem>
</file>

<file path=customXml/itemProps14.xml><?xml version="1.0" encoding="utf-8"?>
<ds:datastoreItem xmlns:ds="http://schemas.openxmlformats.org/officeDocument/2006/customXml" ds:itemID="{D93F6BF0-69B4-4E38-928F-08E33618B28E}">
  <ds:schemaRefs/>
</ds:datastoreItem>
</file>

<file path=customXml/itemProps15.xml><?xml version="1.0" encoding="utf-8"?>
<ds:datastoreItem xmlns:ds="http://schemas.openxmlformats.org/officeDocument/2006/customXml" ds:itemID="{673A9F3E-777E-4DB1-B5D6-4DA4D4FA3018}">
  <ds:schemaRefs/>
</ds:datastoreItem>
</file>

<file path=customXml/itemProps16.xml><?xml version="1.0" encoding="utf-8"?>
<ds:datastoreItem xmlns:ds="http://schemas.openxmlformats.org/officeDocument/2006/customXml" ds:itemID="{21F9EFB2-EF4A-4DF6-82F5-27D05BBB2D61}">
  <ds:schemaRefs/>
</ds:datastoreItem>
</file>

<file path=customXml/itemProps17.xml><?xml version="1.0" encoding="utf-8"?>
<ds:datastoreItem xmlns:ds="http://schemas.openxmlformats.org/officeDocument/2006/customXml" ds:itemID="{E4EE4EF1-E70E-4DF1-9124-33D6B8575D51}">
  <ds:schemaRefs/>
</ds:datastoreItem>
</file>

<file path=customXml/itemProps18.xml><?xml version="1.0" encoding="utf-8"?>
<ds:datastoreItem xmlns:ds="http://schemas.openxmlformats.org/officeDocument/2006/customXml" ds:itemID="{AAEA2E75-4EF3-4286-8813-375934DFCD49}">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Pivots For Quality</vt:lpstr>
      <vt:lpstr>Quality Dashboard</vt:lpstr>
      <vt:lpstr>Home</vt:lpstr>
      <vt:lpstr>NPS Dashboard</vt:lpstr>
      <vt:lpstr>CSAT Dashboard</vt:lpstr>
      <vt:lpstr>Insights</vt:lpstr>
      <vt:lpstr>NPS_Survey</vt:lpstr>
      <vt:lpstr>Customer_Accounts</vt:lpstr>
      <vt:lpstr>Support_Tickets</vt:lpstr>
      <vt:lpstr>KPI_Dashboard</vt:lpstr>
      <vt:lpstr>Student_Exercise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hany</cp:lastModifiedBy>
  <cp:revision>0</cp:revision>
  <dcterms:created xsi:type="dcterms:W3CDTF">2026-07-11T10:29:04Z</dcterms:created>
  <dcterms:modified xsi:type="dcterms:W3CDTF">2026-07-25T01:19:54Z</dcterms:modified>
  <dc:language>en-US</dc:language>
</cp:coreProperties>
</file>