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315" activeTab="2"/>
  </bookViews>
  <sheets>
    <sheet name="тест" sheetId="1" r:id="rId1"/>
    <sheet name="1 часть" sheetId="2" r:id="rId2"/>
    <sheet name="2 часть" sheetId="6" r:id="rId3"/>
  </sheets>
  <calcPr calcId="144525"/>
</workbook>
</file>

<file path=xl/sharedStrings.xml><?xml version="1.0" encoding="utf-8"?>
<sst xmlns="http://schemas.openxmlformats.org/spreadsheetml/2006/main" count="594" uniqueCount="127">
  <si>
    <t>Перевод целой части числа</t>
  </si>
  <si>
    <t>Вход:</t>
  </si>
  <si>
    <t>Перевод 10 -&gt; 2 СС</t>
  </si>
  <si>
    <t>:</t>
  </si>
  <si>
    <t>=</t>
  </si>
  <si>
    <t>Ответ:</t>
  </si>
  <si>
    <t>Перевод дробной  части из (Двоичной) в Х (Восьмеричную)</t>
  </si>
  <si>
    <t>Обозначения</t>
  </si>
  <si>
    <t>0.625 (10)</t>
  </si>
  <si>
    <t>Табличный перевод СС</t>
  </si>
  <si>
    <t xml:space="preserve">Входное значение: </t>
  </si>
  <si>
    <t>Основание системы счисления</t>
  </si>
  <si>
    <t>.625</t>
  </si>
  <si>
    <t xml:space="preserve">Перевод из двоичной системы в десятичную </t>
  </si>
  <si>
    <t>* 8</t>
  </si>
  <si>
    <t>Нахождение
разрядов</t>
  </si>
  <si>
    <t>.0</t>
  </si>
  <si>
    <t>степень системы</t>
  </si>
  <si>
    <t>элементы суммы</t>
  </si>
  <si>
    <t>0.50 (8)</t>
  </si>
  <si>
    <t>Результат</t>
  </si>
  <si>
    <t>A</t>
  </si>
  <si>
    <t>Перевод из десятичной в восьмеричную</t>
  </si>
  <si>
    <t>B</t>
  </si>
  <si>
    <t>* 8 =</t>
  </si>
  <si>
    <t>C</t>
  </si>
  <si>
    <t>D</t>
  </si>
  <si>
    <t>E</t>
  </si>
  <si>
    <t>F</t>
  </si>
  <si>
    <t>Итог перевода:</t>
  </si>
  <si>
    <t>Перевод 16 -&gt; 10</t>
  </si>
  <si>
    <t>44,B1</t>
  </si>
  <si>
    <t>Перевод целой части</t>
  </si>
  <si>
    <t>Степень
основания</t>
  </si>
  <si>
    <t>разряд исходного</t>
  </si>
  <si>
    <t>Перевод дробной части</t>
  </si>
  <si>
    <t>0.69140625 (10)</t>
  </si>
  <si>
    <t>Степень основания</t>
  </si>
  <si>
    <t>* 2</t>
  </si>
  <si>
    <t>десячиное
представление</t>
  </si>
  <si>
    <t>.38281</t>
  </si>
  <si>
    <t>исходное</t>
  </si>
  <si>
    <t>система</t>
  </si>
  <si>
    <t>целая</t>
  </si>
  <si>
    <t>остаток</t>
  </si>
  <si>
    <t>.76563</t>
  </si>
  <si>
    <t>*2=</t>
  </si>
  <si>
    <t>.53125</t>
  </si>
  <si>
    <t>.0625</t>
  </si>
  <si>
    <t>Итог:</t>
  </si>
  <si>
    <t>.125</t>
  </si>
  <si>
    <t>.25</t>
  </si>
  <si>
    <t>Перевод 8 -&gt; 10</t>
  </si>
  <si>
    <t>.5</t>
  </si>
  <si>
    <t>0.10110001 (2)</t>
  </si>
  <si>
    <t>Степень системы</t>
  </si>
  <si>
    <t>Десятичная СС</t>
  </si>
  <si>
    <t>Двоичная СС</t>
  </si>
  <si>
    <t>1001001010,0100</t>
  </si>
  <si>
    <t>Восьмеричная СС</t>
  </si>
  <si>
    <t>1112,2314</t>
  </si>
  <si>
    <t>Сложение в 2-ой СС -&gt; 586,3+96,42</t>
  </si>
  <si>
    <t>Умножение в 2-ой СС -&gt; 833,5*64,22</t>
  </si>
  <si>
    <t>Шестнадцатеричная СС</t>
  </si>
  <si>
    <t>24A,4CCC</t>
  </si>
  <si>
    <t>Целая часть</t>
  </si>
  <si>
    <t>Дробная часть</t>
  </si>
  <si>
    <t>1-ое слагаемое</t>
  </si>
  <si>
    <t>Множимое</t>
  </si>
  <si>
    <t>2-ое слагаемое</t>
  </si>
  <si>
    <t>Множитель</t>
  </si>
  <si>
    <t>В новый разряд</t>
  </si>
  <si>
    <t>Процесс
перемножения</t>
  </si>
  <si>
    <t>96,42</t>
  </si>
  <si>
    <t>1100000,0110</t>
  </si>
  <si>
    <t>140,3270</t>
  </si>
  <si>
    <t>60,6B85</t>
  </si>
  <si>
    <t>10-ая CC -&gt; 2-ая СС</t>
  </si>
  <si>
    <t>10-ая CC -&gt; 8-ая СС</t>
  </si>
  <si>
    <t>10-ая CC -&gt; 16-ая СС</t>
  </si>
  <si>
    <t>Сложение в 8-ой СС -&gt; 586,3+96,42</t>
  </si>
  <si>
    <t>Исходная 
часть</t>
  </si>
  <si>
    <t>Остаток от 
деления</t>
  </si>
  <si>
    <t>Результат:</t>
  </si>
  <si>
    <t>Сложение в 10-ой СС -&gt; 586,3+96,42</t>
  </si>
  <si>
    <t>Умножение в 8-ой СС -&gt; 833,5*64,22</t>
  </si>
  <si>
    <t>Сложение в 16-ой СС -&gt; 586,3+96,42</t>
  </si>
  <si>
    <t>55,12</t>
  </si>
  <si>
    <t>110111,0001</t>
  </si>
  <si>
    <t>67,0753</t>
  </si>
  <si>
    <t>37,1EB8</t>
  </si>
  <si>
    <t>Умножение в 10-ой СС -&gt; 833,5*64,22</t>
  </si>
  <si>
    <t>9,88</t>
  </si>
  <si>
    <t>Вычитание в 2-ой СС -&gt; 55,12 - 9,88</t>
  </si>
  <si>
    <t>1001,1110</t>
  </si>
  <si>
    <t>11,7024</t>
  </si>
  <si>
    <t>Уменьшаемое</t>
  </si>
  <si>
    <t>9,E147</t>
  </si>
  <si>
    <t>Вычитаемое</t>
  </si>
  <si>
    <t>*</t>
  </si>
  <si>
    <t>Занять</t>
  </si>
  <si>
    <t>Вычитание в 8-ой СС -&gt; 55,12 - 9,88</t>
  </si>
  <si>
    <t>Умножение в 16-ой СС -&gt; 833,5*64,22</t>
  </si>
  <si>
    <t>Вычитание в 10-ой СС -&gt; 55,12 - 9,88</t>
  </si>
  <si>
    <t>64,22</t>
  </si>
  <si>
    <t>1000000,0011</t>
  </si>
  <si>
    <t>100,1605</t>
  </si>
  <si>
    <t>40,3851</t>
  </si>
  <si>
    <t>Вычитание в 16-ой СС -&gt; 55,12 - 9,88</t>
  </si>
  <si>
    <t>833,5</t>
  </si>
  <si>
    <t>Деление в 2-ой СС -&gt; 355,81 / 4</t>
  </si>
  <si>
    <t>1101000001,1000</t>
  </si>
  <si>
    <t>1501,4000</t>
  </si>
  <si>
    <t>Делимое</t>
  </si>
  <si>
    <t>341,8000</t>
  </si>
  <si>
    <t>Делитель</t>
  </si>
  <si>
    <t>Процесс 
деления</t>
  </si>
  <si>
    <t>355,71</t>
  </si>
  <si>
    <t>Деление в 8-ой СС -&gt; 355,81 / 4</t>
  </si>
  <si>
    <t>101100011,1011</t>
  </si>
  <si>
    <t>543,5534</t>
  </si>
  <si>
    <t>163,B5C2</t>
  </si>
  <si>
    <t>4</t>
  </si>
  <si>
    <t>100,0000</t>
  </si>
  <si>
    <t>4,0000</t>
  </si>
  <si>
    <t>Деление в 10-ой СС -&gt; 355,81 / 4</t>
  </si>
  <si>
    <t>Деление в 16-ой СС -&gt; 355,81 / 4</t>
  </si>
</sst>
</file>

<file path=xl/styles.xml><?xml version="1.0" encoding="utf-8"?>
<styleSheet xmlns="http://schemas.openxmlformats.org/spreadsheetml/2006/main">
  <numFmts count="5">
    <numFmt numFmtId="176" formatCode="_-* #,##0.00\ &quot;₽&quot;_-;\-* #,##0.00\ &quot;₽&quot;_-;_-* \-??\ &quot;₽&quot;_-;_-@_-"/>
    <numFmt numFmtId="177" formatCode="_-* #,##0\ &quot;₽&quot;_-;\-* #,##0\ &quot;₽&quot;_-;_-* \-\ &quot;₽&quot;_-;_-@_-"/>
    <numFmt numFmtId="41" formatCode="_-* #,##0_-;\-* #,##0_-;_-* &quot;-&quot;_-;_-@_-"/>
    <numFmt numFmtId="43" formatCode="_-* #,##0.00_-;\-* #,##0.00_-;_-* &quot;-&quot;??_-;_-@_-"/>
    <numFmt numFmtId="178" formatCode="0.00000000"/>
  </numFmts>
  <fonts count="33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</font>
    <font>
      <b/>
      <sz val="14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0.5"/>
      <color rgb="FF000000"/>
      <name val="Consolas"/>
      <charset val="134"/>
    </font>
    <font>
      <sz val="11"/>
      <name val="Calibri"/>
      <charset val="204"/>
      <scheme val="minor"/>
    </font>
    <font>
      <sz val="12"/>
      <color rgb="FF1E1E1E"/>
      <name val="Segoe UI"/>
      <charset val="134"/>
    </font>
    <font>
      <b/>
      <sz val="11"/>
      <name val="Calibri"/>
      <charset val="204"/>
      <scheme val="minor"/>
    </font>
    <font>
      <sz val="10.5"/>
      <color rgb="FF000000"/>
      <name val="Consolas"/>
      <charset val="134"/>
    </font>
    <font>
      <b/>
      <sz val="12"/>
      <color theme="1"/>
      <name val="Calibri"/>
      <charset val="134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7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Dashed">
        <color auto="1"/>
      </top>
      <bottom style="medium">
        <color auto="1"/>
      </bottom>
      <diagonal/>
    </border>
    <border>
      <left/>
      <right/>
      <top style="mediumDash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Dashed">
        <color auto="1"/>
      </top>
      <bottom style="medium">
        <color auto="1"/>
      </bottom>
      <diagonal/>
    </border>
    <border>
      <left/>
      <right style="medium">
        <color auto="1"/>
      </right>
      <top style="mediumDashed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/>
      <bottom style="thin">
        <color auto="1"/>
      </bottom>
      <diagonal/>
    </border>
    <border>
      <left/>
      <right style="mediumDashed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Dashed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 style="medium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7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9" fillId="0" borderId="69" applyNumberFormat="0" applyFill="0" applyAlignment="0" applyProtection="0">
      <alignment vertical="center"/>
    </xf>
    <xf numFmtId="0" fontId="20" fillId="11" borderId="70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4" borderId="71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72" applyNumberFormat="0" applyFill="0" applyAlignment="0" applyProtection="0">
      <alignment vertical="center"/>
    </xf>
    <xf numFmtId="0" fontId="26" fillId="0" borderId="72" applyNumberFormat="0" applyFill="0" applyAlignment="0" applyProtection="0">
      <alignment vertical="center"/>
    </xf>
    <xf numFmtId="0" fontId="27" fillId="0" borderId="7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7" borderId="74" applyNumberFormat="0" applyAlignment="0" applyProtection="0">
      <alignment vertical="center"/>
    </xf>
    <xf numFmtId="0" fontId="29" fillId="18" borderId="75" applyNumberFormat="0" applyAlignment="0" applyProtection="0">
      <alignment vertical="center"/>
    </xf>
    <xf numFmtId="0" fontId="30" fillId="11" borderId="74" applyNumberFormat="0" applyAlignment="0" applyProtection="0">
      <alignment vertical="center"/>
    </xf>
    <xf numFmtId="0" fontId="31" fillId="0" borderId="76" applyNumberFormat="0" applyFill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</cellStyleXfs>
  <cellXfs count="415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49" fontId="2" fillId="0" borderId="2" xfId="0" applyNumberFormat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0" fontId="3" fillId="0" borderId="5" xfId="0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6" xfId="0" applyBorder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5" fillId="0" borderId="22" xfId="0" applyFont="1" applyBorder="1" applyAlignment="1">
      <alignment horizontal="center" vertical="center"/>
    </xf>
    <xf numFmtId="0" fontId="0" fillId="0" borderId="3" xfId="0" applyBorder="1">
      <alignment vertical="center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3" fillId="0" borderId="6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4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13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5" fillId="0" borderId="1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0" fillId="2" borderId="2" xfId="0" applyFill="1" applyBorder="1">
      <alignment vertical="center"/>
    </xf>
    <xf numFmtId="0" fontId="6" fillId="2" borderId="2" xfId="0" applyFont="1" applyFill="1" applyBorder="1">
      <alignment vertical="center"/>
    </xf>
    <xf numFmtId="0" fontId="5" fillId="0" borderId="11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0" fillId="2" borderId="6" xfId="0" applyFill="1" applyBorder="1">
      <alignment vertical="center"/>
    </xf>
    <xf numFmtId="0" fontId="6" fillId="2" borderId="6" xfId="0" applyFont="1" applyFill="1" applyBorder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0" fillId="0" borderId="30" xfId="0" applyBorder="1">
      <alignment vertical="center"/>
    </xf>
    <xf numFmtId="0" fontId="5" fillId="0" borderId="30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0" fillId="0" borderId="0" xfId="0" applyBorder="1">
      <alignment vertical="center"/>
    </xf>
    <xf numFmtId="0" fontId="5" fillId="0" borderId="11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27" xfId="0" applyBorder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17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2" fillId="0" borderId="17" xfId="0" applyFont="1" applyBorder="1" applyAlignment="1">
      <alignment horizontal="left" vertical="center"/>
    </xf>
    <xf numFmtId="0" fontId="0" fillId="0" borderId="3" xfId="0" applyBorder="1">
      <alignment vertical="center"/>
    </xf>
    <xf numFmtId="0" fontId="4" fillId="0" borderId="1" xfId="0" applyFont="1" applyBorder="1" applyAlignment="1">
      <alignment horizontal="right" vertical="center"/>
    </xf>
    <xf numFmtId="0" fontId="0" fillId="2" borderId="11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4" fillId="0" borderId="17" xfId="0" applyFont="1" applyBorder="1" applyAlignment="1">
      <alignment horizontal="right" vertical="center"/>
    </xf>
    <xf numFmtId="0" fontId="4" fillId="0" borderId="1" xfId="0" applyNumberFormat="1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6" fillId="0" borderId="11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2" borderId="48" xfId="0" applyFill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7" fillId="0" borderId="1" xfId="0" applyFont="1" applyBorder="1" applyAlignment="1">
      <alignment horizontal="right" vertical="center"/>
    </xf>
    <xf numFmtId="0" fontId="7" fillId="0" borderId="17" xfId="0" applyFont="1" applyBorder="1" applyAlignment="1">
      <alignment horizontal="right" vertical="center"/>
    </xf>
    <xf numFmtId="0" fontId="7" fillId="0" borderId="1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2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7" xfId="0" applyFont="1" applyBorder="1">
      <alignment vertical="center"/>
    </xf>
    <xf numFmtId="0" fontId="4" fillId="0" borderId="11" xfId="0" applyFont="1" applyBorder="1" applyAlignment="1">
      <alignment horizontal="center" vertical="center"/>
    </xf>
    <xf numFmtId="0" fontId="0" fillId="0" borderId="35" xfId="0" applyBorder="1">
      <alignment vertical="center"/>
    </xf>
    <xf numFmtId="0" fontId="0" fillId="0" borderId="3" xfId="0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>
      <alignment vertical="center"/>
    </xf>
    <xf numFmtId="0" fontId="6" fillId="0" borderId="50" xfId="0" applyFont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0" fontId="6" fillId="0" borderId="52" xfId="0" applyFont="1" applyBorder="1" applyAlignment="1">
      <alignment horizontal="center" vertical="center"/>
    </xf>
    <xf numFmtId="0" fontId="8" fillId="0" borderId="51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0" fillId="2" borderId="47" xfId="0" applyFill="1" applyBorder="1" applyAlignment="1">
      <alignment horizontal="center" vertical="center"/>
    </xf>
    <xf numFmtId="0" fontId="4" fillId="0" borderId="5" xfId="0" applyFont="1" applyBorder="1" applyAlignment="1">
      <alignment horizontal="right" vertical="center"/>
    </xf>
    <xf numFmtId="0" fontId="4" fillId="0" borderId="27" xfId="0" applyFont="1" applyBorder="1" applyAlignment="1">
      <alignment horizontal="right" vertical="center"/>
    </xf>
    <xf numFmtId="0" fontId="4" fillId="0" borderId="35" xfId="0" applyFont="1" applyBorder="1" applyAlignment="1">
      <alignment horizontal="right" vertical="center"/>
    </xf>
    <xf numFmtId="0" fontId="4" fillId="0" borderId="27" xfId="0" applyNumberFormat="1" applyFont="1" applyBorder="1" applyAlignment="1">
      <alignment horizontal="left" vertical="center"/>
    </xf>
    <xf numFmtId="0" fontId="4" fillId="0" borderId="35" xfId="0" applyNumberFormat="1" applyFont="1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1" xfId="0" applyBorder="1">
      <alignment vertical="center"/>
    </xf>
    <xf numFmtId="0" fontId="0" fillId="0" borderId="16" xfId="0" applyBorder="1">
      <alignment vertical="center"/>
    </xf>
    <xf numFmtId="0" fontId="0" fillId="0" borderId="13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/>
    </xf>
    <xf numFmtId="0" fontId="2" fillId="0" borderId="7" xfId="0" applyFont="1" applyBorder="1" applyAlignment="1">
      <alignment horizontal="left" vertical="center"/>
    </xf>
    <xf numFmtId="0" fontId="9" fillId="0" borderId="11" xfId="0" applyFont="1" applyFill="1" applyBorder="1" applyAlignment="1">
      <alignment horizontal="center"/>
    </xf>
    <xf numFmtId="0" fontId="9" fillId="0" borderId="56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0" fillId="0" borderId="23" xfId="0" applyBorder="1">
      <alignment vertical="center"/>
    </xf>
    <xf numFmtId="0" fontId="9" fillId="0" borderId="3" xfId="0" applyFont="1" applyFill="1" applyBorder="1" applyAlignment="1">
      <alignment horizontal="center"/>
    </xf>
    <xf numFmtId="0" fontId="9" fillId="0" borderId="57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/>
    </xf>
    <xf numFmtId="0" fontId="9" fillId="0" borderId="58" xfId="0" applyFont="1" applyFill="1" applyBorder="1" applyAlignment="1">
      <alignment horizontal="center" vertical="center"/>
    </xf>
    <xf numFmtId="0" fontId="9" fillId="0" borderId="27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3" fillId="2" borderId="16" xfId="0" applyNumberFormat="1" applyFont="1" applyFill="1" applyBorder="1" applyAlignment="1">
      <alignment horizontal="center" vertical="center" wrapText="1"/>
    </xf>
    <xf numFmtId="0" fontId="3" fillId="2" borderId="13" xfId="0" applyNumberFormat="1" applyFont="1" applyFill="1" applyBorder="1" applyAlignment="1">
      <alignment horizontal="center" vertical="center"/>
    </xf>
    <xf numFmtId="0" fontId="0" fillId="2" borderId="60" xfId="0" applyFill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2" borderId="61" xfId="0" applyFill="1" applyBorder="1" applyAlignment="1">
      <alignment horizontal="center" vertical="center"/>
    </xf>
    <xf numFmtId="0" fontId="3" fillId="2" borderId="0" xfId="0" applyNumberFormat="1" applyFont="1" applyFill="1" applyBorder="1" applyAlignment="1">
      <alignment horizontal="center" vertical="center"/>
    </xf>
    <xf numFmtId="0" fontId="3" fillId="2" borderId="23" xfId="0" applyNumberFormat="1" applyFont="1" applyFill="1" applyBorder="1" applyAlignment="1">
      <alignment horizontal="center" vertical="center"/>
    </xf>
    <xf numFmtId="0" fontId="0" fillId="0" borderId="59" xfId="0" applyBorder="1">
      <alignment vertical="center"/>
    </xf>
    <xf numFmtId="0" fontId="0" fillId="0" borderId="33" xfId="0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3" fillId="0" borderId="23" xfId="0" applyFont="1" applyBorder="1">
      <alignment vertical="center"/>
    </xf>
    <xf numFmtId="0" fontId="0" fillId="0" borderId="0" xfId="0" applyNumberForma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1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23" xfId="0" applyFont="1" applyBorder="1">
      <alignment vertical="center"/>
    </xf>
    <xf numFmtId="0" fontId="7" fillId="0" borderId="7" xfId="0" applyFont="1" applyBorder="1" applyAlignment="1">
      <alignment horizontal="left" vertical="center"/>
    </xf>
    <xf numFmtId="0" fontId="10" fillId="0" borderId="0" xfId="0" applyFont="1">
      <alignment vertical="center"/>
    </xf>
    <xf numFmtId="0" fontId="2" fillId="0" borderId="17" xfId="0" applyFont="1" applyBorder="1" applyAlignment="1">
      <alignment vertical="center"/>
    </xf>
    <xf numFmtId="0" fontId="0" fillId="0" borderId="23" xfId="0" applyBorder="1" applyAlignment="1">
      <alignment horizontal="center" vertical="center"/>
    </xf>
    <xf numFmtId="0" fontId="8" fillId="0" borderId="5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6" fillId="0" borderId="55" xfId="0" applyFont="1" applyBorder="1" applyAlignment="1">
      <alignment horizontal="center" vertical="center"/>
    </xf>
    <xf numFmtId="0" fontId="6" fillId="0" borderId="23" xfId="0" applyFont="1" applyBorder="1">
      <alignment vertical="center"/>
    </xf>
    <xf numFmtId="0" fontId="2" fillId="0" borderId="7" xfId="0" applyFont="1" applyBorder="1" applyAlignment="1">
      <alignment horizontal="right" vertical="center"/>
    </xf>
    <xf numFmtId="0" fontId="0" fillId="0" borderId="7" xfId="0" applyBorder="1">
      <alignment vertical="center"/>
    </xf>
    <xf numFmtId="0" fontId="9" fillId="2" borderId="46" xfId="0" applyFont="1" applyFill="1" applyBorder="1" applyAlignment="1">
      <alignment horizontal="center" vertical="center"/>
    </xf>
    <xf numFmtId="0" fontId="9" fillId="2" borderId="47" xfId="0" applyFont="1" applyFill="1" applyBorder="1" applyAlignment="1">
      <alignment horizontal="center" vertical="center"/>
    </xf>
    <xf numFmtId="0" fontId="9" fillId="2" borderId="49" xfId="0" applyFont="1" applyFill="1" applyBorder="1" applyAlignment="1">
      <alignment horizontal="center" vertical="center"/>
    </xf>
    <xf numFmtId="0" fontId="4" fillId="2" borderId="50" xfId="0" applyFont="1" applyFill="1" applyBorder="1" applyAlignment="1">
      <alignment horizontal="center" vertical="center"/>
    </xf>
    <xf numFmtId="0" fontId="4" fillId="0" borderId="62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11" fillId="0" borderId="56" xfId="0" applyFont="1" applyFill="1" applyBorder="1" applyAlignment="1">
      <alignment horizontal="center" vertical="center"/>
    </xf>
    <xf numFmtId="0" fontId="11" fillId="0" borderId="57" xfId="0" applyFont="1" applyFill="1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2" borderId="64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4" fillId="0" borderId="17" xfId="0" applyFont="1" applyBorder="1">
      <alignment vertical="center"/>
    </xf>
    <xf numFmtId="2" fontId="4" fillId="0" borderId="7" xfId="0" applyNumberFormat="1" applyFont="1" applyBorder="1">
      <alignment vertical="center"/>
    </xf>
    <xf numFmtId="0" fontId="6" fillId="0" borderId="51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/>
    </xf>
    <xf numFmtId="0" fontId="4" fillId="0" borderId="17" xfId="0" applyNumberFormat="1" applyFont="1" applyBorder="1" applyAlignment="1">
      <alignment horizontal="left" vertical="center"/>
    </xf>
    <xf numFmtId="0" fontId="4" fillId="0" borderId="7" xfId="0" applyNumberFormat="1" applyFont="1" applyBorder="1" applyAlignment="1">
      <alignment horizontal="left" vertical="center"/>
    </xf>
    <xf numFmtId="0" fontId="6" fillId="0" borderId="3" xfId="0" applyFont="1" applyBorder="1">
      <alignment vertical="center"/>
    </xf>
    <xf numFmtId="0" fontId="6" fillId="0" borderId="0" xfId="0" applyFont="1">
      <alignment vertical="center"/>
    </xf>
    <xf numFmtId="0" fontId="4" fillId="0" borderId="5" xfId="0" applyFont="1" applyBorder="1" applyAlignment="1">
      <alignment horizontal="center" vertical="center"/>
    </xf>
    <xf numFmtId="0" fontId="0" fillId="0" borderId="50" xfId="0" applyBorder="1">
      <alignment vertical="center"/>
    </xf>
    <xf numFmtId="0" fontId="0" fillId="0" borderId="51" xfId="0" applyBorder="1">
      <alignment vertical="center"/>
    </xf>
    <xf numFmtId="0" fontId="0" fillId="0" borderId="52" xfId="0" applyBorder="1">
      <alignment vertical="center"/>
    </xf>
    <xf numFmtId="0" fontId="12" fillId="0" borderId="51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0" fontId="0" fillId="0" borderId="53" xfId="0" applyBorder="1">
      <alignment vertical="center"/>
    </xf>
    <xf numFmtId="0" fontId="0" fillId="0" borderId="54" xfId="0" applyBorder="1">
      <alignment vertical="center"/>
    </xf>
    <xf numFmtId="0" fontId="0" fillId="0" borderId="55" xfId="0" applyBorder="1">
      <alignment vertical="center"/>
    </xf>
    <xf numFmtId="0" fontId="0" fillId="2" borderId="43" xfId="0" applyFill="1" applyBorder="1">
      <alignment vertical="center"/>
    </xf>
    <xf numFmtId="0" fontId="0" fillId="2" borderId="44" xfId="0" applyFill="1" applyBorder="1">
      <alignment vertical="center"/>
    </xf>
    <xf numFmtId="0" fontId="0" fillId="2" borderId="47" xfId="0" applyFill="1" applyBorder="1">
      <alignment vertical="center"/>
    </xf>
    <xf numFmtId="0" fontId="12" fillId="0" borderId="54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6" fillId="0" borderId="52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12" fillId="0" borderId="5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26" xfId="0" applyBorder="1">
      <alignment vertical="center"/>
    </xf>
    <xf numFmtId="0" fontId="12" fillId="0" borderId="55" xfId="0" applyFont="1" applyBorder="1" applyAlignment="1">
      <alignment horizontal="center" vertical="center" wrapText="1"/>
    </xf>
    <xf numFmtId="0" fontId="12" fillId="0" borderId="23" xfId="0" applyFont="1" applyBorder="1" applyAlignment="1">
      <alignment vertical="center" wrapText="1"/>
    </xf>
    <xf numFmtId="0" fontId="11" fillId="0" borderId="58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2" borderId="67" xfId="0" applyFill="1" applyBorder="1" applyAlignment="1">
      <alignment horizontal="center" vertical="center"/>
    </xf>
    <xf numFmtId="0" fontId="0" fillId="2" borderId="68" xfId="0" applyFill="1" applyBorder="1" applyAlignment="1">
      <alignment horizontal="center" vertical="center"/>
    </xf>
    <xf numFmtId="0" fontId="13" fillId="0" borderId="1" xfId="0" applyFont="1" applyBorder="1" applyAlignment="1">
      <alignment horizontal="right" vertical="center"/>
    </xf>
    <xf numFmtId="0" fontId="13" fillId="0" borderId="7" xfId="0" applyFont="1" applyBorder="1" applyAlignment="1">
      <alignment horizontal="left" vertical="center"/>
    </xf>
    <xf numFmtId="1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476250</xdr:colOff>
      <xdr:row>5</xdr:row>
      <xdr:rowOff>76200</xdr:rowOff>
    </xdr:from>
    <xdr:to>
      <xdr:col>18</xdr:col>
      <xdr:colOff>478155</xdr:colOff>
      <xdr:row>17</xdr:row>
      <xdr:rowOff>76200</xdr:rowOff>
    </xdr:to>
    <xdr:cxnSp>
      <xdr:nvCxnSpPr>
        <xdr:cNvPr id="2" name="Прямая со стрелкой 1"/>
        <xdr:cNvCxnSpPr/>
      </xdr:nvCxnSpPr>
      <xdr:spPr>
        <a:xfrm flipH="1" flipV="1">
          <a:off x="12001500" y="1152525"/>
          <a:ext cx="1905" cy="2343150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304800</xdr:colOff>
      <xdr:row>17</xdr:row>
      <xdr:rowOff>85725</xdr:rowOff>
    </xdr:from>
    <xdr:to>
      <xdr:col>11</xdr:col>
      <xdr:colOff>306705</xdr:colOff>
      <xdr:row>17</xdr:row>
      <xdr:rowOff>104775</xdr:rowOff>
    </xdr:to>
    <xdr:cxnSp>
      <xdr:nvCxnSpPr>
        <xdr:cNvPr id="3" name="Прямая со стрелкой 2"/>
        <xdr:cNvCxnSpPr/>
      </xdr:nvCxnSpPr>
      <xdr:spPr>
        <a:xfrm flipH="1">
          <a:off x="914400" y="3505200"/>
          <a:ext cx="6612255" cy="19050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371475</xdr:colOff>
      <xdr:row>25</xdr:row>
      <xdr:rowOff>104775</xdr:rowOff>
    </xdr:from>
    <xdr:to>
      <xdr:col>12</xdr:col>
      <xdr:colOff>373380</xdr:colOff>
      <xdr:row>31</xdr:row>
      <xdr:rowOff>152400</xdr:rowOff>
    </xdr:to>
    <xdr:cxnSp>
      <xdr:nvCxnSpPr>
        <xdr:cNvPr id="4" name="Прямая со стрелкой 3"/>
        <xdr:cNvCxnSpPr/>
      </xdr:nvCxnSpPr>
      <xdr:spPr>
        <a:xfrm flipH="1">
          <a:off x="8201025" y="5286375"/>
          <a:ext cx="1905" cy="1228725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37</xdr:row>
      <xdr:rowOff>79375</xdr:rowOff>
    </xdr:from>
    <xdr:to>
      <xdr:col>4</xdr:col>
      <xdr:colOff>586105</xdr:colOff>
      <xdr:row>42</xdr:row>
      <xdr:rowOff>95250</xdr:rowOff>
    </xdr:to>
    <xdr:cxnSp>
      <xdr:nvCxnSpPr>
        <xdr:cNvPr id="5" name="Прямая со стрелкой 4"/>
        <xdr:cNvCxnSpPr/>
      </xdr:nvCxnSpPr>
      <xdr:spPr>
        <a:xfrm flipH="1">
          <a:off x="3190875" y="7661275"/>
          <a:ext cx="5080" cy="1025525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378460</xdr:colOff>
      <xdr:row>66</xdr:row>
      <xdr:rowOff>76200</xdr:rowOff>
    </xdr:from>
    <xdr:to>
      <xdr:col>11</xdr:col>
      <xdr:colOff>389890</xdr:colOff>
      <xdr:row>82</xdr:row>
      <xdr:rowOff>132080</xdr:rowOff>
    </xdr:to>
    <xdr:cxnSp>
      <xdr:nvCxnSpPr>
        <xdr:cNvPr id="6" name="Прямая со стрелкой 5"/>
        <xdr:cNvCxnSpPr/>
      </xdr:nvCxnSpPr>
      <xdr:spPr>
        <a:xfrm flipH="1">
          <a:off x="7598410" y="13677900"/>
          <a:ext cx="11430" cy="3380105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468630</xdr:colOff>
      <xdr:row>70</xdr:row>
      <xdr:rowOff>76835</xdr:rowOff>
    </xdr:from>
    <xdr:to>
      <xdr:col>23</xdr:col>
      <xdr:colOff>479425</xdr:colOff>
      <xdr:row>77</xdr:row>
      <xdr:rowOff>144145</xdr:rowOff>
    </xdr:to>
    <xdr:cxnSp>
      <xdr:nvCxnSpPr>
        <xdr:cNvPr id="7" name="Прямая со стрелкой 6"/>
        <xdr:cNvCxnSpPr/>
      </xdr:nvCxnSpPr>
      <xdr:spPr>
        <a:xfrm>
          <a:off x="15384780" y="14507210"/>
          <a:ext cx="10795" cy="1496060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861060</xdr:colOff>
      <xdr:row>53</xdr:row>
      <xdr:rowOff>98425</xdr:rowOff>
    </xdr:from>
    <xdr:to>
      <xdr:col>25</xdr:col>
      <xdr:colOff>864870</xdr:colOff>
      <xdr:row>65</xdr:row>
      <xdr:rowOff>90805</xdr:rowOff>
    </xdr:to>
    <xdr:cxnSp>
      <xdr:nvCxnSpPr>
        <xdr:cNvPr id="8" name="Прямая со стрелкой 7"/>
        <xdr:cNvCxnSpPr/>
      </xdr:nvCxnSpPr>
      <xdr:spPr>
        <a:xfrm flipH="1" flipV="1">
          <a:off x="17786985" y="11099800"/>
          <a:ext cx="3810" cy="2402205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221615</xdr:colOff>
      <xdr:row>60</xdr:row>
      <xdr:rowOff>87630</xdr:rowOff>
    </xdr:from>
    <xdr:to>
      <xdr:col>17</xdr:col>
      <xdr:colOff>267335</xdr:colOff>
      <xdr:row>60</xdr:row>
      <xdr:rowOff>97790</xdr:rowOff>
    </xdr:to>
    <xdr:cxnSp>
      <xdr:nvCxnSpPr>
        <xdr:cNvPr id="9" name="Прямая со стрелкой 8"/>
        <xdr:cNvCxnSpPr/>
      </xdr:nvCxnSpPr>
      <xdr:spPr>
        <a:xfrm flipH="1" flipV="1">
          <a:off x="7441565" y="12441555"/>
          <a:ext cx="3741420" cy="10160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159385</xdr:colOff>
      <xdr:row>1</xdr:row>
      <xdr:rowOff>5715</xdr:rowOff>
    </xdr:from>
    <xdr:to>
      <xdr:col>7</xdr:col>
      <xdr:colOff>759460</xdr:colOff>
      <xdr:row>10</xdr:row>
      <xdr:rowOff>32385</xdr:rowOff>
    </xdr:to>
    <xdr:pic>
      <xdr:nvPicPr>
        <xdr:cNvPr id="2" name="Изображение 17" descr="task1"/>
        <xdr:cNvPicPr>
          <a:picLocks noChangeAspect="1"/>
        </xdr:cNvPicPr>
      </xdr:nvPicPr>
      <xdr:blipFill>
        <a:blip r:embed="rId1"/>
        <a:srcRect l="36489" t="3230" r="21218" b="69373"/>
        <a:stretch>
          <a:fillRect/>
        </a:stretch>
      </xdr:blipFill>
      <xdr:spPr>
        <a:xfrm>
          <a:off x="4197985" y="205740"/>
          <a:ext cx="4364355" cy="2404745"/>
        </a:xfrm>
        <a:prstGeom prst="rect">
          <a:avLst/>
        </a:prstGeom>
      </xdr:spPr>
    </xdr:pic>
    <xdr:clientData/>
  </xdr:twoCellAnchor>
  <xdr:twoCellAnchor>
    <xdr:from>
      <xdr:col>4</xdr:col>
      <xdr:colOff>1014730</xdr:colOff>
      <xdr:row>15</xdr:row>
      <xdr:rowOff>62865</xdr:rowOff>
    </xdr:from>
    <xdr:to>
      <xdr:col>4</xdr:col>
      <xdr:colOff>1026795</xdr:colOff>
      <xdr:row>24</xdr:row>
      <xdr:rowOff>40005</xdr:rowOff>
    </xdr:to>
    <xdr:cxnSp>
      <xdr:nvCxnSpPr>
        <xdr:cNvPr id="4" name="Прямая со стрелкой 3"/>
        <xdr:cNvCxnSpPr/>
      </xdr:nvCxnSpPr>
      <xdr:spPr>
        <a:xfrm flipV="1">
          <a:off x="6015355" y="4034790"/>
          <a:ext cx="12065" cy="2167890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1017905</xdr:colOff>
      <xdr:row>27</xdr:row>
      <xdr:rowOff>103505</xdr:rowOff>
    </xdr:from>
    <xdr:to>
      <xdr:col>4</xdr:col>
      <xdr:colOff>1028700</xdr:colOff>
      <xdr:row>30</xdr:row>
      <xdr:rowOff>143510</xdr:rowOff>
    </xdr:to>
    <xdr:cxnSp>
      <xdr:nvCxnSpPr>
        <xdr:cNvPr id="5" name="Прямая со стрелкой 4"/>
        <xdr:cNvCxnSpPr/>
      </xdr:nvCxnSpPr>
      <xdr:spPr>
        <a:xfrm>
          <a:off x="6018530" y="7009130"/>
          <a:ext cx="10795" cy="782955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961390</xdr:colOff>
      <xdr:row>15</xdr:row>
      <xdr:rowOff>64770</xdr:rowOff>
    </xdr:from>
    <xdr:to>
      <xdr:col>7</xdr:col>
      <xdr:colOff>972185</xdr:colOff>
      <xdr:row>18</xdr:row>
      <xdr:rowOff>198755</xdr:rowOff>
    </xdr:to>
    <xdr:cxnSp>
      <xdr:nvCxnSpPr>
        <xdr:cNvPr id="6" name="Прямая со стрелкой 5"/>
        <xdr:cNvCxnSpPr/>
      </xdr:nvCxnSpPr>
      <xdr:spPr>
        <a:xfrm flipH="1" flipV="1">
          <a:off x="8764270" y="4036695"/>
          <a:ext cx="10795" cy="876935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875030</xdr:colOff>
      <xdr:row>21</xdr:row>
      <xdr:rowOff>108585</xdr:rowOff>
    </xdr:from>
    <xdr:to>
      <xdr:col>7</xdr:col>
      <xdr:colOff>885825</xdr:colOff>
      <xdr:row>24</xdr:row>
      <xdr:rowOff>110490</xdr:rowOff>
    </xdr:to>
    <xdr:cxnSp>
      <xdr:nvCxnSpPr>
        <xdr:cNvPr id="7" name="Прямая со стрелкой 6"/>
        <xdr:cNvCxnSpPr/>
      </xdr:nvCxnSpPr>
      <xdr:spPr>
        <a:xfrm>
          <a:off x="8677910" y="5566410"/>
          <a:ext cx="10795" cy="706755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1013460</xdr:colOff>
      <xdr:row>20</xdr:row>
      <xdr:rowOff>136525</xdr:rowOff>
    </xdr:from>
    <xdr:to>
      <xdr:col>10</xdr:col>
      <xdr:colOff>1024255</xdr:colOff>
      <xdr:row>23</xdr:row>
      <xdr:rowOff>138430</xdr:rowOff>
    </xdr:to>
    <xdr:cxnSp>
      <xdr:nvCxnSpPr>
        <xdr:cNvPr id="8" name="Прямая со стрелкой 7"/>
        <xdr:cNvCxnSpPr/>
      </xdr:nvCxnSpPr>
      <xdr:spPr>
        <a:xfrm>
          <a:off x="11519535" y="5346700"/>
          <a:ext cx="10795" cy="706755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1061720</xdr:colOff>
      <xdr:row>24</xdr:row>
      <xdr:rowOff>149860</xdr:rowOff>
    </xdr:from>
    <xdr:to>
      <xdr:col>14</xdr:col>
      <xdr:colOff>1072515</xdr:colOff>
      <xdr:row>27</xdr:row>
      <xdr:rowOff>142240</xdr:rowOff>
    </xdr:to>
    <xdr:cxnSp>
      <xdr:nvCxnSpPr>
        <xdr:cNvPr id="9" name="Прямая со стрелкой 8"/>
        <xdr:cNvCxnSpPr/>
      </xdr:nvCxnSpPr>
      <xdr:spPr>
        <a:xfrm>
          <a:off x="14401800" y="6312535"/>
          <a:ext cx="10795" cy="735330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852170</xdr:colOff>
      <xdr:row>20</xdr:row>
      <xdr:rowOff>146050</xdr:rowOff>
    </xdr:from>
    <xdr:to>
      <xdr:col>17</xdr:col>
      <xdr:colOff>862965</xdr:colOff>
      <xdr:row>23</xdr:row>
      <xdr:rowOff>147955</xdr:rowOff>
    </xdr:to>
    <xdr:cxnSp>
      <xdr:nvCxnSpPr>
        <xdr:cNvPr id="10" name="Прямая со стрелкой 9"/>
        <xdr:cNvCxnSpPr/>
      </xdr:nvCxnSpPr>
      <xdr:spPr>
        <a:xfrm>
          <a:off x="16756380" y="5356225"/>
          <a:ext cx="10795" cy="706755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744220</xdr:colOff>
      <xdr:row>19</xdr:row>
      <xdr:rowOff>170815</xdr:rowOff>
    </xdr:from>
    <xdr:to>
      <xdr:col>20</xdr:col>
      <xdr:colOff>755015</xdr:colOff>
      <xdr:row>22</xdr:row>
      <xdr:rowOff>134620</xdr:rowOff>
    </xdr:to>
    <xdr:cxnSp>
      <xdr:nvCxnSpPr>
        <xdr:cNvPr id="11" name="Прямая со стрелкой 10"/>
        <xdr:cNvCxnSpPr/>
      </xdr:nvCxnSpPr>
      <xdr:spPr>
        <a:xfrm>
          <a:off x="19294475" y="5133340"/>
          <a:ext cx="10795" cy="706755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1021080</xdr:colOff>
      <xdr:row>15</xdr:row>
      <xdr:rowOff>45085</xdr:rowOff>
    </xdr:from>
    <xdr:to>
      <xdr:col>10</xdr:col>
      <xdr:colOff>1029335</xdr:colOff>
      <xdr:row>17</xdr:row>
      <xdr:rowOff>143510</xdr:rowOff>
    </xdr:to>
    <xdr:cxnSp>
      <xdr:nvCxnSpPr>
        <xdr:cNvPr id="13" name="Прямая со стрелкой 12"/>
        <xdr:cNvCxnSpPr/>
      </xdr:nvCxnSpPr>
      <xdr:spPr>
        <a:xfrm flipH="1" flipV="1">
          <a:off x="11527155" y="4017010"/>
          <a:ext cx="8255" cy="593725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1029335</xdr:colOff>
      <xdr:row>15</xdr:row>
      <xdr:rowOff>69850</xdr:rowOff>
    </xdr:from>
    <xdr:to>
      <xdr:col>14</xdr:col>
      <xdr:colOff>1035685</xdr:colOff>
      <xdr:row>21</xdr:row>
      <xdr:rowOff>109855</xdr:rowOff>
    </xdr:to>
    <xdr:cxnSp>
      <xdr:nvCxnSpPr>
        <xdr:cNvPr id="14" name="Прямая со стрелкой 13"/>
        <xdr:cNvCxnSpPr/>
      </xdr:nvCxnSpPr>
      <xdr:spPr>
        <a:xfrm flipV="1">
          <a:off x="14369415" y="4041775"/>
          <a:ext cx="6350" cy="1525905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906145</xdr:colOff>
      <xdr:row>15</xdr:row>
      <xdr:rowOff>38735</xdr:rowOff>
    </xdr:from>
    <xdr:to>
      <xdr:col>17</xdr:col>
      <xdr:colOff>916305</xdr:colOff>
      <xdr:row>17</xdr:row>
      <xdr:rowOff>121285</xdr:rowOff>
    </xdr:to>
    <xdr:cxnSp>
      <xdr:nvCxnSpPr>
        <xdr:cNvPr id="15" name="Прямая со стрелкой 14"/>
        <xdr:cNvCxnSpPr/>
      </xdr:nvCxnSpPr>
      <xdr:spPr>
        <a:xfrm flipV="1">
          <a:off x="16810355" y="4010660"/>
          <a:ext cx="10160" cy="577850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748665</xdr:colOff>
      <xdr:row>15</xdr:row>
      <xdr:rowOff>52070</xdr:rowOff>
    </xdr:from>
    <xdr:to>
      <xdr:col>20</xdr:col>
      <xdr:colOff>751840</xdr:colOff>
      <xdr:row>16</xdr:row>
      <xdr:rowOff>99060</xdr:rowOff>
    </xdr:to>
    <xdr:cxnSp>
      <xdr:nvCxnSpPr>
        <xdr:cNvPr id="16" name="Прямая со стрелкой 15"/>
        <xdr:cNvCxnSpPr/>
      </xdr:nvCxnSpPr>
      <xdr:spPr>
        <a:xfrm flipV="1">
          <a:off x="19298920" y="4023995"/>
          <a:ext cx="3175" cy="294640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1017270</xdr:colOff>
      <xdr:row>48</xdr:row>
      <xdr:rowOff>62230</xdr:rowOff>
    </xdr:from>
    <xdr:to>
      <xdr:col>4</xdr:col>
      <xdr:colOff>1026160</xdr:colOff>
      <xdr:row>53</xdr:row>
      <xdr:rowOff>110490</xdr:rowOff>
    </xdr:to>
    <xdr:cxnSp>
      <xdr:nvCxnSpPr>
        <xdr:cNvPr id="17" name="Прямая со стрелкой 16"/>
        <xdr:cNvCxnSpPr/>
      </xdr:nvCxnSpPr>
      <xdr:spPr>
        <a:xfrm flipV="1">
          <a:off x="6017895" y="12143105"/>
          <a:ext cx="8890" cy="1286510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1017905</xdr:colOff>
      <xdr:row>56</xdr:row>
      <xdr:rowOff>103505</xdr:rowOff>
    </xdr:from>
    <xdr:to>
      <xdr:col>4</xdr:col>
      <xdr:colOff>1028700</xdr:colOff>
      <xdr:row>59</xdr:row>
      <xdr:rowOff>143510</xdr:rowOff>
    </xdr:to>
    <xdr:cxnSp>
      <xdr:nvCxnSpPr>
        <xdr:cNvPr id="18" name="Прямая со стрелкой 17"/>
        <xdr:cNvCxnSpPr/>
      </xdr:nvCxnSpPr>
      <xdr:spPr>
        <a:xfrm>
          <a:off x="6018530" y="14165580"/>
          <a:ext cx="10795" cy="782955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960755</xdr:colOff>
      <xdr:row>48</xdr:row>
      <xdr:rowOff>64135</xdr:rowOff>
    </xdr:from>
    <xdr:to>
      <xdr:col>7</xdr:col>
      <xdr:colOff>961390</xdr:colOff>
      <xdr:row>49</xdr:row>
      <xdr:rowOff>121285</xdr:rowOff>
    </xdr:to>
    <xdr:cxnSp>
      <xdr:nvCxnSpPr>
        <xdr:cNvPr id="19" name="Прямая со стрелкой 18"/>
        <xdr:cNvCxnSpPr/>
      </xdr:nvCxnSpPr>
      <xdr:spPr>
        <a:xfrm flipH="1" flipV="1">
          <a:off x="8763635" y="12145010"/>
          <a:ext cx="635" cy="304800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875030</xdr:colOff>
      <xdr:row>52</xdr:row>
      <xdr:rowOff>108585</xdr:rowOff>
    </xdr:from>
    <xdr:to>
      <xdr:col>7</xdr:col>
      <xdr:colOff>885825</xdr:colOff>
      <xdr:row>55</xdr:row>
      <xdr:rowOff>110490</xdr:rowOff>
    </xdr:to>
    <xdr:cxnSp>
      <xdr:nvCxnSpPr>
        <xdr:cNvPr id="20" name="Прямая со стрелкой 19"/>
        <xdr:cNvCxnSpPr/>
      </xdr:nvCxnSpPr>
      <xdr:spPr>
        <a:xfrm>
          <a:off x="8677910" y="13180060"/>
          <a:ext cx="10795" cy="744855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1013460</xdr:colOff>
      <xdr:row>52</xdr:row>
      <xdr:rowOff>136525</xdr:rowOff>
    </xdr:from>
    <xdr:to>
      <xdr:col>10</xdr:col>
      <xdr:colOff>1024255</xdr:colOff>
      <xdr:row>55</xdr:row>
      <xdr:rowOff>138430</xdr:rowOff>
    </xdr:to>
    <xdr:cxnSp>
      <xdr:nvCxnSpPr>
        <xdr:cNvPr id="21" name="Прямая со стрелкой 20"/>
        <xdr:cNvCxnSpPr/>
      </xdr:nvCxnSpPr>
      <xdr:spPr>
        <a:xfrm>
          <a:off x="11519535" y="13208000"/>
          <a:ext cx="10795" cy="744855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1061720</xdr:colOff>
      <xdr:row>54</xdr:row>
      <xdr:rowOff>149860</xdr:rowOff>
    </xdr:from>
    <xdr:to>
      <xdr:col>14</xdr:col>
      <xdr:colOff>1072515</xdr:colOff>
      <xdr:row>57</xdr:row>
      <xdr:rowOff>142240</xdr:rowOff>
    </xdr:to>
    <xdr:cxnSp>
      <xdr:nvCxnSpPr>
        <xdr:cNvPr id="22" name="Прямая со стрелкой 21"/>
        <xdr:cNvCxnSpPr/>
      </xdr:nvCxnSpPr>
      <xdr:spPr>
        <a:xfrm>
          <a:off x="14401800" y="13716635"/>
          <a:ext cx="10795" cy="735330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852170</xdr:colOff>
      <xdr:row>52</xdr:row>
      <xdr:rowOff>146050</xdr:rowOff>
    </xdr:from>
    <xdr:to>
      <xdr:col>17</xdr:col>
      <xdr:colOff>862965</xdr:colOff>
      <xdr:row>55</xdr:row>
      <xdr:rowOff>147955</xdr:rowOff>
    </xdr:to>
    <xdr:cxnSp>
      <xdr:nvCxnSpPr>
        <xdr:cNvPr id="23" name="Прямая со стрелкой 22"/>
        <xdr:cNvCxnSpPr/>
      </xdr:nvCxnSpPr>
      <xdr:spPr>
        <a:xfrm>
          <a:off x="16756380" y="13217525"/>
          <a:ext cx="10795" cy="744855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744220</xdr:colOff>
      <xdr:row>51</xdr:row>
      <xdr:rowOff>170815</xdr:rowOff>
    </xdr:from>
    <xdr:to>
      <xdr:col>20</xdr:col>
      <xdr:colOff>755015</xdr:colOff>
      <xdr:row>54</xdr:row>
      <xdr:rowOff>134620</xdr:rowOff>
    </xdr:to>
    <xdr:cxnSp>
      <xdr:nvCxnSpPr>
        <xdr:cNvPr id="24" name="Прямая со стрелкой 23"/>
        <xdr:cNvCxnSpPr/>
      </xdr:nvCxnSpPr>
      <xdr:spPr>
        <a:xfrm>
          <a:off x="19294475" y="12994640"/>
          <a:ext cx="10795" cy="706755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1021080</xdr:colOff>
      <xdr:row>48</xdr:row>
      <xdr:rowOff>44450</xdr:rowOff>
    </xdr:from>
    <xdr:to>
      <xdr:col>10</xdr:col>
      <xdr:colOff>1029335</xdr:colOff>
      <xdr:row>49</xdr:row>
      <xdr:rowOff>109855</xdr:rowOff>
    </xdr:to>
    <xdr:cxnSp>
      <xdr:nvCxnSpPr>
        <xdr:cNvPr id="25" name="Прямая со стрелкой 24"/>
        <xdr:cNvCxnSpPr/>
      </xdr:nvCxnSpPr>
      <xdr:spPr>
        <a:xfrm flipH="1" flipV="1">
          <a:off x="11527155" y="12125325"/>
          <a:ext cx="8255" cy="313055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1029335</xdr:colOff>
      <xdr:row>48</xdr:row>
      <xdr:rowOff>69850</xdr:rowOff>
    </xdr:from>
    <xdr:to>
      <xdr:col>14</xdr:col>
      <xdr:colOff>1035685</xdr:colOff>
      <xdr:row>51</xdr:row>
      <xdr:rowOff>109855</xdr:rowOff>
    </xdr:to>
    <xdr:cxnSp>
      <xdr:nvCxnSpPr>
        <xdr:cNvPr id="26" name="Прямая со стрелкой 25"/>
        <xdr:cNvCxnSpPr/>
      </xdr:nvCxnSpPr>
      <xdr:spPr>
        <a:xfrm flipV="1">
          <a:off x="14369415" y="12150725"/>
          <a:ext cx="6350" cy="782955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906145</xdr:colOff>
      <xdr:row>48</xdr:row>
      <xdr:rowOff>38735</xdr:rowOff>
    </xdr:from>
    <xdr:to>
      <xdr:col>17</xdr:col>
      <xdr:colOff>916305</xdr:colOff>
      <xdr:row>49</xdr:row>
      <xdr:rowOff>121285</xdr:rowOff>
    </xdr:to>
    <xdr:cxnSp>
      <xdr:nvCxnSpPr>
        <xdr:cNvPr id="27" name="Прямая со стрелкой 26"/>
        <xdr:cNvCxnSpPr/>
      </xdr:nvCxnSpPr>
      <xdr:spPr>
        <a:xfrm flipV="1">
          <a:off x="16810355" y="12119610"/>
          <a:ext cx="10160" cy="330200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1014730</xdr:colOff>
      <xdr:row>77</xdr:row>
      <xdr:rowOff>62865</xdr:rowOff>
    </xdr:from>
    <xdr:to>
      <xdr:col>4</xdr:col>
      <xdr:colOff>1026795</xdr:colOff>
      <xdr:row>83</xdr:row>
      <xdr:rowOff>40005</xdr:rowOff>
    </xdr:to>
    <xdr:cxnSp>
      <xdr:nvCxnSpPr>
        <xdr:cNvPr id="30" name="Прямая со стрелкой 29"/>
        <xdr:cNvCxnSpPr/>
      </xdr:nvCxnSpPr>
      <xdr:spPr>
        <a:xfrm flipV="1">
          <a:off x="6015355" y="19401790"/>
          <a:ext cx="12065" cy="1453515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1017905</xdr:colOff>
      <xdr:row>86</xdr:row>
      <xdr:rowOff>103505</xdr:rowOff>
    </xdr:from>
    <xdr:to>
      <xdr:col>4</xdr:col>
      <xdr:colOff>1028700</xdr:colOff>
      <xdr:row>89</xdr:row>
      <xdr:rowOff>143510</xdr:rowOff>
    </xdr:to>
    <xdr:cxnSp>
      <xdr:nvCxnSpPr>
        <xdr:cNvPr id="31" name="Прямая со стрелкой 30"/>
        <xdr:cNvCxnSpPr/>
      </xdr:nvCxnSpPr>
      <xdr:spPr>
        <a:xfrm>
          <a:off x="6018530" y="21661755"/>
          <a:ext cx="10795" cy="782955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949960</xdr:colOff>
      <xdr:row>77</xdr:row>
      <xdr:rowOff>62865</xdr:rowOff>
    </xdr:from>
    <xdr:to>
      <xdr:col>7</xdr:col>
      <xdr:colOff>959485</xdr:colOff>
      <xdr:row>79</xdr:row>
      <xdr:rowOff>88265</xdr:rowOff>
    </xdr:to>
    <xdr:cxnSp>
      <xdr:nvCxnSpPr>
        <xdr:cNvPr id="32" name="Прямая со стрелкой 31"/>
        <xdr:cNvCxnSpPr/>
      </xdr:nvCxnSpPr>
      <xdr:spPr>
        <a:xfrm flipV="1">
          <a:off x="8752840" y="19401790"/>
          <a:ext cx="9525" cy="511175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875030</xdr:colOff>
      <xdr:row>82</xdr:row>
      <xdr:rowOff>108585</xdr:rowOff>
    </xdr:from>
    <xdr:to>
      <xdr:col>7</xdr:col>
      <xdr:colOff>885825</xdr:colOff>
      <xdr:row>85</xdr:row>
      <xdr:rowOff>110490</xdr:rowOff>
    </xdr:to>
    <xdr:cxnSp>
      <xdr:nvCxnSpPr>
        <xdr:cNvPr id="33" name="Прямая со стрелкой 32"/>
        <xdr:cNvCxnSpPr/>
      </xdr:nvCxnSpPr>
      <xdr:spPr>
        <a:xfrm>
          <a:off x="8677910" y="20676235"/>
          <a:ext cx="10795" cy="744855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1013460</xdr:colOff>
      <xdr:row>81</xdr:row>
      <xdr:rowOff>136525</xdr:rowOff>
    </xdr:from>
    <xdr:to>
      <xdr:col>10</xdr:col>
      <xdr:colOff>1024255</xdr:colOff>
      <xdr:row>84</xdr:row>
      <xdr:rowOff>138430</xdr:rowOff>
    </xdr:to>
    <xdr:cxnSp>
      <xdr:nvCxnSpPr>
        <xdr:cNvPr id="34" name="Прямая со стрелкой 33"/>
        <xdr:cNvCxnSpPr/>
      </xdr:nvCxnSpPr>
      <xdr:spPr>
        <a:xfrm>
          <a:off x="11519535" y="20456525"/>
          <a:ext cx="10795" cy="744855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1061720</xdr:colOff>
      <xdr:row>89</xdr:row>
      <xdr:rowOff>149860</xdr:rowOff>
    </xdr:from>
    <xdr:to>
      <xdr:col>14</xdr:col>
      <xdr:colOff>1072515</xdr:colOff>
      <xdr:row>92</xdr:row>
      <xdr:rowOff>142240</xdr:rowOff>
    </xdr:to>
    <xdr:cxnSp>
      <xdr:nvCxnSpPr>
        <xdr:cNvPr id="35" name="Прямая со стрелкой 34"/>
        <xdr:cNvCxnSpPr/>
      </xdr:nvCxnSpPr>
      <xdr:spPr>
        <a:xfrm>
          <a:off x="14401800" y="22451060"/>
          <a:ext cx="10795" cy="735330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852170</xdr:colOff>
      <xdr:row>83</xdr:row>
      <xdr:rowOff>146050</xdr:rowOff>
    </xdr:from>
    <xdr:to>
      <xdr:col>17</xdr:col>
      <xdr:colOff>862965</xdr:colOff>
      <xdr:row>86</xdr:row>
      <xdr:rowOff>147955</xdr:rowOff>
    </xdr:to>
    <xdr:cxnSp>
      <xdr:nvCxnSpPr>
        <xdr:cNvPr id="36" name="Прямая со стрелкой 35"/>
        <xdr:cNvCxnSpPr/>
      </xdr:nvCxnSpPr>
      <xdr:spPr>
        <a:xfrm>
          <a:off x="16756380" y="20961350"/>
          <a:ext cx="10795" cy="744855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744220</xdr:colOff>
      <xdr:row>82</xdr:row>
      <xdr:rowOff>170815</xdr:rowOff>
    </xdr:from>
    <xdr:to>
      <xdr:col>20</xdr:col>
      <xdr:colOff>755015</xdr:colOff>
      <xdr:row>85</xdr:row>
      <xdr:rowOff>134620</xdr:rowOff>
    </xdr:to>
    <xdr:cxnSp>
      <xdr:nvCxnSpPr>
        <xdr:cNvPr id="37" name="Прямая со стрелкой 36"/>
        <xdr:cNvCxnSpPr/>
      </xdr:nvCxnSpPr>
      <xdr:spPr>
        <a:xfrm>
          <a:off x="19294475" y="20738465"/>
          <a:ext cx="10795" cy="706755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1021080</xdr:colOff>
      <xdr:row>77</xdr:row>
      <xdr:rowOff>45085</xdr:rowOff>
    </xdr:from>
    <xdr:to>
      <xdr:col>10</xdr:col>
      <xdr:colOff>1029335</xdr:colOff>
      <xdr:row>78</xdr:row>
      <xdr:rowOff>143510</xdr:rowOff>
    </xdr:to>
    <xdr:cxnSp>
      <xdr:nvCxnSpPr>
        <xdr:cNvPr id="38" name="Прямая со стрелкой 37"/>
        <xdr:cNvCxnSpPr/>
      </xdr:nvCxnSpPr>
      <xdr:spPr>
        <a:xfrm flipH="1" flipV="1">
          <a:off x="11527155" y="19384010"/>
          <a:ext cx="8255" cy="336550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1035685</xdr:colOff>
      <xdr:row>77</xdr:row>
      <xdr:rowOff>69850</xdr:rowOff>
    </xdr:from>
    <xdr:to>
      <xdr:col>14</xdr:col>
      <xdr:colOff>1051560</xdr:colOff>
      <xdr:row>86</xdr:row>
      <xdr:rowOff>166370</xdr:rowOff>
    </xdr:to>
    <xdr:cxnSp>
      <xdr:nvCxnSpPr>
        <xdr:cNvPr id="39" name="Прямая со стрелкой 38"/>
        <xdr:cNvCxnSpPr/>
      </xdr:nvCxnSpPr>
      <xdr:spPr>
        <a:xfrm flipH="1" flipV="1">
          <a:off x="14375765" y="19408775"/>
          <a:ext cx="15875" cy="2315845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906145</xdr:colOff>
      <xdr:row>77</xdr:row>
      <xdr:rowOff>38735</xdr:rowOff>
    </xdr:from>
    <xdr:to>
      <xdr:col>17</xdr:col>
      <xdr:colOff>916305</xdr:colOff>
      <xdr:row>79</xdr:row>
      <xdr:rowOff>121285</xdr:rowOff>
    </xdr:to>
    <xdr:cxnSp>
      <xdr:nvCxnSpPr>
        <xdr:cNvPr id="40" name="Прямая со стрелкой 39"/>
        <xdr:cNvCxnSpPr/>
      </xdr:nvCxnSpPr>
      <xdr:spPr>
        <a:xfrm flipV="1">
          <a:off x="16810355" y="19377660"/>
          <a:ext cx="10160" cy="568325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748665</xdr:colOff>
      <xdr:row>77</xdr:row>
      <xdr:rowOff>52070</xdr:rowOff>
    </xdr:from>
    <xdr:to>
      <xdr:col>20</xdr:col>
      <xdr:colOff>751840</xdr:colOff>
      <xdr:row>78</xdr:row>
      <xdr:rowOff>99060</xdr:rowOff>
    </xdr:to>
    <xdr:cxnSp>
      <xdr:nvCxnSpPr>
        <xdr:cNvPr id="41" name="Прямая со стрелкой 40"/>
        <xdr:cNvCxnSpPr/>
      </xdr:nvCxnSpPr>
      <xdr:spPr>
        <a:xfrm flipV="1">
          <a:off x="19298920" y="19390995"/>
          <a:ext cx="3175" cy="285115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1014730</xdr:colOff>
      <xdr:row>107</xdr:row>
      <xdr:rowOff>62865</xdr:rowOff>
    </xdr:from>
    <xdr:to>
      <xdr:col>4</xdr:col>
      <xdr:colOff>1026795</xdr:colOff>
      <xdr:row>113</xdr:row>
      <xdr:rowOff>40005</xdr:rowOff>
    </xdr:to>
    <xdr:cxnSp>
      <xdr:nvCxnSpPr>
        <xdr:cNvPr id="54" name="Прямая со стрелкой 53"/>
        <xdr:cNvCxnSpPr/>
      </xdr:nvCxnSpPr>
      <xdr:spPr>
        <a:xfrm flipV="1">
          <a:off x="6015355" y="26936065"/>
          <a:ext cx="12065" cy="1405890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1017905</xdr:colOff>
      <xdr:row>118</xdr:row>
      <xdr:rowOff>103505</xdr:rowOff>
    </xdr:from>
    <xdr:to>
      <xdr:col>4</xdr:col>
      <xdr:colOff>1028700</xdr:colOff>
      <xdr:row>121</xdr:row>
      <xdr:rowOff>143510</xdr:rowOff>
    </xdr:to>
    <xdr:cxnSp>
      <xdr:nvCxnSpPr>
        <xdr:cNvPr id="55" name="Прямая со стрелкой 54"/>
        <xdr:cNvCxnSpPr/>
      </xdr:nvCxnSpPr>
      <xdr:spPr>
        <a:xfrm>
          <a:off x="6018530" y="29596080"/>
          <a:ext cx="10795" cy="754380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949960</xdr:colOff>
      <xdr:row>107</xdr:row>
      <xdr:rowOff>62865</xdr:rowOff>
    </xdr:from>
    <xdr:to>
      <xdr:col>7</xdr:col>
      <xdr:colOff>959485</xdr:colOff>
      <xdr:row>109</xdr:row>
      <xdr:rowOff>88265</xdr:rowOff>
    </xdr:to>
    <xdr:cxnSp>
      <xdr:nvCxnSpPr>
        <xdr:cNvPr id="56" name="Прямая со стрелкой 55"/>
        <xdr:cNvCxnSpPr/>
      </xdr:nvCxnSpPr>
      <xdr:spPr>
        <a:xfrm flipV="1">
          <a:off x="8752840" y="26936065"/>
          <a:ext cx="9525" cy="520700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875030</xdr:colOff>
      <xdr:row>112</xdr:row>
      <xdr:rowOff>108585</xdr:rowOff>
    </xdr:from>
    <xdr:to>
      <xdr:col>7</xdr:col>
      <xdr:colOff>885825</xdr:colOff>
      <xdr:row>115</xdr:row>
      <xdr:rowOff>110490</xdr:rowOff>
    </xdr:to>
    <xdr:cxnSp>
      <xdr:nvCxnSpPr>
        <xdr:cNvPr id="57" name="Прямая со стрелкой 56"/>
        <xdr:cNvCxnSpPr/>
      </xdr:nvCxnSpPr>
      <xdr:spPr>
        <a:xfrm>
          <a:off x="8677910" y="28220035"/>
          <a:ext cx="10795" cy="640080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1013460</xdr:colOff>
      <xdr:row>112</xdr:row>
      <xdr:rowOff>136525</xdr:rowOff>
    </xdr:from>
    <xdr:to>
      <xdr:col>10</xdr:col>
      <xdr:colOff>1024255</xdr:colOff>
      <xdr:row>115</xdr:row>
      <xdr:rowOff>138430</xdr:rowOff>
    </xdr:to>
    <xdr:cxnSp>
      <xdr:nvCxnSpPr>
        <xdr:cNvPr id="58" name="Прямая со стрелкой 57"/>
        <xdr:cNvCxnSpPr/>
      </xdr:nvCxnSpPr>
      <xdr:spPr>
        <a:xfrm>
          <a:off x="11519535" y="28247975"/>
          <a:ext cx="10795" cy="640080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1061720</xdr:colOff>
      <xdr:row>112</xdr:row>
      <xdr:rowOff>149860</xdr:rowOff>
    </xdr:from>
    <xdr:to>
      <xdr:col>14</xdr:col>
      <xdr:colOff>1072515</xdr:colOff>
      <xdr:row>115</xdr:row>
      <xdr:rowOff>142240</xdr:rowOff>
    </xdr:to>
    <xdr:cxnSp>
      <xdr:nvCxnSpPr>
        <xdr:cNvPr id="59" name="Прямая со стрелкой 58"/>
        <xdr:cNvCxnSpPr/>
      </xdr:nvCxnSpPr>
      <xdr:spPr>
        <a:xfrm>
          <a:off x="14401800" y="28261310"/>
          <a:ext cx="10795" cy="630555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852170</xdr:colOff>
      <xdr:row>110</xdr:row>
      <xdr:rowOff>146050</xdr:rowOff>
    </xdr:from>
    <xdr:to>
      <xdr:col>17</xdr:col>
      <xdr:colOff>862965</xdr:colOff>
      <xdr:row>113</xdr:row>
      <xdr:rowOff>147955</xdr:rowOff>
    </xdr:to>
    <xdr:cxnSp>
      <xdr:nvCxnSpPr>
        <xdr:cNvPr id="60" name="Прямая со стрелкой 59"/>
        <xdr:cNvCxnSpPr/>
      </xdr:nvCxnSpPr>
      <xdr:spPr>
        <a:xfrm>
          <a:off x="16756380" y="27762200"/>
          <a:ext cx="10795" cy="687705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744220</xdr:colOff>
      <xdr:row>110</xdr:row>
      <xdr:rowOff>170815</xdr:rowOff>
    </xdr:from>
    <xdr:to>
      <xdr:col>20</xdr:col>
      <xdr:colOff>755015</xdr:colOff>
      <xdr:row>113</xdr:row>
      <xdr:rowOff>134620</xdr:rowOff>
    </xdr:to>
    <xdr:cxnSp>
      <xdr:nvCxnSpPr>
        <xdr:cNvPr id="61" name="Прямая со стрелкой 60"/>
        <xdr:cNvCxnSpPr/>
      </xdr:nvCxnSpPr>
      <xdr:spPr>
        <a:xfrm>
          <a:off x="19294475" y="27786965"/>
          <a:ext cx="10795" cy="649605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1021080</xdr:colOff>
      <xdr:row>107</xdr:row>
      <xdr:rowOff>45085</xdr:rowOff>
    </xdr:from>
    <xdr:to>
      <xdr:col>10</xdr:col>
      <xdr:colOff>1029335</xdr:colOff>
      <xdr:row>108</xdr:row>
      <xdr:rowOff>143510</xdr:rowOff>
    </xdr:to>
    <xdr:cxnSp>
      <xdr:nvCxnSpPr>
        <xdr:cNvPr id="62" name="Прямая со стрелкой 61"/>
        <xdr:cNvCxnSpPr/>
      </xdr:nvCxnSpPr>
      <xdr:spPr>
        <a:xfrm flipH="1" flipV="1">
          <a:off x="11527155" y="26918285"/>
          <a:ext cx="8255" cy="346075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1035685</xdr:colOff>
      <xdr:row>107</xdr:row>
      <xdr:rowOff>69850</xdr:rowOff>
    </xdr:from>
    <xdr:to>
      <xdr:col>14</xdr:col>
      <xdr:colOff>1051560</xdr:colOff>
      <xdr:row>109</xdr:row>
      <xdr:rowOff>166370</xdr:rowOff>
    </xdr:to>
    <xdr:cxnSp>
      <xdr:nvCxnSpPr>
        <xdr:cNvPr id="63" name="Прямая со стрелкой 62"/>
        <xdr:cNvCxnSpPr/>
      </xdr:nvCxnSpPr>
      <xdr:spPr>
        <a:xfrm flipH="1" flipV="1">
          <a:off x="14375765" y="26943050"/>
          <a:ext cx="15875" cy="591820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2"/>
  <sheetViews>
    <sheetView topLeftCell="A4" workbookViewId="0">
      <selection activeCell="A5" sqref="A5"/>
    </sheetView>
  </sheetViews>
  <sheetFormatPr defaultColWidth="9.14285714285714" defaultRowHeight="15"/>
  <cols>
    <col min="1" max="1" width="10.5714285714286" customWidth="1"/>
    <col min="2" max="2" width="3.57142857142857" customWidth="1"/>
    <col min="3" max="3" width="3.42857142857143" customWidth="1"/>
    <col min="4" max="4" width="19.2857142857143" customWidth="1"/>
    <col min="7" max="7" width="29.8571428571429" customWidth="1"/>
    <col min="10" max="10" width="12.8571428571429"/>
    <col min="13" max="13" width="10.1428571428571"/>
    <col min="16" max="16" width="10.8571428571429" customWidth="1"/>
  </cols>
  <sheetData>
    <row r="1" spans="1:1">
      <c r="A1">
        <f>1000.11</f>
        <v>1000.11</v>
      </c>
    </row>
    <row r="5" spans="1:10">
      <c r="A5" s="413">
        <f>ROUNDDOWN(A1,0)</f>
        <v>1000</v>
      </c>
      <c r="B5" s="413"/>
      <c r="C5" s="413"/>
      <c r="D5" s="413"/>
      <c r="J5" s="266">
        <f>A1-ROUNDDOWN(A1,0)</f>
        <v>0.110000000000014</v>
      </c>
    </row>
    <row r="6" spans="1:16">
      <c r="A6" s="413">
        <f>ROUNDDOWN(A5/2,0)</f>
        <v>500</v>
      </c>
      <c r="B6" s="413">
        <f>MOD(A5,2)</f>
        <v>0</v>
      </c>
      <c r="C6" s="413">
        <f>0</f>
        <v>0</v>
      </c>
      <c r="D6" s="413">
        <f>B6*POWER(10,C6)</f>
        <v>0</v>
      </c>
      <c r="G6" s="414">
        <f>SUM(D6:D22)</f>
        <v>1111101000</v>
      </c>
      <c r="H6" s="413"/>
      <c r="J6" s="266">
        <f>J5*2-IF(J5*2&gt;1,1,0)</f>
        <v>0.220000000000028</v>
      </c>
      <c r="K6" s="413">
        <f>IF(J5*2&gt;1,1,0)</f>
        <v>0</v>
      </c>
      <c r="L6" s="413">
        <f t="shared" ref="L6:L12" si="0">L7+1</f>
        <v>7</v>
      </c>
      <c r="M6" s="413">
        <f>K6*POWER(10,L6)</f>
        <v>0</v>
      </c>
      <c r="P6" s="414"/>
    </row>
    <row r="7" spans="1:13">
      <c r="A7" s="413">
        <f t="shared" ref="A7:A12" si="1">ROUNDDOWN(A6/2,0)</f>
        <v>250</v>
      </c>
      <c r="B7" s="413">
        <f t="shared" ref="B7:B22" si="2">MOD(A6,2)</f>
        <v>0</v>
      </c>
      <c r="C7" s="413">
        <f>C6+1</f>
        <v>1</v>
      </c>
      <c r="D7" s="413">
        <f t="shared" ref="D7:D22" si="3">B7*POWER(10,C7)</f>
        <v>0</v>
      </c>
      <c r="G7" s="414">
        <f>SUM(M6:M13)/POWER(10,8)</f>
        <v>0.000111</v>
      </c>
      <c r="J7" s="266">
        <f t="shared" ref="J7:J20" si="4">J6*2-IF(J6*2&gt;1,1,0)</f>
        <v>0.440000000000056</v>
      </c>
      <c r="K7" s="413">
        <f t="shared" ref="K7:K20" si="5">IF(J6*2&gt;1,1,0)</f>
        <v>0</v>
      </c>
      <c r="L7" s="413">
        <f t="shared" si="0"/>
        <v>6</v>
      </c>
      <c r="M7" s="413">
        <f t="shared" ref="M7:M13" si="6">K7*POWER(10,L7)</f>
        <v>0</v>
      </c>
    </row>
    <row r="8" spans="1:13">
      <c r="A8" s="413">
        <f t="shared" si="1"/>
        <v>125</v>
      </c>
      <c r="B8" s="413">
        <f t="shared" si="2"/>
        <v>0</v>
      </c>
      <c r="C8" s="413">
        <f t="shared" ref="C8:C22" si="7">C7+1</f>
        <v>2</v>
      </c>
      <c r="D8" s="413">
        <f t="shared" si="3"/>
        <v>0</v>
      </c>
      <c r="G8" s="414"/>
      <c r="J8" s="266">
        <f t="shared" si="4"/>
        <v>0.880000000000112</v>
      </c>
      <c r="K8" s="413">
        <f t="shared" si="5"/>
        <v>0</v>
      </c>
      <c r="L8" s="413">
        <f t="shared" si="0"/>
        <v>5</v>
      </c>
      <c r="M8" s="413">
        <f t="shared" si="6"/>
        <v>0</v>
      </c>
    </row>
    <row r="9" spans="1:13">
      <c r="A9" s="413">
        <f t="shared" si="1"/>
        <v>62</v>
      </c>
      <c r="B9" s="413">
        <f t="shared" si="2"/>
        <v>1</v>
      </c>
      <c r="C9" s="413">
        <f t="shared" si="7"/>
        <v>3</v>
      </c>
      <c r="D9" s="413">
        <f t="shared" si="3"/>
        <v>1000</v>
      </c>
      <c r="G9" s="414"/>
      <c r="J9" s="266">
        <f t="shared" si="4"/>
        <v>0.760000000000224</v>
      </c>
      <c r="K9" s="413">
        <f t="shared" si="5"/>
        <v>1</v>
      </c>
      <c r="L9" s="413">
        <f t="shared" si="0"/>
        <v>4</v>
      </c>
      <c r="M9" s="413">
        <f t="shared" si="6"/>
        <v>10000</v>
      </c>
    </row>
    <row r="10" spans="1:13">
      <c r="A10" s="413">
        <f t="shared" si="1"/>
        <v>31</v>
      </c>
      <c r="B10" s="413">
        <f t="shared" si="2"/>
        <v>0</v>
      </c>
      <c r="C10" s="413">
        <f t="shared" si="7"/>
        <v>4</v>
      </c>
      <c r="D10" s="413">
        <f t="shared" si="3"/>
        <v>0</v>
      </c>
      <c r="G10" s="414"/>
      <c r="J10" s="266">
        <f t="shared" si="4"/>
        <v>0.520000000000448</v>
      </c>
      <c r="K10" s="413">
        <f t="shared" si="5"/>
        <v>1</v>
      </c>
      <c r="L10" s="413">
        <f t="shared" si="0"/>
        <v>3</v>
      </c>
      <c r="M10" s="413">
        <f t="shared" si="6"/>
        <v>1000</v>
      </c>
    </row>
    <row r="11" spans="1:13">
      <c r="A11" s="413">
        <f t="shared" si="1"/>
        <v>15</v>
      </c>
      <c r="B11" s="413">
        <f t="shared" si="2"/>
        <v>1</v>
      </c>
      <c r="C11" s="413">
        <f t="shared" si="7"/>
        <v>5</v>
      </c>
      <c r="D11" s="413">
        <f t="shared" si="3"/>
        <v>100000</v>
      </c>
      <c r="G11" s="414">
        <f>G6+G7</f>
        <v>1111101000.00011</v>
      </c>
      <c r="J11" s="266">
        <f t="shared" si="4"/>
        <v>0.0400000000008962</v>
      </c>
      <c r="K11" s="413">
        <f t="shared" si="5"/>
        <v>1</v>
      </c>
      <c r="L11" s="413">
        <f t="shared" si="0"/>
        <v>2</v>
      </c>
      <c r="M11" s="413">
        <f t="shared" si="6"/>
        <v>100</v>
      </c>
    </row>
    <row r="12" spans="1:13">
      <c r="A12" s="413">
        <f t="shared" si="1"/>
        <v>7</v>
      </c>
      <c r="B12" s="413">
        <f t="shared" si="2"/>
        <v>1</v>
      </c>
      <c r="C12" s="413">
        <f t="shared" si="7"/>
        <v>6</v>
      </c>
      <c r="D12" s="413">
        <f t="shared" si="3"/>
        <v>1000000</v>
      </c>
      <c r="G12" s="414"/>
      <c r="J12" s="266">
        <f t="shared" si="4"/>
        <v>0.0800000000017924</v>
      </c>
      <c r="K12" s="413">
        <f t="shared" si="5"/>
        <v>0</v>
      </c>
      <c r="L12" s="413">
        <f t="shared" si="0"/>
        <v>1</v>
      </c>
      <c r="M12" s="413">
        <f t="shared" si="6"/>
        <v>0</v>
      </c>
    </row>
    <row r="13" spans="1:13">
      <c r="A13" s="413">
        <f t="shared" ref="A13:A22" si="8">ROUNDDOWN(A12/2,0)</f>
        <v>3</v>
      </c>
      <c r="B13" s="413">
        <f t="shared" si="2"/>
        <v>1</v>
      </c>
      <c r="C13" s="413">
        <f t="shared" si="7"/>
        <v>7</v>
      </c>
      <c r="D13" s="413">
        <f t="shared" si="3"/>
        <v>10000000</v>
      </c>
      <c r="G13" s="414"/>
      <c r="J13" s="266">
        <f t="shared" si="4"/>
        <v>0.160000000003585</v>
      </c>
      <c r="K13" s="413">
        <f t="shared" si="5"/>
        <v>0</v>
      </c>
      <c r="L13" s="413">
        <f>0</f>
        <v>0</v>
      </c>
      <c r="M13" s="413">
        <f t="shared" si="6"/>
        <v>0</v>
      </c>
    </row>
    <row r="14" spans="1:10">
      <c r="A14" s="413">
        <f t="shared" si="8"/>
        <v>1</v>
      </c>
      <c r="B14" s="413">
        <f t="shared" si="2"/>
        <v>1</v>
      </c>
      <c r="C14" s="413">
        <f t="shared" si="7"/>
        <v>8</v>
      </c>
      <c r="D14" s="413">
        <f t="shared" si="3"/>
        <v>100000000</v>
      </c>
      <c r="G14" s="414"/>
      <c r="J14" s="266"/>
    </row>
    <row r="15" spans="1:10">
      <c r="A15" s="413">
        <f t="shared" si="8"/>
        <v>0</v>
      </c>
      <c r="B15" s="413">
        <f t="shared" si="2"/>
        <v>1</v>
      </c>
      <c r="C15" s="413">
        <f t="shared" si="7"/>
        <v>9</v>
      </c>
      <c r="D15" s="413">
        <f t="shared" si="3"/>
        <v>1000000000</v>
      </c>
      <c r="J15" s="266"/>
    </row>
    <row r="16" spans="1:10">
      <c r="A16" s="413">
        <f t="shared" si="8"/>
        <v>0</v>
      </c>
      <c r="B16" s="413">
        <f t="shared" si="2"/>
        <v>0</v>
      </c>
      <c r="C16" s="413">
        <f t="shared" si="7"/>
        <v>10</v>
      </c>
      <c r="D16" s="413">
        <f t="shared" si="3"/>
        <v>0</v>
      </c>
      <c r="J16" s="266"/>
    </row>
    <row r="17" spans="1:10">
      <c r="A17" s="413">
        <f t="shared" si="8"/>
        <v>0</v>
      </c>
      <c r="B17" s="413">
        <f t="shared" si="2"/>
        <v>0</v>
      </c>
      <c r="C17" s="413">
        <f t="shared" si="7"/>
        <v>11</v>
      </c>
      <c r="D17" s="413">
        <f t="shared" si="3"/>
        <v>0</v>
      </c>
      <c r="J17" s="266"/>
    </row>
    <row r="18" spans="1:10">
      <c r="A18" s="413">
        <f t="shared" si="8"/>
        <v>0</v>
      </c>
      <c r="B18" s="413">
        <f t="shared" si="2"/>
        <v>0</v>
      </c>
      <c r="C18" s="413">
        <f t="shared" si="7"/>
        <v>12</v>
      </c>
      <c r="D18" s="413">
        <f t="shared" si="3"/>
        <v>0</v>
      </c>
      <c r="J18" s="266"/>
    </row>
    <row r="19" spans="1:10">
      <c r="A19" s="413">
        <f t="shared" si="8"/>
        <v>0</v>
      </c>
      <c r="B19" s="413">
        <f t="shared" si="2"/>
        <v>0</v>
      </c>
      <c r="C19" s="413">
        <f t="shared" si="7"/>
        <v>13</v>
      </c>
      <c r="D19" s="413">
        <f t="shared" si="3"/>
        <v>0</v>
      </c>
      <c r="J19" s="266"/>
    </row>
    <row r="20" spans="1:10">
      <c r="A20" s="413">
        <f t="shared" si="8"/>
        <v>0</v>
      </c>
      <c r="B20" s="413">
        <f t="shared" si="2"/>
        <v>0</v>
      </c>
      <c r="C20" s="413">
        <f t="shared" si="7"/>
        <v>14</v>
      </c>
      <c r="D20" s="413">
        <f t="shared" si="3"/>
        <v>0</v>
      </c>
      <c r="J20" s="266"/>
    </row>
    <row r="21" spans="1:4">
      <c r="A21" s="413">
        <f t="shared" si="8"/>
        <v>0</v>
      </c>
      <c r="B21" s="413">
        <f t="shared" si="2"/>
        <v>0</v>
      </c>
      <c r="C21" s="413">
        <f t="shared" si="7"/>
        <v>15</v>
      </c>
      <c r="D21" s="413">
        <f t="shared" si="3"/>
        <v>0</v>
      </c>
    </row>
    <row r="22" spans="1:4">
      <c r="A22" s="413">
        <f t="shared" si="8"/>
        <v>0</v>
      </c>
      <c r="B22" s="413">
        <f t="shared" si="2"/>
        <v>0</v>
      </c>
      <c r="C22" s="413">
        <f t="shared" si="7"/>
        <v>16</v>
      </c>
      <c r="D22" s="413">
        <f t="shared" si="3"/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A99"/>
  <sheetViews>
    <sheetView zoomScale="70" zoomScaleNormal="70" topLeftCell="A51" workbookViewId="0">
      <selection activeCell="O93" sqref="O93"/>
    </sheetView>
  </sheetViews>
  <sheetFormatPr defaultColWidth="9.14285714285714" defaultRowHeight="15"/>
  <cols>
    <col min="3" max="3" width="11.7142857142857"/>
    <col min="5" max="6" width="11.7142857142857"/>
    <col min="16" max="16" width="9.71428571428571" customWidth="1"/>
    <col min="21" max="22" width="11.7142857142857"/>
    <col min="24" max="24" width="11.7142857142857"/>
    <col min="25" max="26" width="18.4285714285714"/>
    <col min="27" max="27" width="10.5714285714286"/>
    <col min="28" max="28" width="18.4285714285714"/>
    <col min="31" max="31" width="11.7142857142857"/>
    <col min="33" max="33" width="11.7142857142857"/>
    <col min="36" max="36" width="10.5714285714286"/>
    <col min="37" max="37" width="18.4285714285714"/>
    <col min="47" max="47" width="11.7142857142857"/>
    <col min="50" max="50" width="10.5714285714286"/>
    <col min="51" max="51" width="18.4285714285714"/>
  </cols>
  <sheetData>
    <row r="1" ht="15.75"/>
    <row r="2" spans="26:27">
      <c r="Z2" s="301"/>
      <c r="AA2" s="300"/>
    </row>
    <row r="3" ht="19.5" spans="2:27">
      <c r="B3" s="222"/>
      <c r="AA3" s="300"/>
    </row>
    <row r="4" spans="15:26">
      <c r="O4" s="300"/>
      <c r="P4" s="301"/>
      <c r="Q4" s="301"/>
      <c r="R4" s="301"/>
      <c r="S4" s="301"/>
      <c r="T4" s="301"/>
      <c r="Y4" s="301"/>
      <c r="Z4" s="301"/>
    </row>
    <row r="5" ht="19.5" spans="2:26">
      <c r="B5" s="12" t="s">
        <v>0</v>
      </c>
      <c r="C5" s="43"/>
      <c r="D5" s="43"/>
      <c r="E5" s="43"/>
      <c r="F5" s="43"/>
      <c r="G5" s="43"/>
      <c r="H5" s="43"/>
      <c r="I5" s="43"/>
      <c r="J5" s="43"/>
      <c r="K5" s="43"/>
      <c r="L5" s="233" t="s">
        <v>1</v>
      </c>
      <c r="M5" s="302">
        <v>1618</v>
      </c>
      <c r="N5" s="12" t="s">
        <v>2</v>
      </c>
      <c r="O5" s="43"/>
      <c r="P5" s="43"/>
      <c r="Q5" s="43"/>
      <c r="R5" s="233" t="s">
        <v>1</v>
      </c>
      <c r="S5" s="302">
        <v>1618</v>
      </c>
      <c r="T5" s="115"/>
      <c r="Z5" s="368"/>
    </row>
    <row r="6" spans="2:26">
      <c r="B6" s="23">
        <f>M5</f>
        <v>1618</v>
      </c>
      <c r="C6" s="223">
        <v>2</v>
      </c>
      <c r="D6" s="224"/>
      <c r="E6" s="224"/>
      <c r="F6" s="224"/>
      <c r="G6" s="224"/>
      <c r="H6" s="224"/>
      <c r="I6" s="224"/>
      <c r="J6" s="224"/>
      <c r="K6" s="224"/>
      <c r="L6" s="224"/>
      <c r="M6" s="299"/>
      <c r="N6" s="303">
        <f>S5</f>
        <v>1618</v>
      </c>
      <c r="O6" s="304" t="s">
        <v>3</v>
      </c>
      <c r="P6" s="305">
        <v>2</v>
      </c>
      <c r="Q6" s="304" t="s">
        <v>4</v>
      </c>
      <c r="R6" s="305">
        <f t="shared" ref="R6:R18" si="0">INT(N6/2)</f>
        <v>809</v>
      </c>
      <c r="S6" s="350">
        <f t="shared" ref="S6:S18" si="1">MOD(N6,2)</f>
        <v>0</v>
      </c>
      <c r="Y6" s="301"/>
      <c r="Z6" s="301"/>
    </row>
    <row r="7" spans="2:26">
      <c r="B7" s="225">
        <f>-(C7*C6)</f>
        <v>-1618</v>
      </c>
      <c r="C7" s="226">
        <f>FLOOR(B6/2,1)</f>
        <v>809</v>
      </c>
      <c r="D7" s="227">
        <v>2</v>
      </c>
      <c r="E7" s="32"/>
      <c r="F7" s="32"/>
      <c r="G7" s="32"/>
      <c r="H7" s="32"/>
      <c r="I7" s="32"/>
      <c r="J7" s="32"/>
      <c r="K7" s="32"/>
      <c r="L7" s="32"/>
      <c r="M7" s="306"/>
      <c r="N7" s="307">
        <f t="shared" ref="N7:N18" si="2">R6</f>
        <v>809</v>
      </c>
      <c r="O7" s="308" t="s">
        <v>3</v>
      </c>
      <c r="P7" s="309">
        <v>2</v>
      </c>
      <c r="Q7" s="308" t="s">
        <v>4</v>
      </c>
      <c r="R7" s="309">
        <f t="shared" si="0"/>
        <v>404</v>
      </c>
      <c r="S7" s="351">
        <f t="shared" si="1"/>
        <v>1</v>
      </c>
      <c r="Y7" s="301"/>
      <c r="Z7" s="301"/>
    </row>
    <row r="8" spans="2:26">
      <c r="B8" s="228">
        <f>MOD(B6,2)</f>
        <v>0</v>
      </c>
      <c r="C8" s="229">
        <f>-(D8*D7)</f>
        <v>-808</v>
      </c>
      <c r="D8" s="226">
        <f>FLOOR(C7/2,1)</f>
        <v>404</v>
      </c>
      <c r="E8" s="227">
        <v>2</v>
      </c>
      <c r="F8" s="32"/>
      <c r="G8" s="32"/>
      <c r="H8" s="32"/>
      <c r="I8" s="32"/>
      <c r="J8" s="32"/>
      <c r="K8" s="32"/>
      <c r="L8" s="32"/>
      <c r="M8" s="306"/>
      <c r="N8" s="307">
        <f t="shared" si="2"/>
        <v>404</v>
      </c>
      <c r="O8" s="308" t="s">
        <v>3</v>
      </c>
      <c r="P8" s="309">
        <v>2</v>
      </c>
      <c r="Q8" s="308" t="s">
        <v>4</v>
      </c>
      <c r="R8" s="309">
        <f t="shared" si="0"/>
        <v>202</v>
      </c>
      <c r="S8" s="351">
        <f t="shared" si="1"/>
        <v>0</v>
      </c>
      <c r="Y8" s="301"/>
      <c r="Z8" s="301"/>
    </row>
    <row r="9" spans="2:26">
      <c r="B9" s="14"/>
      <c r="C9" s="230">
        <f>MOD(C7,2)</f>
        <v>1</v>
      </c>
      <c r="D9" s="229">
        <f>-(E9*E8)</f>
        <v>-404</v>
      </c>
      <c r="E9" s="226">
        <f>FLOOR(D8/2,1)</f>
        <v>202</v>
      </c>
      <c r="F9" s="227">
        <v>2</v>
      </c>
      <c r="G9" s="32"/>
      <c r="H9" s="32"/>
      <c r="I9" s="32"/>
      <c r="J9" s="32"/>
      <c r="K9" s="32"/>
      <c r="L9" s="32"/>
      <c r="M9" s="306"/>
      <c r="N9" s="307">
        <f t="shared" si="2"/>
        <v>202</v>
      </c>
      <c r="O9" s="308" t="s">
        <v>3</v>
      </c>
      <c r="P9" s="309">
        <v>2</v>
      </c>
      <c r="Q9" s="308" t="s">
        <v>4</v>
      </c>
      <c r="R9" s="309">
        <f t="shared" si="0"/>
        <v>101</v>
      </c>
      <c r="S9" s="351">
        <f t="shared" si="1"/>
        <v>0</v>
      </c>
      <c r="Y9" s="301"/>
      <c r="Z9" s="301"/>
    </row>
    <row r="10" spans="2:26">
      <c r="B10" s="14"/>
      <c r="C10" s="32"/>
      <c r="D10" s="230">
        <f>MOD(D8,2)</f>
        <v>0</v>
      </c>
      <c r="E10" s="229">
        <f>-(F10*F9)</f>
        <v>-202</v>
      </c>
      <c r="F10" s="226">
        <f>FLOOR(E9/2,1)</f>
        <v>101</v>
      </c>
      <c r="G10" s="227">
        <v>2</v>
      </c>
      <c r="H10" s="32"/>
      <c r="I10" s="32"/>
      <c r="J10" s="32"/>
      <c r="K10" s="32"/>
      <c r="L10" s="32"/>
      <c r="M10" s="306"/>
      <c r="N10" s="307">
        <f t="shared" si="2"/>
        <v>101</v>
      </c>
      <c r="O10" s="308" t="s">
        <v>3</v>
      </c>
      <c r="P10" s="309">
        <v>2</v>
      </c>
      <c r="Q10" s="308" t="s">
        <v>4</v>
      </c>
      <c r="R10" s="309">
        <f t="shared" si="0"/>
        <v>50</v>
      </c>
      <c r="S10" s="351">
        <f t="shared" si="1"/>
        <v>1</v>
      </c>
      <c r="Y10" s="301"/>
      <c r="Z10" s="301"/>
    </row>
    <row r="11" spans="2:26">
      <c r="B11" s="14"/>
      <c r="C11" s="32"/>
      <c r="D11" s="32"/>
      <c r="E11" s="230">
        <f>MOD(E9,2)</f>
        <v>0</v>
      </c>
      <c r="F11" s="229">
        <f>-(G11*G10)</f>
        <v>-100</v>
      </c>
      <c r="G11" s="226">
        <f>FLOOR(F10/2,1)</f>
        <v>50</v>
      </c>
      <c r="H11" s="227">
        <v>2</v>
      </c>
      <c r="I11" s="32"/>
      <c r="J11" s="32"/>
      <c r="K11" s="32"/>
      <c r="L11" s="32"/>
      <c r="M11" s="306"/>
      <c r="N11" s="307">
        <f t="shared" si="2"/>
        <v>50</v>
      </c>
      <c r="O11" s="308" t="s">
        <v>3</v>
      </c>
      <c r="P11" s="309">
        <v>2</v>
      </c>
      <c r="Q11" s="308" t="s">
        <v>4</v>
      </c>
      <c r="R11" s="309">
        <f t="shared" si="0"/>
        <v>25</v>
      </c>
      <c r="S11" s="351">
        <f t="shared" si="1"/>
        <v>0</v>
      </c>
      <c r="Y11" s="301"/>
      <c r="Z11" s="301"/>
    </row>
    <row r="12" spans="2:26">
      <c r="B12" s="14"/>
      <c r="C12" s="32"/>
      <c r="D12" s="32"/>
      <c r="E12" s="32"/>
      <c r="F12" s="230">
        <f>MOD(F10,2)</f>
        <v>1</v>
      </c>
      <c r="G12" s="229">
        <f>-(H12*H11)</f>
        <v>-50</v>
      </c>
      <c r="H12" s="226">
        <f>FLOOR(G11/2,1)</f>
        <v>25</v>
      </c>
      <c r="I12" s="227">
        <v>2</v>
      </c>
      <c r="J12" s="32"/>
      <c r="K12" s="32"/>
      <c r="L12" s="32"/>
      <c r="M12" s="306"/>
      <c r="N12" s="307">
        <f t="shared" si="2"/>
        <v>25</v>
      </c>
      <c r="O12" s="308" t="s">
        <v>3</v>
      </c>
      <c r="P12" s="309">
        <v>2</v>
      </c>
      <c r="Q12" s="308" t="s">
        <v>4</v>
      </c>
      <c r="R12" s="309">
        <f t="shared" si="0"/>
        <v>12</v>
      </c>
      <c r="S12" s="351">
        <f t="shared" si="1"/>
        <v>1</v>
      </c>
      <c r="Y12" s="301"/>
      <c r="Z12" s="301"/>
    </row>
    <row r="13" spans="2:26">
      <c r="B13" s="14"/>
      <c r="C13" s="32"/>
      <c r="D13" s="32"/>
      <c r="E13" s="32"/>
      <c r="F13" s="32"/>
      <c r="G13" s="230">
        <f>MOD(G11,2)</f>
        <v>0</v>
      </c>
      <c r="H13" s="229">
        <f>-(I13*I12)</f>
        <v>-24</v>
      </c>
      <c r="I13" s="226">
        <f>FLOOR(H12/2,1)</f>
        <v>12</v>
      </c>
      <c r="J13" s="227">
        <v>2</v>
      </c>
      <c r="K13" s="32"/>
      <c r="L13" s="32"/>
      <c r="M13" s="306"/>
      <c r="N13" s="307">
        <f t="shared" si="2"/>
        <v>12</v>
      </c>
      <c r="O13" s="308" t="s">
        <v>3</v>
      </c>
      <c r="P13" s="309">
        <v>2</v>
      </c>
      <c r="Q13" s="308" t="s">
        <v>4</v>
      </c>
      <c r="R13" s="309">
        <f t="shared" si="0"/>
        <v>6</v>
      </c>
      <c r="S13" s="351">
        <f t="shared" si="1"/>
        <v>0</v>
      </c>
      <c r="Y13" s="301"/>
      <c r="Z13" s="301"/>
    </row>
    <row r="14" spans="2:26">
      <c r="B14" s="14"/>
      <c r="C14" s="32"/>
      <c r="D14" s="32"/>
      <c r="E14" s="32"/>
      <c r="F14" s="32"/>
      <c r="G14" s="32"/>
      <c r="H14" s="230">
        <f>MOD(H12,2)</f>
        <v>1</v>
      </c>
      <c r="I14" s="229">
        <f>-(J14*J13)</f>
        <v>-12</v>
      </c>
      <c r="J14" s="226">
        <f>FLOOR(I13/2,1)</f>
        <v>6</v>
      </c>
      <c r="K14" s="227">
        <v>2</v>
      </c>
      <c r="L14" s="32"/>
      <c r="M14" s="306"/>
      <c r="N14" s="307">
        <f t="shared" si="2"/>
        <v>6</v>
      </c>
      <c r="O14" s="308" t="s">
        <v>3</v>
      </c>
      <c r="P14" s="309">
        <v>2</v>
      </c>
      <c r="Q14" s="308" t="s">
        <v>4</v>
      </c>
      <c r="R14" s="309">
        <f t="shared" si="0"/>
        <v>3</v>
      </c>
      <c r="S14" s="351">
        <f t="shared" si="1"/>
        <v>0</v>
      </c>
      <c r="Y14" s="301"/>
      <c r="Z14" s="301"/>
    </row>
    <row r="15" spans="2:26">
      <c r="B15" s="14"/>
      <c r="C15" s="32"/>
      <c r="D15" s="32"/>
      <c r="E15" s="32"/>
      <c r="F15" s="32"/>
      <c r="G15" s="32"/>
      <c r="H15" s="32"/>
      <c r="I15" s="230">
        <f>MOD(I13,2)</f>
        <v>0</v>
      </c>
      <c r="J15" s="229">
        <f>-(K15*K14)</f>
        <v>-6</v>
      </c>
      <c r="K15" s="226">
        <f>FLOOR(J14/2,1)</f>
        <v>3</v>
      </c>
      <c r="L15" s="227">
        <v>2</v>
      </c>
      <c r="M15" s="306"/>
      <c r="N15" s="307">
        <f t="shared" si="2"/>
        <v>3</v>
      </c>
      <c r="O15" s="308" t="s">
        <v>3</v>
      </c>
      <c r="P15" s="309">
        <v>2</v>
      </c>
      <c r="Q15" s="308" t="s">
        <v>4</v>
      </c>
      <c r="R15" s="309">
        <f t="shared" si="0"/>
        <v>1</v>
      </c>
      <c r="S15" s="351">
        <f t="shared" si="1"/>
        <v>1</v>
      </c>
      <c r="Y15" s="301"/>
      <c r="Z15" s="301"/>
    </row>
    <row r="16" spans="2:26">
      <c r="B16" s="14"/>
      <c r="C16" s="32"/>
      <c r="D16" s="32"/>
      <c r="E16" s="32"/>
      <c r="F16" s="32"/>
      <c r="G16" s="32"/>
      <c r="H16" s="32"/>
      <c r="I16" s="32"/>
      <c r="J16" s="230">
        <f>MOD(J14,2)</f>
        <v>0</v>
      </c>
      <c r="K16" s="229">
        <f>-(L16*L15)</f>
        <v>-2</v>
      </c>
      <c r="L16" s="310">
        <f>FLOOR(K15/2,1)</f>
        <v>1</v>
      </c>
      <c r="M16" s="306"/>
      <c r="N16" s="307">
        <f t="shared" si="2"/>
        <v>1</v>
      </c>
      <c r="O16" s="308" t="s">
        <v>3</v>
      </c>
      <c r="P16" s="309">
        <v>2</v>
      </c>
      <c r="Q16" s="308" t="s">
        <v>4</v>
      </c>
      <c r="R16" s="309">
        <f t="shared" si="0"/>
        <v>0</v>
      </c>
      <c r="S16" s="351">
        <f t="shared" si="1"/>
        <v>1</v>
      </c>
      <c r="Y16" s="301"/>
      <c r="Z16" s="301"/>
    </row>
    <row r="17" ht="19.5" spans="2:26">
      <c r="B17" s="14"/>
      <c r="C17" s="32"/>
      <c r="D17" s="32"/>
      <c r="E17" s="32"/>
      <c r="F17" s="32"/>
      <c r="G17" s="32"/>
      <c r="H17" s="32"/>
      <c r="I17" s="32"/>
      <c r="J17" s="32"/>
      <c r="K17" s="230">
        <f>MOD(K15,2)</f>
        <v>1</v>
      </c>
      <c r="L17" s="32"/>
      <c r="M17" s="306"/>
      <c r="N17" s="307">
        <f t="shared" si="2"/>
        <v>0</v>
      </c>
      <c r="O17" s="308" t="s">
        <v>3</v>
      </c>
      <c r="P17" s="309">
        <v>2</v>
      </c>
      <c r="Q17" s="308" t="s">
        <v>4</v>
      </c>
      <c r="R17" s="309">
        <f t="shared" si="0"/>
        <v>0</v>
      </c>
      <c r="S17" s="351">
        <f t="shared" si="1"/>
        <v>0</v>
      </c>
      <c r="Y17" s="301"/>
      <c r="Z17" s="301"/>
    </row>
    <row r="18" ht="15.75" spans="2:26">
      <c r="B18" s="231"/>
      <c r="C18" s="232"/>
      <c r="D18" s="232"/>
      <c r="E18" s="232"/>
      <c r="F18" s="232"/>
      <c r="G18" s="232"/>
      <c r="H18" s="232"/>
      <c r="I18" s="232"/>
      <c r="J18" s="232"/>
      <c r="K18" s="232"/>
      <c r="L18" s="232"/>
      <c r="M18" s="273"/>
      <c r="N18" s="311">
        <f t="shared" si="2"/>
        <v>0</v>
      </c>
      <c r="O18" s="312" t="s">
        <v>3</v>
      </c>
      <c r="P18" s="313">
        <v>2</v>
      </c>
      <c r="Q18" s="312" t="s">
        <v>4</v>
      </c>
      <c r="R18" s="313">
        <f t="shared" si="0"/>
        <v>0</v>
      </c>
      <c r="S18" s="352">
        <f t="shared" si="1"/>
        <v>0</v>
      </c>
      <c r="Y18" s="301"/>
      <c r="Z18" s="301"/>
    </row>
    <row r="19" ht="19.5" spans="2:26">
      <c r="B19" s="233" t="s">
        <v>5</v>
      </c>
      <c r="C19" s="234"/>
      <c r="D19" s="234"/>
      <c r="E19" s="234"/>
      <c r="F19" s="234"/>
      <c r="G19" s="234"/>
      <c r="H19" s="235" t="str">
        <f>CONCATENATE(L16,K17,J16,I15,H14,G13,F12,E11,D10,C9,B8)</f>
        <v>11001010010</v>
      </c>
      <c r="I19" s="237"/>
      <c r="J19" s="237"/>
      <c r="K19" s="237"/>
      <c r="L19" s="237"/>
      <c r="M19" s="302"/>
      <c r="N19" s="233" t="s">
        <v>5</v>
      </c>
      <c r="O19" s="234"/>
      <c r="P19" s="234"/>
      <c r="Q19" s="235">
        <f>INT(CONCATENATE(S18,S17,S16,S15,S14,S13,S12,S11,S10,S9,S8,S7,S6))</f>
        <v>11001010010</v>
      </c>
      <c r="R19" s="237"/>
      <c r="S19" s="302"/>
      <c r="Y19" s="115"/>
      <c r="Z19" s="115"/>
    </row>
    <row r="21" ht="15.75"/>
    <row r="22" ht="18.75"/>
    <row r="23" ht="15.75" spans="2:13">
      <c r="B23" s="236"/>
      <c r="C23" s="236"/>
      <c r="D23" s="236"/>
      <c r="E23" s="236"/>
      <c r="F23" s="236"/>
      <c r="G23" s="236"/>
      <c r="H23" s="236"/>
      <c r="I23" s="236"/>
      <c r="J23" s="236"/>
      <c r="K23" s="236"/>
      <c r="L23" s="236"/>
      <c r="M23" s="236"/>
    </row>
    <row r="24" ht="19.5" spans="2:21">
      <c r="B24" s="12" t="s">
        <v>6</v>
      </c>
      <c r="C24" s="43"/>
      <c r="D24" s="43"/>
      <c r="E24" s="43"/>
      <c r="F24" s="43"/>
      <c r="G24" s="43"/>
      <c r="H24" s="43"/>
      <c r="I24" s="13"/>
      <c r="J24" s="272" t="s">
        <v>7</v>
      </c>
      <c r="K24" s="314"/>
      <c r="L24"/>
      <c r="M24"/>
      <c r="N24" s="315" t="s">
        <v>8</v>
      </c>
      <c r="O24" s="316"/>
      <c r="R24" s="21" t="s">
        <v>9</v>
      </c>
      <c r="S24" s="33"/>
      <c r="T24" s="33"/>
      <c r="U24" s="22"/>
    </row>
    <row r="25" ht="18.75" spans="2:21">
      <c r="B25" s="233" t="s">
        <v>10</v>
      </c>
      <c r="C25" s="234"/>
      <c r="D25" s="234"/>
      <c r="E25" s="234"/>
      <c r="F25" s="235">
        <v>0.101</v>
      </c>
      <c r="G25" s="237"/>
      <c r="H25" s="237"/>
      <c r="I25" s="302"/>
      <c r="J25" s="276"/>
      <c r="K25" s="317"/>
      <c r="L25"/>
      <c r="M25"/>
      <c r="N25" s="297"/>
      <c r="O25" s="299"/>
      <c r="R25" s="19" t="s">
        <v>11</v>
      </c>
      <c r="S25" s="275"/>
      <c r="T25" s="275"/>
      <c r="U25" s="118"/>
    </row>
    <row r="26" ht="15.75" spans="2:21">
      <c r="B26" s="238"/>
      <c r="C26"/>
      <c r="D26"/>
      <c r="E26"/>
      <c r="F26"/>
      <c r="G26"/>
      <c r="H26"/>
      <c r="I26" s="306"/>
      <c r="J26" s="297"/>
      <c r="K26" s="299"/>
      <c r="L26"/>
      <c r="M26"/>
      <c r="N26" s="318">
        <v>0</v>
      </c>
      <c r="O26" s="283" t="s">
        <v>12</v>
      </c>
      <c r="R26" s="353">
        <v>10</v>
      </c>
      <c r="S26" s="354">
        <v>2</v>
      </c>
      <c r="T26" s="354">
        <v>8</v>
      </c>
      <c r="U26" s="355">
        <v>16</v>
      </c>
    </row>
    <row r="27" ht="15.75" spans="2:21">
      <c r="B27" s="26" t="s">
        <v>13</v>
      </c>
      <c r="C27" s="34"/>
      <c r="D27" s="34"/>
      <c r="E27" s="34"/>
      <c r="F27" s="34"/>
      <c r="G27" s="34"/>
      <c r="H27" s="239" t="s">
        <v>1</v>
      </c>
      <c r="I27" s="261">
        <f>F25</f>
        <v>0.101</v>
      </c>
      <c r="J27" s="231"/>
      <c r="K27" s="273"/>
      <c r="L27"/>
      <c r="M27"/>
      <c r="N27" s="318"/>
      <c r="O27" s="283" t="s">
        <v>14</v>
      </c>
      <c r="R27" s="254">
        <v>1</v>
      </c>
      <c r="S27" s="356">
        <v>1</v>
      </c>
      <c r="T27" s="356">
        <v>1</v>
      </c>
      <c r="U27" s="277">
        <v>1</v>
      </c>
    </row>
    <row r="28" spans="2:21">
      <c r="B28" s="240">
        <f>I27</f>
        <v>0.101</v>
      </c>
      <c r="C28" s="241">
        <f t="shared" ref="C28:I28" si="3">B28*10</f>
        <v>1.01</v>
      </c>
      <c r="D28" s="241">
        <f t="shared" si="3"/>
        <v>10.1</v>
      </c>
      <c r="E28" s="241">
        <f t="shared" si="3"/>
        <v>101</v>
      </c>
      <c r="F28" s="241">
        <f t="shared" si="3"/>
        <v>1010</v>
      </c>
      <c r="G28" s="241">
        <f t="shared" si="3"/>
        <v>10100</v>
      </c>
      <c r="H28" s="241">
        <f t="shared" si="3"/>
        <v>101000</v>
      </c>
      <c r="I28" s="319">
        <f t="shared" si="3"/>
        <v>1010000</v>
      </c>
      <c r="J28" s="320" t="s">
        <v>15</v>
      </c>
      <c r="K28" s="321"/>
      <c r="L28"/>
      <c r="M28"/>
      <c r="N28" s="322">
        <v>5</v>
      </c>
      <c r="O28" s="323" t="s">
        <v>16</v>
      </c>
      <c r="R28" s="246">
        <v>2</v>
      </c>
      <c r="S28" s="357">
        <v>10</v>
      </c>
      <c r="T28" s="357">
        <v>2</v>
      </c>
      <c r="U28" s="283">
        <v>2</v>
      </c>
    </row>
    <row r="29" spans="2:21">
      <c r="B29" s="242">
        <f t="shared" ref="B29:I29" si="4">MOD(INT(B28),10)</f>
        <v>0</v>
      </c>
      <c r="C29" s="243">
        <f t="shared" si="4"/>
        <v>1</v>
      </c>
      <c r="D29" s="243">
        <f t="shared" si="4"/>
        <v>0</v>
      </c>
      <c r="E29" s="243">
        <f t="shared" si="4"/>
        <v>1</v>
      </c>
      <c r="F29" s="243">
        <f t="shared" si="4"/>
        <v>0</v>
      </c>
      <c r="G29" s="243">
        <f t="shared" si="4"/>
        <v>0</v>
      </c>
      <c r="H29" s="243">
        <f t="shared" si="4"/>
        <v>0</v>
      </c>
      <c r="I29" s="324">
        <f t="shared" si="4"/>
        <v>0</v>
      </c>
      <c r="J29" s="325"/>
      <c r="K29" s="326"/>
      <c r="L29"/>
      <c r="M29"/>
      <c r="N29" s="327"/>
      <c r="O29" s="283" t="s">
        <v>14</v>
      </c>
      <c r="R29" s="246">
        <v>3</v>
      </c>
      <c r="S29" s="357">
        <v>11</v>
      </c>
      <c r="T29" s="357">
        <v>3</v>
      </c>
      <c r="U29" s="283">
        <v>3</v>
      </c>
    </row>
    <row r="30" ht="15.75" spans="2:21">
      <c r="B30" s="244">
        <v>0</v>
      </c>
      <c r="C30" s="245">
        <v>-1</v>
      </c>
      <c r="D30" s="245">
        <v>-2</v>
      </c>
      <c r="E30" s="245">
        <v>-3</v>
      </c>
      <c r="F30" s="245">
        <v>-4</v>
      </c>
      <c r="G30" s="245">
        <v>-5</v>
      </c>
      <c r="H30" s="245">
        <v>-6</v>
      </c>
      <c r="I30" s="328">
        <v>-7</v>
      </c>
      <c r="J30" s="329" t="s">
        <v>17</v>
      </c>
      <c r="K30" s="330"/>
      <c r="L30"/>
      <c r="M30"/>
      <c r="N30" s="322">
        <v>0</v>
      </c>
      <c r="O30" s="323" t="s">
        <v>16</v>
      </c>
      <c r="R30" s="246">
        <v>4</v>
      </c>
      <c r="S30" s="357">
        <v>100</v>
      </c>
      <c r="T30" s="357">
        <v>4</v>
      </c>
      <c r="U30" s="283">
        <v>4</v>
      </c>
    </row>
    <row r="31" ht="15.75" spans="2:21">
      <c r="B31" s="14"/>
      <c r="C31" s="32"/>
      <c r="D31" s="32"/>
      <c r="E31" s="32"/>
      <c r="F31" s="32"/>
      <c r="G31" s="32"/>
      <c r="H31" s="32"/>
      <c r="I31" s="283"/>
      <c r="J31" s="331"/>
      <c r="K31" s="332"/>
      <c r="L31"/>
      <c r="M31" s="333"/>
      <c r="N31" s="327"/>
      <c r="O31" s="306"/>
      <c r="R31" s="246">
        <v>5</v>
      </c>
      <c r="S31" s="357">
        <v>101</v>
      </c>
      <c r="T31" s="357">
        <v>5</v>
      </c>
      <c r="U31" s="283">
        <v>5</v>
      </c>
    </row>
    <row r="32" ht="16.5" spans="2:21">
      <c r="B32" s="14"/>
      <c r="C32" s="32"/>
      <c r="D32" s="32"/>
      <c r="E32" s="32"/>
      <c r="F32" s="32"/>
      <c r="G32" s="32"/>
      <c r="H32" s="32"/>
      <c r="I32" s="283"/>
      <c r="J32" s="331"/>
      <c r="K32" s="332"/>
      <c r="L32"/>
      <c r="M32"/>
      <c r="N32" s="231"/>
      <c r="O32" s="273"/>
      <c r="R32" s="246">
        <v>6</v>
      </c>
      <c r="S32" s="357">
        <v>110</v>
      </c>
      <c r="T32" s="357">
        <v>6</v>
      </c>
      <c r="U32" s="283">
        <v>6</v>
      </c>
    </row>
    <row r="33" ht="15.75" spans="2:21">
      <c r="B33" s="246">
        <f t="shared" ref="B33:I33" si="5">B29*POWER(2,B30)</f>
        <v>0</v>
      </c>
      <c r="C33" s="247">
        <f t="shared" si="5"/>
        <v>0.5</v>
      </c>
      <c r="D33" s="247">
        <f t="shared" si="5"/>
        <v>0</v>
      </c>
      <c r="E33" s="247">
        <f t="shared" si="5"/>
        <v>0.125</v>
      </c>
      <c r="F33" s="247">
        <f t="shared" si="5"/>
        <v>0</v>
      </c>
      <c r="G33" s="247">
        <f t="shared" si="5"/>
        <v>0</v>
      </c>
      <c r="H33" s="247">
        <f t="shared" si="5"/>
        <v>0</v>
      </c>
      <c r="I33" s="290">
        <f t="shared" si="5"/>
        <v>0</v>
      </c>
      <c r="J33" s="329" t="s">
        <v>18</v>
      </c>
      <c r="K33" s="330"/>
      <c r="L33"/>
      <c r="M33"/>
      <c r="N33" s="315" t="s">
        <v>19</v>
      </c>
      <c r="O33" s="316"/>
      <c r="R33" s="246">
        <v>7</v>
      </c>
      <c r="S33" s="357">
        <v>111</v>
      </c>
      <c r="T33" s="357">
        <v>7</v>
      </c>
      <c r="U33" s="283">
        <v>7</v>
      </c>
    </row>
    <row r="34" ht="15.75" spans="2:21">
      <c r="B34" s="231"/>
      <c r="C34" s="232"/>
      <c r="D34" s="232"/>
      <c r="E34" s="232"/>
      <c r="F34" s="232"/>
      <c r="G34" s="232"/>
      <c r="H34" s="232"/>
      <c r="I34" s="273"/>
      <c r="J34" s="331"/>
      <c r="K34" s="332"/>
      <c r="L34"/>
      <c r="R34" s="246">
        <v>8</v>
      </c>
      <c r="S34" s="357">
        <v>1000</v>
      </c>
      <c r="T34" s="357">
        <v>10</v>
      </c>
      <c r="U34" s="283">
        <v>8</v>
      </c>
    </row>
    <row r="35" ht="16.5" spans="2:21">
      <c r="B35" s="239" t="s">
        <v>5</v>
      </c>
      <c r="C35" s="248"/>
      <c r="D35" s="248"/>
      <c r="E35" s="248"/>
      <c r="F35" s="249">
        <f>SUM(B33:I33)</f>
        <v>0.625</v>
      </c>
      <c r="G35" s="250"/>
      <c r="H35" s="250"/>
      <c r="I35" s="250"/>
      <c r="J35" s="334" t="s">
        <v>20</v>
      </c>
      <c r="K35" s="335"/>
      <c r="L35"/>
      <c r="R35" s="246">
        <v>9</v>
      </c>
      <c r="S35" s="357">
        <v>1001</v>
      </c>
      <c r="T35" s="357">
        <v>11</v>
      </c>
      <c r="U35" s="283">
        <v>9</v>
      </c>
    </row>
    <row r="36" ht="15.75" spans="2:21">
      <c r="B36" s="238"/>
      <c r="C36"/>
      <c r="D36"/>
      <c r="E36"/>
      <c r="F36"/>
      <c r="G36"/>
      <c r="H36"/>
      <c r="I36" s="306"/>
      <c r="J36" s="336"/>
      <c r="K36" s="337"/>
      <c r="L36"/>
      <c r="M36"/>
      <c r="R36" s="246">
        <v>10</v>
      </c>
      <c r="S36" s="357">
        <v>1010</v>
      </c>
      <c r="T36" s="357">
        <v>12</v>
      </c>
      <c r="U36" s="283" t="s">
        <v>21</v>
      </c>
    </row>
    <row r="37" ht="15.75" spans="2:21">
      <c r="B37" s="238"/>
      <c r="C37" s="251" t="s">
        <v>22</v>
      </c>
      <c r="D37" s="252"/>
      <c r="E37" s="252"/>
      <c r="F37" s="253"/>
      <c r="G37"/>
      <c r="H37"/>
      <c r="I37" s="306"/>
      <c r="J37" s="338"/>
      <c r="K37" s="339"/>
      <c r="L37"/>
      <c r="M37"/>
      <c r="R37" s="246">
        <v>11</v>
      </c>
      <c r="S37" s="357">
        <v>1011</v>
      </c>
      <c r="T37" s="357">
        <v>13</v>
      </c>
      <c r="U37" s="283" t="s">
        <v>23</v>
      </c>
    </row>
    <row r="38" ht="15.75" spans="2:21">
      <c r="B38" s="238"/>
      <c r="C38" s="23">
        <f>F35</f>
        <v>0.625</v>
      </c>
      <c r="D38" s="224" t="s">
        <v>24</v>
      </c>
      <c r="E38" s="254">
        <f t="shared" ref="E38:E43" si="6">FLOOR(C38*8,1)</f>
        <v>5</v>
      </c>
      <c r="F38" s="255">
        <f t="shared" ref="F38:F43" si="7">C38*8-FLOOR(C38*8,1)</f>
        <v>0</v>
      </c>
      <c r="I38" s="306"/>
      <c r="J38" s="338"/>
      <c r="K38" s="339"/>
      <c r="R38" s="246">
        <v>12</v>
      </c>
      <c r="S38" s="357">
        <v>1100</v>
      </c>
      <c r="T38" s="357">
        <v>14</v>
      </c>
      <c r="U38" s="283" t="s">
        <v>25</v>
      </c>
    </row>
    <row r="39" ht="15.75" spans="2:21">
      <c r="B39" s="238"/>
      <c r="C39" s="14">
        <f>F38</f>
        <v>0</v>
      </c>
      <c r="D39" s="32" t="s">
        <v>24</v>
      </c>
      <c r="E39" s="246">
        <f t="shared" si="6"/>
        <v>0</v>
      </c>
      <c r="F39" s="256">
        <f t="shared" si="7"/>
        <v>0</v>
      </c>
      <c r="I39" s="306"/>
      <c r="J39" s="338"/>
      <c r="K39" s="339"/>
      <c r="R39" s="246">
        <v>13</v>
      </c>
      <c r="S39" s="357">
        <v>1101</v>
      </c>
      <c r="T39" s="357">
        <v>15</v>
      </c>
      <c r="U39" s="283" t="s">
        <v>26</v>
      </c>
    </row>
    <row r="40" ht="15.75" spans="2:21">
      <c r="B40" s="238"/>
      <c r="C40" s="14">
        <f t="shared" ref="C40:C43" si="8">INT(C39*8)</f>
        <v>0</v>
      </c>
      <c r="D40" s="32" t="s">
        <v>24</v>
      </c>
      <c r="E40" s="246">
        <f t="shared" si="6"/>
        <v>0</v>
      </c>
      <c r="F40" s="256">
        <f t="shared" si="7"/>
        <v>0</v>
      </c>
      <c r="I40" s="306"/>
      <c r="J40" s="338"/>
      <c r="K40" s="339"/>
      <c r="R40" s="246">
        <v>14</v>
      </c>
      <c r="S40" s="357">
        <v>1110</v>
      </c>
      <c r="T40" s="357">
        <v>16</v>
      </c>
      <c r="U40" s="283" t="s">
        <v>27</v>
      </c>
    </row>
    <row r="41" ht="16.5" spans="2:21">
      <c r="B41" s="238"/>
      <c r="C41" s="14">
        <f t="shared" si="8"/>
        <v>0</v>
      </c>
      <c r="D41" s="32" t="s">
        <v>24</v>
      </c>
      <c r="E41" s="246">
        <f t="shared" si="6"/>
        <v>0</v>
      </c>
      <c r="F41" s="256">
        <f t="shared" si="7"/>
        <v>0</v>
      </c>
      <c r="I41" s="306"/>
      <c r="J41" s="338"/>
      <c r="K41" s="339"/>
      <c r="R41" s="258">
        <v>15</v>
      </c>
      <c r="S41" s="358">
        <v>1111</v>
      </c>
      <c r="T41" s="358">
        <v>17</v>
      </c>
      <c r="U41" s="359" t="s">
        <v>28</v>
      </c>
    </row>
    <row r="42" ht="15.75" spans="2:11">
      <c r="B42" s="238"/>
      <c r="C42" s="14">
        <f t="shared" si="8"/>
        <v>0</v>
      </c>
      <c r="D42" s="32" t="s">
        <v>24</v>
      </c>
      <c r="E42" s="246">
        <f t="shared" si="6"/>
        <v>0</v>
      </c>
      <c r="F42" s="256">
        <f t="shared" si="7"/>
        <v>0</v>
      </c>
      <c r="I42" s="306"/>
      <c r="J42" s="338"/>
      <c r="K42" s="339"/>
    </row>
    <row r="43" ht="16.5" spans="2:11">
      <c r="B43" s="238"/>
      <c r="C43" s="25">
        <f t="shared" si="8"/>
        <v>0</v>
      </c>
      <c r="D43" s="257" t="s">
        <v>24</v>
      </c>
      <c r="E43" s="258">
        <f t="shared" si="6"/>
        <v>0</v>
      </c>
      <c r="F43" s="259">
        <f t="shared" si="7"/>
        <v>0</v>
      </c>
      <c r="I43" s="306"/>
      <c r="J43" s="338"/>
      <c r="K43" s="339"/>
    </row>
    <row r="44" ht="16.5" spans="2:11">
      <c r="B44" s="238"/>
      <c r="C44" s="239" t="s">
        <v>5</v>
      </c>
      <c r="D44" s="248"/>
      <c r="E44" s="260" t="str">
        <f>CONCATENATE("0,",E38,E39,E40,E41,E42,E43,)</f>
        <v>0,500000</v>
      </c>
      <c r="F44" s="261"/>
      <c r="I44" s="306"/>
      <c r="J44" s="338"/>
      <c r="K44" s="339"/>
    </row>
    <row r="45" ht="18.75" spans="2:11">
      <c r="B45" s="238"/>
      <c r="C45" s="115"/>
      <c r="D45" s="115"/>
      <c r="E45" s="115"/>
      <c r="F45" s="115"/>
      <c r="I45" s="306"/>
      <c r="J45" s="338"/>
      <c r="K45" s="339"/>
    </row>
    <row r="46" ht="15.75" spans="2:11">
      <c r="B46" s="238"/>
      <c r="I46" s="306"/>
      <c r="J46" s="338"/>
      <c r="K46" s="339"/>
    </row>
    <row r="47" ht="24" spans="2:11">
      <c r="B47" s="262" t="s">
        <v>29</v>
      </c>
      <c r="C47" s="263"/>
      <c r="D47" s="263"/>
      <c r="E47" s="263"/>
      <c r="F47" s="264">
        <f>ROUND(E44,1)</f>
        <v>0.5</v>
      </c>
      <c r="G47" s="265"/>
      <c r="H47" s="265"/>
      <c r="I47" s="340"/>
      <c r="J47" s="334" t="s">
        <v>20</v>
      </c>
      <c r="K47" s="335"/>
    </row>
    <row r="51" ht="18" spans="2:10">
      <c r="B51" s="266"/>
      <c r="J51" s="341"/>
    </row>
    <row r="52" ht="19.5" spans="2:26">
      <c r="B52" s="267" t="s">
        <v>30</v>
      </c>
      <c r="C52" s="268"/>
      <c r="D52" s="268"/>
      <c r="E52" s="269"/>
      <c r="F52" s="270" t="s">
        <v>1</v>
      </c>
      <c r="G52" s="271" t="s">
        <v>31</v>
      </c>
      <c r="H52" s="272" t="s">
        <v>7</v>
      </c>
      <c r="I52" s="314"/>
      <c r="L52" s="12" t="s">
        <v>0</v>
      </c>
      <c r="M52" s="43"/>
      <c r="N52" s="43"/>
      <c r="O52" s="43"/>
      <c r="P52" s="342"/>
      <c r="Q52" s="360" t="s">
        <v>1</v>
      </c>
      <c r="R52" s="361">
        <f>INT(E77)</f>
        <v>68</v>
      </c>
      <c r="U52" s="12" t="s">
        <v>2</v>
      </c>
      <c r="V52" s="43"/>
      <c r="W52" s="43"/>
      <c r="X52" s="13"/>
      <c r="Y52" s="233" t="s">
        <v>1</v>
      </c>
      <c r="Z52" s="302">
        <f>E77</f>
        <v>68.69140625</v>
      </c>
    </row>
    <row r="53" ht="15.75" spans="2:26">
      <c r="B53" s="231"/>
      <c r="C53" s="232"/>
      <c r="D53" s="232"/>
      <c r="E53" s="232"/>
      <c r="F53" s="232"/>
      <c r="G53" s="273"/>
      <c r="H53" s="274"/>
      <c r="I53" s="343"/>
      <c r="L53" s="23">
        <f>R52</f>
        <v>68</v>
      </c>
      <c r="M53" s="223">
        <v>2</v>
      </c>
      <c r="N53" s="224"/>
      <c r="O53" s="224"/>
      <c r="P53" s="224"/>
      <c r="Q53" s="224"/>
      <c r="R53" s="283"/>
      <c r="U53" s="362" t="s">
        <v>32</v>
      </c>
      <c r="V53" s="257"/>
      <c r="W53" s="257"/>
      <c r="X53" s="359"/>
      <c r="Y53" s="239" t="s">
        <v>1</v>
      </c>
      <c r="Z53" s="261">
        <f>INT(Z52)</f>
        <v>68</v>
      </c>
    </row>
    <row r="54" ht="15.75" spans="2:26">
      <c r="B54" s="19" t="s">
        <v>32</v>
      </c>
      <c r="C54" s="275"/>
      <c r="D54" s="275"/>
      <c r="E54" s="275"/>
      <c r="F54" s="19" t="s">
        <v>1</v>
      </c>
      <c r="G54" s="118">
        <f>INT(MID(G52,1,FIND(",",G52)-1))</f>
        <v>44</v>
      </c>
      <c r="H54" s="276"/>
      <c r="I54" s="317"/>
      <c r="L54" s="225">
        <f>-(M54*M53)</f>
        <v>-68</v>
      </c>
      <c r="M54" s="226">
        <f>FLOOR(L53/2,1)</f>
        <v>34</v>
      </c>
      <c r="N54" s="227">
        <v>2</v>
      </c>
      <c r="O54" s="32"/>
      <c r="P54" s="32"/>
      <c r="Q54" s="32"/>
      <c r="R54" s="283"/>
      <c r="U54" s="303">
        <f>Z53</f>
        <v>68</v>
      </c>
      <c r="V54" s="363" t="s">
        <v>3</v>
      </c>
      <c r="W54" s="305">
        <v>2</v>
      </c>
      <c r="X54" s="304" t="s">
        <v>4</v>
      </c>
      <c r="Y54" s="305">
        <f t="shared" ref="Y54:Y66" si="9">INT(U54/2)</f>
        <v>34</v>
      </c>
      <c r="Z54" s="350">
        <f t="shared" ref="Z54:Z66" si="10">MOD(U54,2)</f>
        <v>0</v>
      </c>
    </row>
    <row r="55" spans="2:26">
      <c r="B55" s="23"/>
      <c r="C55" s="224"/>
      <c r="D55" s="224"/>
      <c r="E55" s="224"/>
      <c r="F55" s="224"/>
      <c r="G55" s="277"/>
      <c r="H55" s="278"/>
      <c r="I55" s="306"/>
      <c r="L55" s="228">
        <f>MOD(L53,2)</f>
        <v>0</v>
      </c>
      <c r="M55" s="229">
        <f>-(N55*N54)</f>
        <v>-34</v>
      </c>
      <c r="N55" s="226">
        <f>FLOOR(M54/2,1)</f>
        <v>17</v>
      </c>
      <c r="O55" s="227">
        <v>2</v>
      </c>
      <c r="P55" s="32"/>
      <c r="Q55" s="32"/>
      <c r="R55" s="283"/>
      <c r="U55" s="307">
        <f t="shared" ref="U55:U66" si="11">Y54</f>
        <v>34</v>
      </c>
      <c r="V55" s="364" t="s">
        <v>3</v>
      </c>
      <c r="W55" s="309">
        <v>2</v>
      </c>
      <c r="X55" s="308" t="s">
        <v>4</v>
      </c>
      <c r="Y55" s="309">
        <f t="shared" si="9"/>
        <v>17</v>
      </c>
      <c r="Z55" s="351">
        <f t="shared" si="10"/>
        <v>0</v>
      </c>
    </row>
    <row r="56" spans="2:26">
      <c r="B56" s="279">
        <v>0</v>
      </c>
      <c r="C56" s="280">
        <v>1</v>
      </c>
      <c r="D56" s="280">
        <v>2</v>
      </c>
      <c r="E56" s="280">
        <v>3</v>
      </c>
      <c r="F56" s="280">
        <v>4</v>
      </c>
      <c r="G56" s="281">
        <v>5</v>
      </c>
      <c r="H56" s="282" t="s">
        <v>33</v>
      </c>
      <c r="I56" s="344"/>
      <c r="L56" s="14"/>
      <c r="M56" s="230">
        <f>MOD(M54,2)</f>
        <v>0</v>
      </c>
      <c r="N56" s="229">
        <f>-(O56*O55)</f>
        <v>-16</v>
      </c>
      <c r="O56" s="226">
        <f>FLOOR(N55/2,1)</f>
        <v>8</v>
      </c>
      <c r="P56" s="227">
        <v>2</v>
      </c>
      <c r="Q56" s="32"/>
      <c r="R56" s="283"/>
      <c r="U56" s="307">
        <f t="shared" si="11"/>
        <v>17</v>
      </c>
      <c r="V56" s="364" t="s">
        <v>3</v>
      </c>
      <c r="W56" s="309">
        <v>2</v>
      </c>
      <c r="X56" s="308" t="s">
        <v>4</v>
      </c>
      <c r="Y56" s="309">
        <f t="shared" si="9"/>
        <v>8</v>
      </c>
      <c r="Z56" s="351">
        <f t="shared" si="10"/>
        <v>1</v>
      </c>
    </row>
    <row r="57" spans="2:26">
      <c r="B57" s="14">
        <f t="shared" ref="B57:G57" si="12">POWER(10,B56)</f>
        <v>1</v>
      </c>
      <c r="C57" s="112">
        <f t="shared" si="12"/>
        <v>10</v>
      </c>
      <c r="D57" s="112">
        <f t="shared" si="12"/>
        <v>100</v>
      </c>
      <c r="E57" s="112">
        <f t="shared" si="12"/>
        <v>1000</v>
      </c>
      <c r="F57" s="112">
        <f t="shared" si="12"/>
        <v>10000</v>
      </c>
      <c r="G57" s="283">
        <f t="shared" si="12"/>
        <v>100000</v>
      </c>
      <c r="H57" s="284"/>
      <c r="I57" s="345"/>
      <c r="L57" s="14"/>
      <c r="M57" s="32"/>
      <c r="N57" s="230">
        <f>MOD(N55,2)</f>
        <v>1</v>
      </c>
      <c r="O57" s="229">
        <f>-(P57*P56)</f>
        <v>-8</v>
      </c>
      <c r="P57" s="226">
        <f>FLOOR(O56/2,1)</f>
        <v>4</v>
      </c>
      <c r="Q57" s="227">
        <v>2</v>
      </c>
      <c r="R57" s="283"/>
      <c r="U57" s="307">
        <f t="shared" si="11"/>
        <v>8</v>
      </c>
      <c r="V57" s="364" t="s">
        <v>3</v>
      </c>
      <c r="W57" s="309">
        <v>2</v>
      </c>
      <c r="X57" s="308" t="s">
        <v>4</v>
      </c>
      <c r="Y57" s="309">
        <f t="shared" si="9"/>
        <v>4</v>
      </c>
      <c r="Z57" s="351">
        <f t="shared" si="10"/>
        <v>0</v>
      </c>
    </row>
    <row r="58" spans="2:26">
      <c r="B58" s="285">
        <f t="shared" ref="B58:G58" si="13">(MOD($G$54,B57*10)-MOD($G$54,B57))/B57</f>
        <v>4</v>
      </c>
      <c r="C58" s="286">
        <f t="shared" si="13"/>
        <v>4</v>
      </c>
      <c r="D58" s="286">
        <f t="shared" si="13"/>
        <v>0</v>
      </c>
      <c r="E58" s="286">
        <f t="shared" si="13"/>
        <v>0</v>
      </c>
      <c r="F58" s="286">
        <f t="shared" si="13"/>
        <v>0</v>
      </c>
      <c r="G58" s="287">
        <f t="shared" si="13"/>
        <v>0</v>
      </c>
      <c r="H58" s="288" t="s">
        <v>34</v>
      </c>
      <c r="I58" s="346"/>
      <c r="L58" s="14"/>
      <c r="M58" s="32"/>
      <c r="N58" s="32"/>
      <c r="O58" s="230">
        <f>MOD(O56,2)</f>
        <v>0</v>
      </c>
      <c r="P58" s="229">
        <f>-(Q58*Q57)</f>
        <v>-4</v>
      </c>
      <c r="Q58" s="226">
        <f>FLOOR(P57/2,1)</f>
        <v>2</v>
      </c>
      <c r="R58" s="365">
        <v>2</v>
      </c>
      <c r="U58" s="307">
        <f t="shared" si="11"/>
        <v>4</v>
      </c>
      <c r="V58" s="364" t="s">
        <v>3</v>
      </c>
      <c r="W58" s="309">
        <v>2</v>
      </c>
      <c r="X58" s="308" t="s">
        <v>4</v>
      </c>
      <c r="Y58" s="309">
        <f t="shared" si="9"/>
        <v>2</v>
      </c>
      <c r="Z58" s="351">
        <f t="shared" si="10"/>
        <v>0</v>
      </c>
    </row>
    <row r="59" ht="15.75" spans="2:26">
      <c r="B59" s="14"/>
      <c r="C59" s="32"/>
      <c r="D59" s="32"/>
      <c r="E59" s="32"/>
      <c r="F59" s="32"/>
      <c r="G59" s="283"/>
      <c r="H59" s="289"/>
      <c r="I59" s="347"/>
      <c r="L59" s="14"/>
      <c r="M59" s="32"/>
      <c r="N59" s="32"/>
      <c r="O59" s="32"/>
      <c r="P59" s="230">
        <f>MOD(P57,2)</f>
        <v>0</v>
      </c>
      <c r="Q59" s="229">
        <f>-(R59*R58)</f>
        <v>-2</v>
      </c>
      <c r="R59" s="366">
        <f>FLOOR(Q58/2,1)</f>
        <v>1</v>
      </c>
      <c r="U59" s="307">
        <f t="shared" si="11"/>
        <v>2</v>
      </c>
      <c r="V59" s="364" t="s">
        <v>3</v>
      </c>
      <c r="W59" s="309">
        <v>2</v>
      </c>
      <c r="X59" s="308" t="s">
        <v>4</v>
      </c>
      <c r="Y59" s="309">
        <f t="shared" si="9"/>
        <v>1</v>
      </c>
      <c r="Z59" s="351">
        <f t="shared" si="10"/>
        <v>0</v>
      </c>
    </row>
    <row r="60" spans="2:26">
      <c r="B60" s="246">
        <f>B58*POWER(16,B56)</f>
        <v>4</v>
      </c>
      <c r="C60" s="247">
        <f>C58*POWER(16,C56)</f>
        <v>64</v>
      </c>
      <c r="D60" s="247">
        <f t="shared" ref="D60:G60" si="14">D58*POWER(16,-D56)</f>
        <v>0</v>
      </c>
      <c r="E60" s="247">
        <f t="shared" si="14"/>
        <v>0</v>
      </c>
      <c r="F60" s="247">
        <f t="shared" si="14"/>
        <v>0</v>
      </c>
      <c r="G60" s="290">
        <f t="shared" si="14"/>
        <v>0</v>
      </c>
      <c r="H60" s="288" t="s">
        <v>18</v>
      </c>
      <c r="I60" s="346"/>
      <c r="L60" s="14"/>
      <c r="M60" s="32"/>
      <c r="N60" s="32"/>
      <c r="O60" s="32"/>
      <c r="P60" s="32"/>
      <c r="Q60" s="230">
        <f>MOD(Q58,2)</f>
        <v>0</v>
      </c>
      <c r="R60" s="367"/>
      <c r="U60" s="307">
        <f t="shared" si="11"/>
        <v>1</v>
      </c>
      <c r="V60" s="364" t="s">
        <v>3</v>
      </c>
      <c r="W60" s="309">
        <v>2</v>
      </c>
      <c r="X60" s="308" t="s">
        <v>4</v>
      </c>
      <c r="Y60" s="309">
        <f t="shared" si="9"/>
        <v>0</v>
      </c>
      <c r="Z60" s="351">
        <f t="shared" si="10"/>
        <v>1</v>
      </c>
    </row>
    <row r="61" ht="15.75" spans="2:26">
      <c r="B61" s="14"/>
      <c r="C61" s="32"/>
      <c r="D61" s="32"/>
      <c r="E61" s="32"/>
      <c r="F61" s="32"/>
      <c r="G61" s="283"/>
      <c r="H61" s="278"/>
      <c r="I61" s="306"/>
      <c r="L61" s="238"/>
      <c r="R61" s="306"/>
      <c r="U61" s="307">
        <f t="shared" si="11"/>
        <v>0</v>
      </c>
      <c r="V61" s="364" t="s">
        <v>3</v>
      </c>
      <c r="W61" s="309">
        <v>2</v>
      </c>
      <c r="X61" s="308" t="s">
        <v>4</v>
      </c>
      <c r="Y61" s="309">
        <f t="shared" si="9"/>
        <v>0</v>
      </c>
      <c r="Z61" s="351">
        <f t="shared" si="10"/>
        <v>0</v>
      </c>
    </row>
    <row r="62" ht="19.5" spans="2:26">
      <c r="B62" s="231"/>
      <c r="C62" s="232"/>
      <c r="D62" s="232"/>
      <c r="E62" s="232"/>
      <c r="F62" s="232"/>
      <c r="G62" s="273"/>
      <c r="H62" s="278"/>
      <c r="I62" s="306"/>
      <c r="L62" s="233" t="s">
        <v>5</v>
      </c>
      <c r="M62" s="234"/>
      <c r="N62" s="234"/>
      <c r="O62" s="348"/>
      <c r="P62" s="237" t="str">
        <f>CONCATENATE(R59,Q60,P59,O58,N57,M56,L55)</f>
        <v>1000100</v>
      </c>
      <c r="Q62" s="237"/>
      <c r="R62" s="302"/>
      <c r="U62" s="307">
        <f t="shared" si="11"/>
        <v>0</v>
      </c>
      <c r="V62" s="364" t="s">
        <v>3</v>
      </c>
      <c r="W62" s="309">
        <v>2</v>
      </c>
      <c r="X62" s="308" t="s">
        <v>4</v>
      </c>
      <c r="Y62" s="309">
        <f t="shared" si="9"/>
        <v>0</v>
      </c>
      <c r="Z62" s="351">
        <f t="shared" si="10"/>
        <v>0</v>
      </c>
    </row>
    <row r="63" ht="15.75" spans="2:26">
      <c r="B63" s="291" t="s">
        <v>5</v>
      </c>
      <c r="C63" s="292"/>
      <c r="D63" s="293"/>
      <c r="E63" s="294">
        <f>SUM(B60:G60)</f>
        <v>68</v>
      </c>
      <c r="F63" s="294"/>
      <c r="G63" s="295"/>
      <c r="H63" s="296"/>
      <c r="I63" s="349"/>
      <c r="L63" s="112"/>
      <c r="M63" s="112"/>
      <c r="N63" s="112"/>
      <c r="O63" s="112"/>
      <c r="P63" s="112"/>
      <c r="Q63" s="112"/>
      <c r="R63" s="229"/>
      <c r="U63" s="307">
        <f t="shared" si="11"/>
        <v>0</v>
      </c>
      <c r="V63" s="364" t="s">
        <v>3</v>
      </c>
      <c r="W63" s="309">
        <v>2</v>
      </c>
      <c r="X63" s="308" t="s">
        <v>4</v>
      </c>
      <c r="Y63" s="309">
        <f t="shared" si="9"/>
        <v>0</v>
      </c>
      <c r="Z63" s="351">
        <f t="shared" si="10"/>
        <v>0</v>
      </c>
    </row>
    <row r="64" ht="15.75" spans="2:26">
      <c r="B64" s="297"/>
      <c r="C64" s="298"/>
      <c r="D64" s="298"/>
      <c r="E64" s="298"/>
      <c r="F64" s="298"/>
      <c r="G64" s="299"/>
      <c r="H64" s="238"/>
      <c r="I64" s="306"/>
      <c r="R64" s="229"/>
      <c r="U64" s="307">
        <f t="shared" si="11"/>
        <v>0</v>
      </c>
      <c r="V64" s="364" t="s">
        <v>3</v>
      </c>
      <c r="W64" s="309">
        <v>2</v>
      </c>
      <c r="X64" s="308" t="s">
        <v>4</v>
      </c>
      <c r="Y64" s="309">
        <f t="shared" si="9"/>
        <v>0</v>
      </c>
      <c r="Z64" s="351">
        <f t="shared" si="10"/>
        <v>0</v>
      </c>
    </row>
    <row r="65" ht="16.5" spans="2:26">
      <c r="B65" s="26" t="s">
        <v>35</v>
      </c>
      <c r="C65" s="34"/>
      <c r="D65" s="34"/>
      <c r="E65" s="51"/>
      <c r="F65" s="369" t="s">
        <v>1</v>
      </c>
      <c r="G65" s="370" t="str">
        <f>MID(G52,FIND(",",G52)+1,10)</f>
        <v>B1</v>
      </c>
      <c r="H65" s="231"/>
      <c r="I65" s="273"/>
      <c r="M65" s="315" t="s">
        <v>36</v>
      </c>
      <c r="N65" s="316"/>
      <c r="R65" s="278"/>
      <c r="U65" s="307">
        <f t="shared" si="11"/>
        <v>0</v>
      </c>
      <c r="V65" s="364" t="s">
        <v>3</v>
      </c>
      <c r="W65" s="309">
        <v>2</v>
      </c>
      <c r="X65" s="308" t="s">
        <v>4</v>
      </c>
      <c r="Y65" s="309">
        <f t="shared" si="9"/>
        <v>0</v>
      </c>
      <c r="Z65" s="351">
        <f t="shared" si="10"/>
        <v>0</v>
      </c>
    </row>
    <row r="66" spans="2:26">
      <c r="B66" s="297"/>
      <c r="C66" s="298"/>
      <c r="D66" s="298"/>
      <c r="E66" s="298"/>
      <c r="F66" s="298"/>
      <c r="G66" s="299"/>
      <c r="H66" s="278"/>
      <c r="I66" s="306"/>
      <c r="M66" s="297"/>
      <c r="N66" s="299"/>
      <c r="U66" s="311">
        <f t="shared" si="11"/>
        <v>0</v>
      </c>
      <c r="V66" s="404" t="s">
        <v>3</v>
      </c>
      <c r="W66" s="313">
        <v>2</v>
      </c>
      <c r="X66" s="312" t="s">
        <v>4</v>
      </c>
      <c r="Y66" s="313">
        <f t="shared" si="9"/>
        <v>0</v>
      </c>
      <c r="Z66" s="352">
        <f t="shared" si="10"/>
        <v>0</v>
      </c>
    </row>
    <row r="67" ht="19.5" spans="2:26">
      <c r="B67" s="279">
        <v>-1</v>
      </c>
      <c r="C67" s="280">
        <v>-2</v>
      </c>
      <c r="D67" s="280">
        <v>-3</v>
      </c>
      <c r="E67" s="280">
        <v>-4</v>
      </c>
      <c r="F67" s="280">
        <v>-5</v>
      </c>
      <c r="G67" s="281">
        <v>-6</v>
      </c>
      <c r="H67" s="280" t="s">
        <v>37</v>
      </c>
      <c r="I67" s="281"/>
      <c r="M67" s="318">
        <v>0</v>
      </c>
      <c r="N67" s="283" t="s">
        <v>12</v>
      </c>
      <c r="U67" s="233" t="s">
        <v>5</v>
      </c>
      <c r="V67" s="234"/>
      <c r="W67" s="234"/>
      <c r="X67" s="235">
        <f>INT(CONCATENATE(Z66,Z65,Z64,Z63,Z62,Z61,Z60,Z59,Z58,Z57,Z56,Z55,Z54))</f>
        <v>1000100</v>
      </c>
      <c r="Y67" s="237"/>
      <c r="Z67" s="302"/>
    </row>
    <row r="68" ht="15.75" spans="2:26">
      <c r="B68" s="285" t="str">
        <f t="shared" ref="B68:G68" si="15">MID($G$65,ABS(B67),1)</f>
        <v>B</v>
      </c>
      <c r="C68" s="286" t="str">
        <f t="shared" si="15"/>
        <v>1</v>
      </c>
      <c r="D68" s="286" t="str">
        <f t="shared" si="15"/>
        <v/>
      </c>
      <c r="E68" s="286" t="str">
        <f t="shared" si="15"/>
        <v/>
      </c>
      <c r="F68" s="286" t="str">
        <f t="shared" si="15"/>
        <v/>
      </c>
      <c r="G68" s="287" t="str">
        <f t="shared" si="15"/>
        <v/>
      </c>
      <c r="H68" s="280" t="s">
        <v>34</v>
      </c>
      <c r="I68" s="281"/>
      <c r="M68" s="318"/>
      <c r="N68" s="283" t="s">
        <v>38</v>
      </c>
      <c r="U68" s="405" t="s">
        <v>35</v>
      </c>
      <c r="V68" s="406"/>
      <c r="W68" s="406"/>
      <c r="X68" s="406"/>
      <c r="Y68" s="411" t="s">
        <v>1</v>
      </c>
      <c r="Z68" s="412">
        <f>Z52-INT(Z52)</f>
        <v>0.69140625</v>
      </c>
    </row>
    <row r="69" spans="2:26">
      <c r="B69" s="244">
        <f t="shared" ref="B69:G69" si="16">_xlfn.SWITCH(B68,"1",1,"2",2,"3",3,"4",4,"5",5,"6",6,"7",7,"8",8,"9",9,"A",10,"B",11,"C",12,"D",13,"E",14,"F",15,"",0)</f>
        <v>11</v>
      </c>
      <c r="C69" s="245">
        <f t="shared" si="16"/>
        <v>1</v>
      </c>
      <c r="D69" s="245">
        <f t="shared" si="16"/>
        <v>0</v>
      </c>
      <c r="E69" s="245">
        <f t="shared" si="16"/>
        <v>0</v>
      </c>
      <c r="F69" s="245">
        <f t="shared" si="16"/>
        <v>0</v>
      </c>
      <c r="G69" s="328">
        <f t="shared" si="16"/>
        <v>0</v>
      </c>
      <c r="H69" s="371" t="s">
        <v>39</v>
      </c>
      <c r="I69" s="392"/>
      <c r="M69" s="322">
        <v>1</v>
      </c>
      <c r="N69" s="323" t="s">
        <v>40</v>
      </c>
      <c r="U69" s="297"/>
      <c r="V69" s="298"/>
      <c r="W69" s="298"/>
      <c r="X69" s="298"/>
      <c r="Y69" s="298"/>
      <c r="Z69" s="299"/>
    </row>
    <row r="70" spans="2:26">
      <c r="B70" s="14"/>
      <c r="C70" s="112"/>
      <c r="D70" s="112"/>
      <c r="E70" s="112"/>
      <c r="F70" s="112"/>
      <c r="G70" s="283"/>
      <c r="H70" s="372"/>
      <c r="I70" s="393"/>
      <c r="M70" s="327"/>
      <c r="N70" s="283" t="s">
        <v>38</v>
      </c>
      <c r="U70" s="238"/>
      <c r="V70" s="407" t="s">
        <v>41</v>
      </c>
      <c r="W70" s="408" t="s">
        <v>42</v>
      </c>
      <c r="X70" s="408" t="s">
        <v>43</v>
      </c>
      <c r="Y70" s="277" t="s">
        <v>44</v>
      </c>
      <c r="Z70" s="306"/>
    </row>
    <row r="71" spans="2:26">
      <c r="B71" s="246">
        <f t="shared" ref="B71:G71" si="17">B69*POWER(16,B67)</f>
        <v>0.6875</v>
      </c>
      <c r="C71" s="247">
        <f t="shared" si="17"/>
        <v>0.00390625</v>
      </c>
      <c r="D71" s="247">
        <f t="shared" si="17"/>
        <v>0</v>
      </c>
      <c r="E71" s="247">
        <f t="shared" si="17"/>
        <v>0</v>
      </c>
      <c r="F71" s="247">
        <f t="shared" si="17"/>
        <v>0</v>
      </c>
      <c r="G71" s="290">
        <f t="shared" si="17"/>
        <v>0</v>
      </c>
      <c r="H71" s="373" t="s">
        <v>18</v>
      </c>
      <c r="I71" s="394"/>
      <c r="M71" s="322">
        <v>0</v>
      </c>
      <c r="N71" s="323" t="s">
        <v>45</v>
      </c>
      <c r="U71" s="238"/>
      <c r="V71" s="23">
        <f>Z68</f>
        <v>0.69140625</v>
      </c>
      <c r="W71" s="224" t="s">
        <v>46</v>
      </c>
      <c r="X71" s="409">
        <f t="shared" ref="X71:X78" si="18">FLOOR(V71*2,1)</f>
        <v>1</v>
      </c>
      <c r="Y71" s="277">
        <f t="shared" ref="Y71:Y78" si="19">V71*2-FLOOR(X71,1)</f>
        <v>0.3828125</v>
      </c>
      <c r="Z71" s="306"/>
    </row>
    <row r="72" ht="15.75" spans="2:26">
      <c r="B72" s="14"/>
      <c r="C72" s="32"/>
      <c r="D72" s="32"/>
      <c r="E72" s="32"/>
      <c r="F72" s="32"/>
      <c r="G72" s="283"/>
      <c r="H72" s="278"/>
      <c r="I72" s="306"/>
      <c r="M72" s="327"/>
      <c r="N72" s="283" t="s">
        <v>38</v>
      </c>
      <c r="U72" s="238"/>
      <c r="V72" s="14">
        <f t="shared" ref="V72:V78" si="20">Y71</f>
        <v>0.3828125</v>
      </c>
      <c r="W72" s="32" t="s">
        <v>46</v>
      </c>
      <c r="X72" s="247">
        <f t="shared" si="18"/>
        <v>0</v>
      </c>
      <c r="Y72" s="283">
        <f t="shared" si="19"/>
        <v>0.765625</v>
      </c>
      <c r="Z72" s="306"/>
    </row>
    <row r="73" spans="2:26">
      <c r="B73" s="238"/>
      <c r="G73" s="306"/>
      <c r="H73" s="278"/>
      <c r="I73" s="306"/>
      <c r="M73" s="322">
        <v>1</v>
      </c>
      <c r="N73" s="323" t="s">
        <v>47</v>
      </c>
      <c r="U73" s="238"/>
      <c r="V73" s="14">
        <f t="shared" si="20"/>
        <v>0.765625</v>
      </c>
      <c r="W73" s="32" t="s">
        <v>46</v>
      </c>
      <c r="X73" s="247">
        <f t="shared" si="18"/>
        <v>1</v>
      </c>
      <c r="Y73" s="283">
        <f t="shared" si="19"/>
        <v>0.53125</v>
      </c>
      <c r="Z73" s="306"/>
    </row>
    <row r="74" ht="15.75" spans="2:26">
      <c r="B74" s="231"/>
      <c r="C74" s="232"/>
      <c r="D74" s="232"/>
      <c r="E74" s="232"/>
      <c r="F74" s="232"/>
      <c r="G74" s="273"/>
      <c r="H74" s="278"/>
      <c r="I74" s="306"/>
      <c r="M74" s="327"/>
      <c r="N74" s="283" t="s">
        <v>38</v>
      </c>
      <c r="U74" s="238"/>
      <c r="V74" s="14">
        <f t="shared" si="20"/>
        <v>0.53125</v>
      </c>
      <c r="W74" s="32" t="s">
        <v>46</v>
      </c>
      <c r="X74" s="247">
        <f t="shared" si="18"/>
        <v>1</v>
      </c>
      <c r="Y74" s="283">
        <f t="shared" si="19"/>
        <v>0.0625</v>
      </c>
      <c r="Z74" s="306"/>
    </row>
    <row r="75" ht="16.5" spans="2:26">
      <c r="B75" s="239" t="s">
        <v>5</v>
      </c>
      <c r="C75" s="248"/>
      <c r="D75" s="248"/>
      <c r="E75" s="249">
        <f>SUM(B71:G71)</f>
        <v>0.69140625</v>
      </c>
      <c r="F75" s="374"/>
      <c r="G75" s="375"/>
      <c r="H75" s="297"/>
      <c r="I75" s="299"/>
      <c r="M75" s="322">
        <v>1</v>
      </c>
      <c r="N75" s="323" t="s">
        <v>48</v>
      </c>
      <c r="U75" s="238"/>
      <c r="V75" s="14">
        <f t="shared" si="20"/>
        <v>0.0625</v>
      </c>
      <c r="W75" s="32" t="s">
        <v>46</v>
      </c>
      <c r="X75" s="247">
        <f t="shared" si="18"/>
        <v>0</v>
      </c>
      <c r="Y75" s="283">
        <f t="shared" si="19"/>
        <v>0.125</v>
      </c>
      <c r="Z75" s="306"/>
    </row>
    <row r="76" spans="2:26">
      <c r="B76" s="376"/>
      <c r="C76" s="377"/>
      <c r="D76" s="377"/>
      <c r="E76" s="377"/>
      <c r="F76" s="377"/>
      <c r="G76" s="347"/>
      <c r="H76" s="238"/>
      <c r="I76" s="306"/>
      <c r="M76" s="327"/>
      <c r="N76" s="283" t="s">
        <v>38</v>
      </c>
      <c r="U76" s="238"/>
      <c r="V76" s="14">
        <f t="shared" si="20"/>
        <v>0.125</v>
      </c>
      <c r="W76" s="32" t="s">
        <v>46</v>
      </c>
      <c r="X76" s="247">
        <f t="shared" si="18"/>
        <v>0</v>
      </c>
      <c r="Y76" s="283">
        <f t="shared" si="19"/>
        <v>0.25</v>
      </c>
      <c r="Z76" s="306"/>
    </row>
    <row r="77" ht="19.5" spans="2:26">
      <c r="B77" s="233" t="s">
        <v>49</v>
      </c>
      <c r="C77" s="234"/>
      <c r="D77" s="348"/>
      <c r="E77" s="237">
        <f>E63+E75</f>
        <v>68.69140625</v>
      </c>
      <c r="F77" s="237"/>
      <c r="G77" s="302"/>
      <c r="H77" s="231"/>
      <c r="I77" s="273"/>
      <c r="M77" s="322">
        <v>0</v>
      </c>
      <c r="N77" s="323" t="s">
        <v>50</v>
      </c>
      <c r="U77" s="238"/>
      <c r="V77" s="14">
        <f t="shared" si="20"/>
        <v>0.25</v>
      </c>
      <c r="W77" s="32" t="s">
        <v>46</v>
      </c>
      <c r="X77" s="247">
        <f t="shared" si="18"/>
        <v>0</v>
      </c>
      <c r="Y77" s="283">
        <f t="shared" si="19"/>
        <v>0.5</v>
      </c>
      <c r="Z77" s="306"/>
    </row>
    <row r="78" ht="15.75" spans="13:26">
      <c r="M78" s="327"/>
      <c r="N78" s="283" t="s">
        <v>38</v>
      </c>
      <c r="U78" s="238"/>
      <c r="V78" s="25">
        <f t="shared" si="20"/>
        <v>0.5</v>
      </c>
      <c r="W78" s="257" t="s">
        <v>46</v>
      </c>
      <c r="X78" s="410">
        <f t="shared" si="18"/>
        <v>1</v>
      </c>
      <c r="Y78" s="359">
        <f t="shared" si="19"/>
        <v>0</v>
      </c>
      <c r="Z78" s="306"/>
    </row>
    <row r="79" spans="13:26">
      <c r="M79" s="322">
        <v>0</v>
      </c>
      <c r="N79" s="323" t="s">
        <v>51</v>
      </c>
      <c r="U79" s="231"/>
      <c r="V79" s="232"/>
      <c r="W79" s="232"/>
      <c r="X79" s="232"/>
      <c r="Y79" s="232"/>
      <c r="Z79" s="273"/>
    </row>
    <row r="80" ht="19.5" spans="3:26">
      <c r="C80" s="12" t="s">
        <v>52</v>
      </c>
      <c r="D80" s="43"/>
      <c r="E80" s="43"/>
      <c r="F80" s="233" t="s">
        <v>1</v>
      </c>
      <c r="G80" s="302">
        <v>3.662</v>
      </c>
      <c r="H80" s="272" t="s">
        <v>7</v>
      </c>
      <c r="I80" s="395"/>
      <c r="J80" s="396"/>
      <c r="K80" s="396"/>
      <c r="M80" s="327"/>
      <c r="N80" s="283" t="s">
        <v>38</v>
      </c>
      <c r="U80" s="291" t="s">
        <v>5</v>
      </c>
      <c r="V80" s="292"/>
      <c r="W80" s="292"/>
      <c r="X80" s="260" t="str">
        <f>CONCATENATE("0,",X71,X72,X73,X74,X75,X76,X77,X78,)</f>
        <v>0,10110001</v>
      </c>
      <c r="Y80" s="250"/>
      <c r="Z80" s="261"/>
    </row>
    <row r="81" ht="18.75" spans="3:26">
      <c r="C81" s="26" t="s">
        <v>32</v>
      </c>
      <c r="D81" s="34"/>
      <c r="E81" s="369"/>
      <c r="F81" s="239" t="s">
        <v>1</v>
      </c>
      <c r="G81" s="261">
        <f>INT(G80)</f>
        <v>3</v>
      </c>
      <c r="H81" s="378"/>
      <c r="I81" s="397"/>
      <c r="J81" s="112"/>
      <c r="K81" s="112"/>
      <c r="M81" s="322">
        <v>0</v>
      </c>
      <c r="N81" s="323" t="s">
        <v>53</v>
      </c>
      <c r="U81" s="233" t="s">
        <v>49</v>
      </c>
      <c r="V81" s="234"/>
      <c r="W81" s="234"/>
      <c r="X81" s="235" t="str">
        <f>CONCATENATE(X67,MID(X80,2,10))</f>
        <v>1000100,10110001</v>
      </c>
      <c r="Y81" s="237"/>
      <c r="Z81" s="302"/>
    </row>
    <row r="82" spans="3:14">
      <c r="C82" s="297"/>
      <c r="D82" s="298"/>
      <c r="E82" s="298"/>
      <c r="F82" s="298"/>
      <c r="G82" s="299"/>
      <c r="H82" s="278"/>
      <c r="I82" s="306"/>
      <c r="J82" s="112"/>
      <c r="K82" s="112"/>
      <c r="M82" s="327"/>
      <c r="N82" s="283" t="s">
        <v>38</v>
      </c>
    </row>
    <row r="83" spans="3:14">
      <c r="C83" s="379">
        <v>0</v>
      </c>
      <c r="D83" s="380">
        <v>1</v>
      </c>
      <c r="E83" s="380">
        <v>2</v>
      </c>
      <c r="F83" s="380">
        <v>3</v>
      </c>
      <c r="G83" s="381">
        <v>4</v>
      </c>
      <c r="H83" s="382" t="s">
        <v>33</v>
      </c>
      <c r="I83" s="398"/>
      <c r="J83" s="112"/>
      <c r="K83" s="112"/>
      <c r="M83" s="322">
        <v>1</v>
      </c>
      <c r="N83" s="323" t="s">
        <v>16</v>
      </c>
    </row>
    <row r="84" spans="3:14">
      <c r="C84" s="238">
        <f t="shared" ref="C84:G84" si="21">POWER(10,C83)</f>
        <v>1</v>
      </c>
      <c r="D84">
        <f t="shared" si="21"/>
        <v>10</v>
      </c>
      <c r="E84">
        <f t="shared" si="21"/>
        <v>100</v>
      </c>
      <c r="F84">
        <f t="shared" si="21"/>
        <v>1000</v>
      </c>
      <c r="G84" s="306">
        <f t="shared" si="21"/>
        <v>10000</v>
      </c>
      <c r="H84" s="383"/>
      <c r="I84" s="399"/>
      <c r="J84" s="112"/>
      <c r="K84" s="112"/>
      <c r="M84" s="327"/>
      <c r="N84" s="283"/>
    </row>
    <row r="85" ht="15.75" spans="3:14">
      <c r="C85" s="384">
        <f t="shared" ref="C85:G85" si="22">(MOD($G$81,C84*10)-MOD($G$81,C84))/C84</f>
        <v>3</v>
      </c>
      <c r="D85" s="385">
        <f t="shared" si="22"/>
        <v>0</v>
      </c>
      <c r="E85" s="385">
        <f t="shared" si="22"/>
        <v>0</v>
      </c>
      <c r="F85" s="385">
        <f t="shared" si="22"/>
        <v>0</v>
      </c>
      <c r="G85" s="386">
        <f t="shared" si="22"/>
        <v>0</v>
      </c>
      <c r="H85" s="286" t="s">
        <v>34</v>
      </c>
      <c r="I85" s="287"/>
      <c r="J85" s="400"/>
      <c r="K85" s="400"/>
      <c r="M85" s="231"/>
      <c r="N85" s="401"/>
    </row>
    <row r="86" spans="3:14">
      <c r="C86" s="238"/>
      <c r="G86" s="306"/>
      <c r="H86" s="278"/>
      <c r="I86" s="306"/>
      <c r="J86" s="400"/>
      <c r="K86" s="400"/>
      <c r="M86" s="315" t="s">
        <v>54</v>
      </c>
      <c r="N86" s="316"/>
    </row>
    <row r="87" ht="15.75" spans="3:11">
      <c r="C87" s="387">
        <f t="shared" ref="C87:G87" si="23">C85*POWER(8,C83)</f>
        <v>3</v>
      </c>
      <c r="D87" s="388">
        <f t="shared" si="23"/>
        <v>0</v>
      </c>
      <c r="E87" s="388">
        <f t="shared" si="23"/>
        <v>0</v>
      </c>
      <c r="F87" s="388">
        <f t="shared" si="23"/>
        <v>0</v>
      </c>
      <c r="G87" s="389">
        <f t="shared" si="23"/>
        <v>0</v>
      </c>
      <c r="H87" s="286" t="s">
        <v>18</v>
      </c>
      <c r="I87" s="287"/>
      <c r="J87" s="116"/>
      <c r="K87" s="116"/>
    </row>
    <row r="88" ht="19.5" spans="3:11">
      <c r="C88" s="231"/>
      <c r="D88" s="232"/>
      <c r="E88" s="232"/>
      <c r="F88" s="232"/>
      <c r="G88" s="273"/>
      <c r="H88" s="278"/>
      <c r="I88" s="306"/>
      <c r="J88" s="115"/>
      <c r="K88" s="115"/>
    </row>
    <row r="89" ht="15.75" spans="3:9">
      <c r="C89" s="239" t="s">
        <v>5</v>
      </c>
      <c r="D89" s="248"/>
      <c r="E89" s="249">
        <f>SUM(C87:G87)</f>
        <v>3</v>
      </c>
      <c r="F89" s="250"/>
      <c r="G89" s="261"/>
      <c r="H89" s="23"/>
      <c r="I89" s="299"/>
    </row>
    <row r="90" ht="15.75" spans="3:9">
      <c r="C90" s="26" t="s">
        <v>35</v>
      </c>
      <c r="D90" s="34"/>
      <c r="E90" s="369"/>
      <c r="F90" s="239" t="s">
        <v>1</v>
      </c>
      <c r="G90" s="261">
        <f>G80-G81</f>
        <v>0.662</v>
      </c>
      <c r="H90" s="231"/>
      <c r="I90" s="273"/>
    </row>
    <row r="91" spans="3:9">
      <c r="C91" s="297"/>
      <c r="D91" s="298"/>
      <c r="E91" s="298"/>
      <c r="F91" s="298"/>
      <c r="G91" s="299"/>
      <c r="H91" s="278"/>
      <c r="I91" s="306"/>
    </row>
    <row r="92" spans="3:9">
      <c r="C92" s="285">
        <v>0</v>
      </c>
      <c r="D92" s="286">
        <v>-1</v>
      </c>
      <c r="E92" s="286">
        <v>-2</v>
      </c>
      <c r="F92" s="286">
        <v>-3</v>
      </c>
      <c r="G92" s="287">
        <v>-4</v>
      </c>
      <c r="H92" s="390" t="s">
        <v>55</v>
      </c>
      <c r="I92" s="402"/>
    </row>
    <row r="93" spans="3:9">
      <c r="C93" s="14"/>
      <c r="D93" s="112"/>
      <c r="E93" s="112"/>
      <c r="F93" s="112"/>
      <c r="G93" s="283"/>
      <c r="H93" s="391"/>
      <c r="I93" s="403"/>
    </row>
    <row r="94" spans="3:9">
      <c r="C94" s="285">
        <f t="shared" ref="C94:G94" si="24">MOD(INT($G$90*POWER(10,ABS(C92))),10)</f>
        <v>0</v>
      </c>
      <c r="D94" s="286">
        <f t="shared" si="24"/>
        <v>6</v>
      </c>
      <c r="E94" s="286">
        <f t="shared" si="24"/>
        <v>6</v>
      </c>
      <c r="F94" s="286">
        <f t="shared" si="24"/>
        <v>2</v>
      </c>
      <c r="G94" s="287">
        <f t="shared" si="24"/>
        <v>0</v>
      </c>
      <c r="H94" s="286" t="s">
        <v>34</v>
      </c>
      <c r="I94" s="287"/>
    </row>
    <row r="95" spans="3:9">
      <c r="C95" s="14"/>
      <c r="D95" s="32"/>
      <c r="E95" s="32"/>
      <c r="F95" s="32"/>
      <c r="G95" s="283"/>
      <c r="H95" s="278"/>
      <c r="I95" s="306"/>
    </row>
    <row r="96" spans="3:9">
      <c r="C96" s="246">
        <f t="shared" ref="C96:G96" si="25">C94*POWER(8,C92)</f>
        <v>0</v>
      </c>
      <c r="D96" s="247">
        <f t="shared" si="25"/>
        <v>0.75</v>
      </c>
      <c r="E96" s="247">
        <f t="shared" si="25"/>
        <v>0.09375</v>
      </c>
      <c r="F96" s="247">
        <f t="shared" si="25"/>
        <v>0.00390625</v>
      </c>
      <c r="G96" s="290">
        <f t="shared" si="25"/>
        <v>0</v>
      </c>
      <c r="H96" s="286" t="s">
        <v>18</v>
      </c>
      <c r="I96" s="287"/>
    </row>
    <row r="97" ht="15.75" spans="3:9">
      <c r="C97" s="231"/>
      <c r="D97" s="232"/>
      <c r="E97" s="232"/>
      <c r="F97" s="232"/>
      <c r="G97" s="273"/>
      <c r="H97" s="278"/>
      <c r="I97" s="306"/>
    </row>
    <row r="98" ht="16.5" spans="3:9">
      <c r="C98" s="239" t="s">
        <v>5</v>
      </c>
      <c r="D98" s="248"/>
      <c r="E98" s="249">
        <f>SUM(C96:G96)</f>
        <v>0.84765625</v>
      </c>
      <c r="F98" s="250"/>
      <c r="G98" s="261"/>
      <c r="H98" s="297"/>
      <c r="I98" s="299"/>
    </row>
    <row r="99" ht="19.5" spans="3:9">
      <c r="C99" s="233" t="s">
        <v>49</v>
      </c>
      <c r="D99" s="234"/>
      <c r="E99" s="235">
        <f>SUM(C96:G96)+SUM(C85:H85)</f>
        <v>3.84765625</v>
      </c>
      <c r="F99" s="237"/>
      <c r="G99" s="302"/>
      <c r="H99" s="231"/>
      <c r="I99" s="273"/>
    </row>
  </sheetData>
  <mergeCells count="75">
    <mergeCell ref="B5:K5"/>
    <mergeCell ref="N5:Q5"/>
    <mergeCell ref="B19:G19"/>
    <mergeCell ref="H19:M19"/>
    <mergeCell ref="N19:P19"/>
    <mergeCell ref="Q19:S19"/>
    <mergeCell ref="B24:I24"/>
    <mergeCell ref="N24:O24"/>
    <mergeCell ref="R24:U24"/>
    <mergeCell ref="B25:E25"/>
    <mergeCell ref="F25:I25"/>
    <mergeCell ref="R25:U25"/>
    <mergeCell ref="B27:G27"/>
    <mergeCell ref="J30:K30"/>
    <mergeCell ref="J33:K33"/>
    <mergeCell ref="N33:O33"/>
    <mergeCell ref="B35:E35"/>
    <mergeCell ref="F35:I35"/>
    <mergeCell ref="J35:K35"/>
    <mergeCell ref="C37:F37"/>
    <mergeCell ref="C44:D44"/>
    <mergeCell ref="E44:F44"/>
    <mergeCell ref="B47:E47"/>
    <mergeCell ref="F47:I47"/>
    <mergeCell ref="J47:K47"/>
    <mergeCell ref="B52:E52"/>
    <mergeCell ref="L52:O52"/>
    <mergeCell ref="U52:X52"/>
    <mergeCell ref="U53:X53"/>
    <mergeCell ref="B54:E54"/>
    <mergeCell ref="H58:I58"/>
    <mergeCell ref="H60:I60"/>
    <mergeCell ref="L62:O62"/>
    <mergeCell ref="P62:R62"/>
    <mergeCell ref="B63:D63"/>
    <mergeCell ref="E63:G63"/>
    <mergeCell ref="B65:E65"/>
    <mergeCell ref="M65:N65"/>
    <mergeCell ref="H67:I67"/>
    <mergeCell ref="U67:W67"/>
    <mergeCell ref="X67:Z67"/>
    <mergeCell ref="H68:I68"/>
    <mergeCell ref="U68:X68"/>
    <mergeCell ref="H71:I71"/>
    <mergeCell ref="B75:D75"/>
    <mergeCell ref="E75:G75"/>
    <mergeCell ref="B77:D77"/>
    <mergeCell ref="E77:G77"/>
    <mergeCell ref="C80:E80"/>
    <mergeCell ref="U80:W80"/>
    <mergeCell ref="X80:Z80"/>
    <mergeCell ref="C81:E81"/>
    <mergeCell ref="U81:W81"/>
    <mergeCell ref="X81:Z81"/>
    <mergeCell ref="H85:I85"/>
    <mergeCell ref="M86:N86"/>
    <mergeCell ref="H87:I87"/>
    <mergeCell ref="C89:D89"/>
    <mergeCell ref="E89:G89"/>
    <mergeCell ref="C90:E90"/>
    <mergeCell ref="H92:I92"/>
    <mergeCell ref="H93:I93"/>
    <mergeCell ref="H94:I94"/>
    <mergeCell ref="H96:I96"/>
    <mergeCell ref="C98:D98"/>
    <mergeCell ref="E98:G98"/>
    <mergeCell ref="C99:D99"/>
    <mergeCell ref="E99:G99"/>
    <mergeCell ref="H80:I81"/>
    <mergeCell ref="J28:K29"/>
    <mergeCell ref="H56:I57"/>
    <mergeCell ref="H69:I70"/>
    <mergeCell ref="H83:I84"/>
    <mergeCell ref="H52:I54"/>
    <mergeCell ref="J24:K25"/>
  </mergeCell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E150"/>
  <sheetViews>
    <sheetView tabSelected="1" zoomScale="70" zoomScaleNormal="70" topLeftCell="A40" workbookViewId="0">
      <selection activeCell="J51" sqref="J51"/>
    </sheetView>
  </sheetViews>
  <sheetFormatPr defaultColWidth="9.14285714285714" defaultRowHeight="15"/>
  <cols>
    <col min="1" max="1" width="32.8571428571429" customWidth="1"/>
    <col min="2" max="2" width="21.2857142857143" customWidth="1"/>
    <col min="3" max="3" width="6.42857142857143" customWidth="1"/>
    <col min="4" max="4" width="14.4285714285714" customWidth="1"/>
    <col min="5" max="5" width="18.7142857142857" customWidth="1"/>
    <col min="6" max="6" width="6.85714285714286" customWidth="1"/>
    <col min="7" max="7" width="16.4571428571429" customWidth="1"/>
    <col min="8" max="8" width="17.1428571428571" customWidth="1"/>
    <col min="9" max="9" width="5.42857142857143" customWidth="1"/>
    <col min="10" max="10" width="17.9714285714286" customWidth="1"/>
    <col min="11" max="11" width="18.647619047619" customWidth="1"/>
    <col min="12" max="12" width="4.85714285714286" customWidth="1"/>
    <col min="13" max="13" width="4.71428571428571" customWidth="1"/>
    <col min="14" max="14" width="14.2857142857143" customWidth="1"/>
    <col min="15" max="15" width="19.1428571428571" customWidth="1"/>
    <col min="16" max="16" width="4.85714285714286" customWidth="1"/>
    <col min="17" max="17" width="14.4571428571429" customWidth="1"/>
    <col min="18" max="18" width="16.1333333333333" customWidth="1"/>
    <col min="19" max="19" width="5.57142857142857" customWidth="1"/>
    <col min="20" max="20" width="17.9809523809524" customWidth="1"/>
    <col min="21" max="21" width="13.447619047619" customWidth="1"/>
    <col min="22" max="22" width="5" customWidth="1"/>
    <col min="23" max="23" width="3.35238095238095" customWidth="1"/>
    <col min="24" max="24" width="5.88571428571429" customWidth="1"/>
    <col min="25" max="25" width="6.42857142857143" customWidth="1"/>
    <col min="26" max="26" width="5.57142857142857" customWidth="1"/>
    <col min="27" max="27" width="5.2" customWidth="1"/>
    <col min="28" max="28" width="5.87619047619048" customWidth="1"/>
    <col min="29" max="29" width="5.71428571428571" customWidth="1"/>
    <col min="30" max="30" width="5.7047619047619" customWidth="1"/>
    <col min="31" max="31" width="4.7047619047619" customWidth="1"/>
    <col min="32" max="32" width="5.71428571428571" customWidth="1"/>
    <col min="33" max="33" width="6.20952380952381" customWidth="1"/>
    <col min="34" max="34" width="5.71428571428571" customWidth="1"/>
    <col min="35" max="35" width="4.86666666666667" customWidth="1"/>
    <col min="36" max="36" width="5.7047619047619" customWidth="1"/>
    <col min="37" max="37" width="6.71428571428571" customWidth="1"/>
    <col min="38" max="38" width="6.20952380952381" customWidth="1"/>
    <col min="39" max="39" width="17.4761904761905" customWidth="1"/>
    <col min="41" max="41" width="6.52380952380952" customWidth="1"/>
    <col min="42" max="42" width="6.12380952380952" customWidth="1"/>
    <col min="43" max="43" width="6.52380952380952" customWidth="1"/>
    <col min="44" max="44" width="6.73333333333333" customWidth="1"/>
    <col min="45" max="45" width="6.21904761904762" customWidth="1"/>
    <col min="46" max="46" width="6.73333333333333" customWidth="1"/>
    <col min="47" max="47" width="6.72380952380952" customWidth="1"/>
    <col min="48" max="48" width="6.73333333333333" customWidth="1"/>
    <col min="49" max="49" width="6.93333333333333" customWidth="1"/>
    <col min="50" max="50" width="6.32380952380952" customWidth="1"/>
    <col min="51" max="51" width="7.14285714285714" customWidth="1"/>
    <col min="52" max="52" width="6.72380952380952" customWidth="1"/>
    <col min="53" max="53" width="6.73333333333333" customWidth="1"/>
    <col min="54" max="54" width="5.2" customWidth="1"/>
    <col min="55" max="55" width="6.55238095238095" customWidth="1"/>
    <col min="56" max="56" width="5.88571428571429" customWidth="1"/>
    <col min="57" max="57" width="5.7047619047619" customWidth="1"/>
    <col min="58" max="58" width="5.54285714285714" customWidth="1"/>
    <col min="59" max="59" width="6.20952380952381" customWidth="1"/>
    <col min="60" max="60" width="6.72380952380952" customWidth="1"/>
    <col min="61" max="61" width="5.2" customWidth="1"/>
    <col min="62" max="62" width="5.54285714285714" customWidth="1"/>
    <col min="63" max="63" width="6.71428571428571" customWidth="1"/>
    <col min="64" max="64" width="6.87619047619048" customWidth="1"/>
    <col min="65" max="65" width="6.55238095238095" customWidth="1"/>
    <col min="66" max="66" width="17.3428571428571" customWidth="1"/>
  </cols>
  <sheetData>
    <row r="1" ht="15.75" spans="1:30">
      <c r="A1" s="1"/>
      <c r="B1" s="1"/>
      <c r="C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32"/>
      <c r="AB1" s="32"/>
      <c r="AC1" s="32"/>
      <c r="AD1" s="32"/>
    </row>
    <row r="2" ht="19.5" spans="1:27">
      <c r="A2" s="2" t="s">
        <v>56</v>
      </c>
      <c r="B2" s="3">
        <v>586.3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32"/>
    </row>
    <row r="3" ht="32" customHeight="1" spans="1:30">
      <c r="A3" s="4" t="s">
        <v>57</v>
      </c>
      <c r="B3" s="5" t="s">
        <v>58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32"/>
      <c r="AB3" s="32"/>
      <c r="AC3" s="32"/>
      <c r="AD3" s="32"/>
    </row>
    <row r="4" ht="19.5" spans="1:66">
      <c r="A4" s="4" t="s">
        <v>59</v>
      </c>
      <c r="B4" s="5" t="s">
        <v>60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1" t="s">
        <v>61</v>
      </c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22"/>
      <c r="AM4" s="20" t="s">
        <v>7</v>
      </c>
      <c r="AP4" s="8" t="s">
        <v>62</v>
      </c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65"/>
      <c r="BK4" s="65"/>
      <c r="BL4" s="65"/>
      <c r="BM4" s="79"/>
      <c r="BN4" s="94" t="s">
        <v>7</v>
      </c>
    </row>
    <row r="5" ht="19.5" spans="1:66">
      <c r="A5" s="6" t="s">
        <v>63</v>
      </c>
      <c r="B5" s="7" t="s">
        <v>64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6" t="s">
        <v>65</v>
      </c>
      <c r="Z5" s="34"/>
      <c r="AA5" s="34"/>
      <c r="AB5" s="34"/>
      <c r="AC5" s="34"/>
      <c r="AD5" s="34"/>
      <c r="AE5" s="34"/>
      <c r="AF5" s="34"/>
      <c r="AG5" s="34"/>
      <c r="AH5" s="34"/>
      <c r="AI5" s="26" t="s">
        <v>66</v>
      </c>
      <c r="AJ5" s="34"/>
      <c r="AK5" s="34"/>
      <c r="AL5" s="51"/>
      <c r="AM5" s="29"/>
      <c r="AP5" s="66" t="s">
        <v>65</v>
      </c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8" t="s">
        <v>66</v>
      </c>
      <c r="BK5" s="65"/>
      <c r="BL5" s="65"/>
      <c r="BM5" s="95"/>
      <c r="BN5" s="96"/>
    </row>
    <row r="6" ht="18.75" spans="1:66">
      <c r="A6" s="1"/>
      <c r="B6" s="1"/>
      <c r="C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35">
        <v>1</v>
      </c>
      <c r="Z6" s="36">
        <v>0</v>
      </c>
      <c r="AA6" s="36">
        <v>0</v>
      </c>
      <c r="AB6" s="36">
        <v>1</v>
      </c>
      <c r="AC6" s="36">
        <v>0</v>
      </c>
      <c r="AD6" s="36">
        <v>0</v>
      </c>
      <c r="AE6" s="36">
        <v>1</v>
      </c>
      <c r="AF6" s="36">
        <v>0</v>
      </c>
      <c r="AG6" s="36">
        <v>1</v>
      </c>
      <c r="AH6" s="52">
        <v>0</v>
      </c>
      <c r="AI6" s="35">
        <v>0</v>
      </c>
      <c r="AJ6" s="36">
        <v>1</v>
      </c>
      <c r="AK6" s="36">
        <v>0</v>
      </c>
      <c r="AL6" s="52">
        <v>0</v>
      </c>
      <c r="AM6" s="53" t="s">
        <v>67</v>
      </c>
      <c r="AP6" s="68"/>
      <c r="AQ6" s="69"/>
      <c r="AR6" s="69"/>
      <c r="AS6" s="69"/>
      <c r="AT6" s="69"/>
      <c r="AU6" s="69"/>
      <c r="AV6" s="69"/>
      <c r="AW6" s="69"/>
      <c r="AX6" s="69"/>
      <c r="AY6" s="69"/>
      <c r="AZ6" s="81">
        <v>1</v>
      </c>
      <c r="BA6" s="81">
        <v>1</v>
      </c>
      <c r="BB6" s="81">
        <v>0</v>
      </c>
      <c r="BC6" s="81">
        <v>1</v>
      </c>
      <c r="BD6" s="81">
        <v>0</v>
      </c>
      <c r="BE6" s="81">
        <v>0</v>
      </c>
      <c r="BF6" s="81">
        <v>0</v>
      </c>
      <c r="BG6" s="81">
        <v>0</v>
      </c>
      <c r="BH6" s="81">
        <v>0</v>
      </c>
      <c r="BI6" s="81">
        <v>1</v>
      </c>
      <c r="BJ6" s="84">
        <v>1</v>
      </c>
      <c r="BK6" s="85">
        <v>0</v>
      </c>
      <c r="BL6" s="85">
        <v>0</v>
      </c>
      <c r="BM6" s="97">
        <v>0</v>
      </c>
      <c r="BN6" s="98" t="s">
        <v>68</v>
      </c>
    </row>
    <row r="7" ht="19.5" spans="1:66">
      <c r="A7" s="1"/>
      <c r="B7" s="1"/>
      <c r="C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37"/>
      <c r="Z7" s="38"/>
      <c r="AA7" s="38"/>
      <c r="AB7" s="38">
        <v>1</v>
      </c>
      <c r="AC7" s="38">
        <v>1</v>
      </c>
      <c r="AD7" s="38">
        <v>0</v>
      </c>
      <c r="AE7" s="38">
        <v>0</v>
      </c>
      <c r="AF7" s="38">
        <v>0</v>
      </c>
      <c r="AG7" s="38">
        <v>0</v>
      </c>
      <c r="AH7" s="54">
        <v>0</v>
      </c>
      <c r="AI7" s="37">
        <v>0</v>
      </c>
      <c r="AJ7" s="38">
        <v>1</v>
      </c>
      <c r="AK7" s="38">
        <v>1</v>
      </c>
      <c r="AL7" s="54">
        <v>0</v>
      </c>
      <c r="AM7" s="55" t="s">
        <v>69</v>
      </c>
      <c r="AP7" s="70"/>
      <c r="AQ7" s="71"/>
      <c r="AR7" s="71"/>
      <c r="AS7" s="71"/>
      <c r="AT7" s="71"/>
      <c r="AU7" s="71"/>
      <c r="AV7" s="71"/>
      <c r="AW7" s="71"/>
      <c r="AX7" s="71"/>
      <c r="AY7" s="71"/>
      <c r="AZ7" s="82"/>
      <c r="BA7" s="82"/>
      <c r="BB7" s="82"/>
      <c r="BC7" s="82">
        <v>1</v>
      </c>
      <c r="BD7" s="82">
        <v>0</v>
      </c>
      <c r="BE7" s="82">
        <v>0</v>
      </c>
      <c r="BF7" s="82">
        <v>0</v>
      </c>
      <c r="BG7" s="82">
        <v>0</v>
      </c>
      <c r="BH7" s="82">
        <v>0</v>
      </c>
      <c r="BI7" s="82">
        <v>0</v>
      </c>
      <c r="BJ7" s="86">
        <v>0</v>
      </c>
      <c r="BK7" s="87">
        <v>0</v>
      </c>
      <c r="BL7" s="87">
        <v>1</v>
      </c>
      <c r="BM7" s="99">
        <v>1</v>
      </c>
      <c r="BN7" s="98" t="s">
        <v>70</v>
      </c>
    </row>
    <row r="8" ht="19.5" spans="1:66">
      <c r="A8" s="1"/>
      <c r="B8" s="1"/>
      <c r="C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39">
        <f t="shared" ref="Y8:AK8" si="0">INT((Z6+Z7)/2)</f>
        <v>0</v>
      </c>
      <c r="Z8" s="40">
        <f t="shared" si="0"/>
        <v>0</v>
      </c>
      <c r="AA8" s="40">
        <f t="shared" si="0"/>
        <v>1</v>
      </c>
      <c r="AB8" s="40">
        <f t="shared" si="0"/>
        <v>0</v>
      </c>
      <c r="AC8" s="40">
        <f t="shared" si="0"/>
        <v>0</v>
      </c>
      <c r="AD8" s="40">
        <f t="shared" si="0"/>
        <v>0</v>
      </c>
      <c r="AE8" s="40">
        <f t="shared" si="0"/>
        <v>0</v>
      </c>
      <c r="AF8" s="40">
        <f t="shared" si="0"/>
        <v>0</v>
      </c>
      <c r="AG8" s="40">
        <f t="shared" si="0"/>
        <v>0</v>
      </c>
      <c r="AH8" s="56">
        <f t="shared" si="0"/>
        <v>0</v>
      </c>
      <c r="AI8" s="39">
        <f t="shared" si="0"/>
        <v>1</v>
      </c>
      <c r="AJ8" s="40">
        <f t="shared" si="0"/>
        <v>0</v>
      </c>
      <c r="AK8" s="40">
        <f t="shared" si="0"/>
        <v>0</v>
      </c>
      <c r="AL8" s="56">
        <f>0</f>
        <v>0</v>
      </c>
      <c r="AM8" s="57" t="s">
        <v>71</v>
      </c>
      <c r="AP8" s="72"/>
      <c r="AQ8" s="73"/>
      <c r="AR8" s="73"/>
      <c r="AS8" s="73"/>
      <c r="AT8" s="73"/>
      <c r="AU8" s="73"/>
      <c r="AV8" s="74"/>
      <c r="AW8" s="74"/>
      <c r="AX8" s="74"/>
      <c r="AY8" s="74"/>
      <c r="AZ8" s="74">
        <v>1</v>
      </c>
      <c r="BA8" s="74">
        <v>1</v>
      </c>
      <c r="BB8" s="74">
        <v>0</v>
      </c>
      <c r="BC8" s="74">
        <v>1</v>
      </c>
      <c r="BD8" s="74">
        <v>0</v>
      </c>
      <c r="BE8" s="74">
        <v>0</v>
      </c>
      <c r="BF8" s="74">
        <v>0</v>
      </c>
      <c r="BG8" s="74">
        <v>0</v>
      </c>
      <c r="BH8" s="74">
        <v>0</v>
      </c>
      <c r="BI8" s="74">
        <v>1</v>
      </c>
      <c r="BJ8" s="88">
        <v>1</v>
      </c>
      <c r="BK8" s="89">
        <v>0</v>
      </c>
      <c r="BL8" s="89">
        <v>0</v>
      </c>
      <c r="BM8" s="100">
        <v>0</v>
      </c>
      <c r="BN8" s="101" t="s">
        <v>72</v>
      </c>
    </row>
    <row r="9" ht="19.5" spans="1:66">
      <c r="A9" s="2" t="s">
        <v>56</v>
      </c>
      <c r="B9" s="3" t="s">
        <v>73</v>
      </c>
      <c r="C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41">
        <f t="shared" ref="Y9:AL9" si="1">MOD(Y6+Y7+Y8,2)</f>
        <v>1</v>
      </c>
      <c r="Z9" s="42">
        <f t="shared" si="1"/>
        <v>0</v>
      </c>
      <c r="AA9" s="42">
        <f t="shared" si="1"/>
        <v>1</v>
      </c>
      <c r="AB9" s="42">
        <f t="shared" si="1"/>
        <v>0</v>
      </c>
      <c r="AC9" s="42">
        <f t="shared" si="1"/>
        <v>1</v>
      </c>
      <c r="AD9" s="42">
        <f t="shared" si="1"/>
        <v>0</v>
      </c>
      <c r="AE9" s="42">
        <f t="shared" si="1"/>
        <v>1</v>
      </c>
      <c r="AF9" s="42">
        <f t="shared" si="1"/>
        <v>0</v>
      </c>
      <c r="AG9" s="42">
        <f t="shared" si="1"/>
        <v>1</v>
      </c>
      <c r="AH9" s="42">
        <f t="shared" si="1"/>
        <v>0</v>
      </c>
      <c r="AI9" s="42">
        <f t="shared" si="1"/>
        <v>1</v>
      </c>
      <c r="AJ9" s="42">
        <f t="shared" si="1"/>
        <v>0</v>
      </c>
      <c r="AK9" s="42">
        <f t="shared" si="1"/>
        <v>1</v>
      </c>
      <c r="AL9" s="42">
        <f t="shared" si="1"/>
        <v>0</v>
      </c>
      <c r="AM9" s="27" t="s">
        <v>20</v>
      </c>
      <c r="AP9" s="75"/>
      <c r="AV9" s="76"/>
      <c r="AW9" s="76"/>
      <c r="AX9" s="76"/>
      <c r="AY9" s="76">
        <v>1</v>
      </c>
      <c r="AZ9" s="76">
        <v>1</v>
      </c>
      <c r="BA9" s="76">
        <v>0</v>
      </c>
      <c r="BB9" s="76">
        <v>1</v>
      </c>
      <c r="BC9" s="76">
        <v>0</v>
      </c>
      <c r="BD9" s="76">
        <v>0</v>
      </c>
      <c r="BE9" s="76">
        <v>0</v>
      </c>
      <c r="BF9" s="76">
        <v>0</v>
      </c>
      <c r="BG9" s="76">
        <v>0</v>
      </c>
      <c r="BH9" s="76">
        <v>1</v>
      </c>
      <c r="BI9" s="76">
        <v>1</v>
      </c>
      <c r="BJ9" s="77">
        <v>0</v>
      </c>
      <c r="BK9" s="76">
        <v>0</v>
      </c>
      <c r="BL9" s="76">
        <v>0</v>
      </c>
      <c r="BM9" s="102"/>
      <c r="BN9" s="103"/>
    </row>
    <row r="10" ht="19.5" spans="1:66">
      <c r="A10" s="4" t="s">
        <v>57</v>
      </c>
      <c r="B10" s="5" t="s">
        <v>74</v>
      </c>
      <c r="C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2" t="s">
        <v>49</v>
      </c>
      <c r="Z10" s="43"/>
      <c r="AA10" s="43"/>
      <c r="AB10" s="43"/>
      <c r="AC10" s="12" t="str">
        <f>CONCATENATE(Y9,Z9,AA9,AB9,AC9,AD9,AE9,AF9,AG9,AH9,",",AI9,AJ9,AK9,AL9)</f>
        <v>1010101010,1010</v>
      </c>
      <c r="AD10" s="43"/>
      <c r="AE10" s="43"/>
      <c r="AF10" s="43"/>
      <c r="AG10" s="43"/>
      <c r="AH10" s="43"/>
      <c r="AI10" s="43"/>
      <c r="AJ10" s="43"/>
      <c r="AK10" s="43"/>
      <c r="AL10" s="13"/>
      <c r="AM10" s="58"/>
      <c r="AP10" s="75"/>
      <c r="AV10" s="76"/>
      <c r="AW10" s="76"/>
      <c r="AX10" s="76">
        <v>0</v>
      </c>
      <c r="AY10" s="76">
        <v>0</v>
      </c>
      <c r="AZ10" s="76">
        <v>0</v>
      </c>
      <c r="BA10" s="76">
        <v>0</v>
      </c>
      <c r="BB10" s="76">
        <v>0</v>
      </c>
      <c r="BC10" s="76">
        <v>0</v>
      </c>
      <c r="BD10" s="76">
        <v>0</v>
      </c>
      <c r="BE10" s="76">
        <v>0</v>
      </c>
      <c r="BF10" s="76">
        <v>0</v>
      </c>
      <c r="BG10" s="76">
        <v>0</v>
      </c>
      <c r="BH10" s="76">
        <v>0</v>
      </c>
      <c r="BI10" s="76">
        <v>0</v>
      </c>
      <c r="BJ10" s="77">
        <v>0</v>
      </c>
      <c r="BK10" s="76">
        <v>0</v>
      </c>
      <c r="BL10" s="76"/>
      <c r="BM10" s="102"/>
      <c r="BN10" s="103"/>
    </row>
    <row r="11" ht="18.75" spans="1:66">
      <c r="A11" s="4" t="s">
        <v>59</v>
      </c>
      <c r="B11" s="5" t="s">
        <v>75</v>
      </c>
      <c r="C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M11" s="59"/>
      <c r="AP11" s="75"/>
      <c r="AV11" s="76"/>
      <c r="AW11" s="76">
        <v>0</v>
      </c>
      <c r="AX11" s="76">
        <v>0</v>
      </c>
      <c r="AY11" s="76">
        <v>0</v>
      </c>
      <c r="AZ11" s="76">
        <v>0</v>
      </c>
      <c r="BA11" s="76">
        <v>0</v>
      </c>
      <c r="BB11" s="76">
        <v>0</v>
      </c>
      <c r="BC11" s="76">
        <v>0</v>
      </c>
      <c r="BD11" s="76">
        <v>0</v>
      </c>
      <c r="BE11" s="76">
        <v>0</v>
      </c>
      <c r="BF11" s="76">
        <v>0</v>
      </c>
      <c r="BG11" s="76">
        <v>0</v>
      </c>
      <c r="BH11" s="76">
        <v>0</v>
      </c>
      <c r="BI11" s="76">
        <v>0</v>
      </c>
      <c r="BJ11" s="77">
        <v>0</v>
      </c>
      <c r="BK11" s="76"/>
      <c r="BL11" s="76"/>
      <c r="BM11" s="102"/>
      <c r="BN11" s="103"/>
    </row>
    <row r="12" ht="19.5" spans="1:66">
      <c r="A12" s="6" t="s">
        <v>63</v>
      </c>
      <c r="B12" s="7" t="s">
        <v>76</v>
      </c>
      <c r="C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AM12" s="59"/>
      <c r="AP12" s="75"/>
      <c r="AV12" s="76">
        <v>0</v>
      </c>
      <c r="AW12" s="76">
        <v>0</v>
      </c>
      <c r="AX12" s="76">
        <v>0</v>
      </c>
      <c r="AY12" s="76">
        <v>0</v>
      </c>
      <c r="AZ12" s="76">
        <v>0</v>
      </c>
      <c r="BA12" s="76">
        <v>0</v>
      </c>
      <c r="BB12" s="76">
        <v>0</v>
      </c>
      <c r="BC12" s="76">
        <v>0</v>
      </c>
      <c r="BD12" s="76">
        <v>0</v>
      </c>
      <c r="BE12" s="76">
        <v>0</v>
      </c>
      <c r="BF12" s="76">
        <v>0</v>
      </c>
      <c r="BG12" s="76">
        <v>0</v>
      </c>
      <c r="BH12" s="76">
        <v>0</v>
      </c>
      <c r="BI12" s="76">
        <v>0</v>
      </c>
      <c r="BJ12" s="77"/>
      <c r="BK12" s="76"/>
      <c r="BL12" s="76"/>
      <c r="BM12" s="102"/>
      <c r="BN12" s="103"/>
    </row>
    <row r="13" ht="19.5" spans="1:66">
      <c r="A13" s="1"/>
      <c r="B13" s="1"/>
      <c r="C13" s="1"/>
      <c r="D13" s="8" t="s">
        <v>77</v>
      </c>
      <c r="E13" s="9"/>
      <c r="G13" s="8" t="s">
        <v>78</v>
      </c>
      <c r="H13" s="9"/>
      <c r="I13" s="1"/>
      <c r="J13" s="8" t="s">
        <v>79</v>
      </c>
      <c r="K13" s="9"/>
      <c r="L13" s="1"/>
      <c r="M13" s="1"/>
      <c r="N13" s="8" t="s">
        <v>77</v>
      </c>
      <c r="O13" s="9"/>
      <c r="P13" s="1"/>
      <c r="Q13" s="8" t="s">
        <v>78</v>
      </c>
      <c r="R13" s="9"/>
      <c r="S13" s="1"/>
      <c r="T13" s="8" t="s">
        <v>79</v>
      </c>
      <c r="U13" s="9"/>
      <c r="V13" s="1"/>
      <c r="W13" s="1"/>
      <c r="X13" s="1"/>
      <c r="Y13" s="21" t="s">
        <v>80</v>
      </c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22"/>
      <c r="AM13" s="20" t="s">
        <v>7</v>
      </c>
      <c r="AP13" s="75"/>
      <c r="AU13" s="76">
        <v>0</v>
      </c>
      <c r="AV13" s="76">
        <v>0</v>
      </c>
      <c r="AW13" s="76">
        <v>0</v>
      </c>
      <c r="AX13" s="76">
        <v>0</v>
      </c>
      <c r="AY13" s="76">
        <v>0</v>
      </c>
      <c r="AZ13" s="76">
        <v>0</v>
      </c>
      <c r="BA13" s="76">
        <v>0</v>
      </c>
      <c r="BB13" s="76">
        <v>0</v>
      </c>
      <c r="BC13" s="76">
        <v>0</v>
      </c>
      <c r="BD13" s="76">
        <v>0</v>
      </c>
      <c r="BE13" s="76">
        <v>0</v>
      </c>
      <c r="BF13" s="76">
        <v>0</v>
      </c>
      <c r="BG13" s="76">
        <v>0</v>
      </c>
      <c r="BH13" s="76">
        <v>0</v>
      </c>
      <c r="BI13" s="76"/>
      <c r="BJ13" s="77"/>
      <c r="BK13" s="76"/>
      <c r="BL13" s="76"/>
      <c r="BM13" s="102"/>
      <c r="BN13" s="103"/>
    </row>
    <row r="14" ht="28" customHeight="1" spans="1:66">
      <c r="A14" s="1"/>
      <c r="B14" s="1"/>
      <c r="C14" s="1"/>
      <c r="D14" s="10" t="s">
        <v>81</v>
      </c>
      <c r="E14" s="11" t="s">
        <v>82</v>
      </c>
      <c r="G14" s="10" t="s">
        <v>81</v>
      </c>
      <c r="H14" s="11" t="s">
        <v>82</v>
      </c>
      <c r="I14" s="1"/>
      <c r="J14" s="10" t="s">
        <v>81</v>
      </c>
      <c r="K14" s="11" t="s">
        <v>82</v>
      </c>
      <c r="L14" s="1"/>
      <c r="M14" s="1"/>
      <c r="N14" s="10" t="s">
        <v>81</v>
      </c>
      <c r="O14" s="11" t="s">
        <v>82</v>
      </c>
      <c r="Q14" s="10" t="s">
        <v>81</v>
      </c>
      <c r="R14" s="11" t="s">
        <v>82</v>
      </c>
      <c r="S14" s="1"/>
      <c r="T14" s="10" t="s">
        <v>81</v>
      </c>
      <c r="U14" s="11" t="s">
        <v>82</v>
      </c>
      <c r="V14" s="1"/>
      <c r="W14" s="1"/>
      <c r="X14" s="1"/>
      <c r="Y14" s="26" t="s">
        <v>65</v>
      </c>
      <c r="Z14" s="34"/>
      <c r="AA14" s="34"/>
      <c r="AB14" s="34"/>
      <c r="AC14" s="34"/>
      <c r="AD14" s="34"/>
      <c r="AE14" s="34"/>
      <c r="AF14" s="34"/>
      <c r="AG14" s="34"/>
      <c r="AH14" s="34"/>
      <c r="AI14" s="26" t="s">
        <v>66</v>
      </c>
      <c r="AJ14" s="34"/>
      <c r="AK14" s="34"/>
      <c r="AL14" s="51"/>
      <c r="AM14" s="29"/>
      <c r="AN14" s="1"/>
      <c r="AP14" s="75"/>
      <c r="AT14" s="76">
        <v>0</v>
      </c>
      <c r="AU14" s="76">
        <v>0</v>
      </c>
      <c r="AV14" s="76">
        <v>0</v>
      </c>
      <c r="AW14" s="76">
        <v>0</v>
      </c>
      <c r="AX14" s="76">
        <v>0</v>
      </c>
      <c r="AY14" s="76">
        <v>0</v>
      </c>
      <c r="AZ14" s="76">
        <v>0</v>
      </c>
      <c r="BA14" s="76">
        <v>0</v>
      </c>
      <c r="BB14" s="76">
        <v>0</v>
      </c>
      <c r="BC14" s="76">
        <v>0</v>
      </c>
      <c r="BD14" s="76">
        <v>0</v>
      </c>
      <c r="BE14" s="76">
        <v>0</v>
      </c>
      <c r="BF14" s="76">
        <v>0</v>
      </c>
      <c r="BG14" s="76">
        <v>0</v>
      </c>
      <c r="BH14" s="76"/>
      <c r="BI14" s="76"/>
      <c r="BJ14" s="77"/>
      <c r="BK14" s="76"/>
      <c r="BL14" s="76"/>
      <c r="BM14" s="102"/>
      <c r="BN14" s="103"/>
    </row>
    <row r="15" ht="24" customHeight="1" spans="3:66">
      <c r="C15" s="1"/>
      <c r="D15" s="12" t="s">
        <v>65</v>
      </c>
      <c r="E15" s="13"/>
      <c r="G15" s="12" t="s">
        <v>65</v>
      </c>
      <c r="H15" s="13"/>
      <c r="I15" s="1"/>
      <c r="J15" s="21" t="s">
        <v>65</v>
      </c>
      <c r="K15" s="22"/>
      <c r="L15" s="1"/>
      <c r="M15" s="1"/>
      <c r="N15" s="12" t="s">
        <v>65</v>
      </c>
      <c r="O15" s="13"/>
      <c r="Q15" s="12" t="s">
        <v>65</v>
      </c>
      <c r="R15" s="13"/>
      <c r="S15" s="1"/>
      <c r="T15" s="21" t="s">
        <v>65</v>
      </c>
      <c r="U15" s="22"/>
      <c r="V15" s="1"/>
      <c r="W15" s="1"/>
      <c r="X15" s="1"/>
      <c r="Y15" s="35"/>
      <c r="Z15" s="36"/>
      <c r="AA15" s="36"/>
      <c r="AB15" s="36"/>
      <c r="AC15" s="36"/>
      <c r="AD15" s="36"/>
      <c r="AE15" s="36">
        <v>1</v>
      </c>
      <c r="AF15" s="36">
        <v>1</v>
      </c>
      <c r="AG15" s="36">
        <v>1</v>
      </c>
      <c r="AH15" s="52">
        <v>2</v>
      </c>
      <c r="AI15" s="35">
        <v>2</v>
      </c>
      <c r="AJ15" s="36">
        <v>3</v>
      </c>
      <c r="AK15" s="36">
        <v>1</v>
      </c>
      <c r="AL15" s="52">
        <v>4</v>
      </c>
      <c r="AM15" s="53" t="s">
        <v>67</v>
      </c>
      <c r="AN15" s="1"/>
      <c r="AP15" s="75"/>
      <c r="AS15" s="76">
        <v>0</v>
      </c>
      <c r="AT15" s="76">
        <v>0</v>
      </c>
      <c r="AU15" s="76">
        <v>0</v>
      </c>
      <c r="AV15" s="76">
        <v>0</v>
      </c>
      <c r="AW15" s="76">
        <v>0</v>
      </c>
      <c r="AX15" s="76">
        <v>0</v>
      </c>
      <c r="AY15" s="76">
        <v>0</v>
      </c>
      <c r="AZ15" s="76">
        <v>0</v>
      </c>
      <c r="BA15" s="76">
        <v>0</v>
      </c>
      <c r="BB15" s="76">
        <v>0</v>
      </c>
      <c r="BC15" s="76">
        <v>0</v>
      </c>
      <c r="BD15" s="76">
        <v>0</v>
      </c>
      <c r="BE15" s="76">
        <v>0</v>
      </c>
      <c r="BF15" s="76">
        <v>0</v>
      </c>
      <c r="BG15" s="76"/>
      <c r="BH15" s="76"/>
      <c r="BI15" s="76"/>
      <c r="BJ15" s="77"/>
      <c r="BK15" s="76"/>
      <c r="BL15" s="76"/>
      <c r="BM15" s="102"/>
      <c r="BN15" s="103"/>
    </row>
    <row r="16" ht="19.5" spans="4:66">
      <c r="D16" s="14">
        <v>586</v>
      </c>
      <c r="E16" s="15">
        <f>MOD(D16,2)</f>
        <v>0</v>
      </c>
      <c r="G16" s="14">
        <v>586</v>
      </c>
      <c r="H16" s="15">
        <f>MOD(G16,8)</f>
        <v>2</v>
      </c>
      <c r="J16" s="23">
        <v>586</v>
      </c>
      <c r="K16" s="15" t="str">
        <f>IF(MOD(J16,16)&lt;10,MOD(J16,16),_xlfn.SWITCH(MOD(J16,16),10,"A",11,"B",12,"C",13,"D",14,"E",15,"F",))</f>
        <v>A</v>
      </c>
      <c r="N16" s="14">
        <v>96</v>
      </c>
      <c r="O16" s="15">
        <f t="shared" ref="O16:O22" si="2">MOD(N16,2)</f>
        <v>0</v>
      </c>
      <c r="Q16" s="14">
        <v>96</v>
      </c>
      <c r="R16" s="15">
        <f>MOD(Q16,8)</f>
        <v>0</v>
      </c>
      <c r="T16" s="23">
        <v>96</v>
      </c>
      <c r="U16" s="15">
        <f>IF(MOD(T16,16)&lt;10,MOD(T16,16),_xlfn.SWITCH(MOD(T16,16),10,"A",11,"B",12,"C",13,"D",14,"E",15,"F",))</f>
        <v>0</v>
      </c>
      <c r="Y16" s="37"/>
      <c r="Z16" s="38"/>
      <c r="AA16" s="38"/>
      <c r="AB16" s="38"/>
      <c r="AC16" s="38"/>
      <c r="AD16" s="38"/>
      <c r="AE16" s="38"/>
      <c r="AF16" s="38">
        <v>1</v>
      </c>
      <c r="AG16" s="38">
        <v>4</v>
      </c>
      <c r="AH16" s="54">
        <v>0</v>
      </c>
      <c r="AI16" s="37">
        <v>3</v>
      </c>
      <c r="AJ16" s="38">
        <v>2</v>
      </c>
      <c r="AK16" s="38">
        <v>7</v>
      </c>
      <c r="AL16" s="54">
        <v>0</v>
      </c>
      <c r="AM16" s="55" t="s">
        <v>69</v>
      </c>
      <c r="AN16" s="60"/>
      <c r="AP16" s="75"/>
      <c r="AR16" s="76">
        <v>0</v>
      </c>
      <c r="AS16" s="76">
        <v>0</v>
      </c>
      <c r="AT16" s="76">
        <v>0</v>
      </c>
      <c r="AU16" s="76">
        <v>0</v>
      </c>
      <c r="AV16" s="76">
        <v>0</v>
      </c>
      <c r="AW16" s="76">
        <v>0</v>
      </c>
      <c r="AX16" s="76">
        <v>0</v>
      </c>
      <c r="AY16" s="76">
        <v>0</v>
      </c>
      <c r="AZ16" s="76">
        <v>0</v>
      </c>
      <c r="BA16" s="76">
        <v>0</v>
      </c>
      <c r="BB16" s="76">
        <v>0</v>
      </c>
      <c r="BC16" s="76">
        <v>0</v>
      </c>
      <c r="BD16" s="76">
        <v>0</v>
      </c>
      <c r="BE16" s="76">
        <v>0</v>
      </c>
      <c r="BF16" s="76"/>
      <c r="BG16" s="76"/>
      <c r="BH16" s="76"/>
      <c r="BI16" s="76"/>
      <c r="BJ16" s="77"/>
      <c r="BK16" s="76"/>
      <c r="BL16" s="76"/>
      <c r="BM16" s="102"/>
      <c r="BN16" s="103"/>
    </row>
    <row r="17" ht="19.5" spans="4:66">
      <c r="D17" s="14">
        <f>INT(D16/2)</f>
        <v>293</v>
      </c>
      <c r="E17" s="16">
        <f>MOD(D17,2)</f>
        <v>1</v>
      </c>
      <c r="G17" s="14">
        <f>INT(G16/8)</f>
        <v>73</v>
      </c>
      <c r="H17" s="17">
        <f>MOD(G17,8)</f>
        <v>1</v>
      </c>
      <c r="J17" s="14">
        <f>INT(J16/16)</f>
        <v>36</v>
      </c>
      <c r="K17" s="16">
        <f>IF(MOD(J17,16)&lt;10,MOD(J17,16),_xlfn.SWITCH(MOD(J17,16),10,"A",11,"B",12,"C",13,"D",14,"E",15,"F",))</f>
        <v>4</v>
      </c>
      <c r="N17" s="14">
        <f t="shared" ref="N17:N22" si="3">INT(N16/2)</f>
        <v>48</v>
      </c>
      <c r="O17" s="16">
        <f t="shared" si="2"/>
        <v>0</v>
      </c>
      <c r="Q17" s="14">
        <f>INT(Q16/8)</f>
        <v>12</v>
      </c>
      <c r="R17" s="17">
        <f>MOD(Q17,8)</f>
        <v>4</v>
      </c>
      <c r="T17" s="25">
        <f>INT(T16/16)</f>
        <v>6</v>
      </c>
      <c r="U17" s="24">
        <f>IF(MOD(T17,16)&lt;10,MOD(T17,16),_xlfn.SWITCH(MOD(T17,16),10,"A",11,"B",12,"C",13,"D",14,"E",15,"F",))</f>
        <v>6</v>
      </c>
      <c r="Y17" s="39"/>
      <c r="Z17" s="40"/>
      <c r="AA17" s="40"/>
      <c r="AB17" s="40"/>
      <c r="AC17" s="40"/>
      <c r="AD17" s="40"/>
      <c r="AE17" s="40">
        <f t="shared" ref="AE17:AK17" si="4">INT((AF15+AF16)/8)</f>
        <v>0</v>
      </c>
      <c r="AF17" s="40">
        <f t="shared" si="4"/>
        <v>0</v>
      </c>
      <c r="AG17" s="40">
        <f t="shared" si="4"/>
        <v>0</v>
      </c>
      <c r="AH17" s="40">
        <f t="shared" si="4"/>
        <v>0</v>
      </c>
      <c r="AI17" s="39">
        <f t="shared" si="4"/>
        <v>0</v>
      </c>
      <c r="AJ17" s="40">
        <f t="shared" si="4"/>
        <v>1</v>
      </c>
      <c r="AK17" s="40">
        <f t="shared" si="4"/>
        <v>0</v>
      </c>
      <c r="AL17" s="56">
        <f>0</f>
        <v>0</v>
      </c>
      <c r="AM17" s="57" t="s">
        <v>71</v>
      </c>
      <c r="AN17" s="1"/>
      <c r="AP17" s="75"/>
      <c r="AQ17" s="76">
        <v>0</v>
      </c>
      <c r="AR17" s="76">
        <v>0</v>
      </c>
      <c r="AS17" s="76">
        <v>0</v>
      </c>
      <c r="AT17" s="76">
        <v>0</v>
      </c>
      <c r="AU17" s="76">
        <v>0</v>
      </c>
      <c r="AV17" s="76">
        <v>0</v>
      </c>
      <c r="AW17" s="76">
        <v>0</v>
      </c>
      <c r="AX17" s="76">
        <v>0</v>
      </c>
      <c r="AY17" s="76">
        <v>0</v>
      </c>
      <c r="AZ17" s="76">
        <v>0</v>
      </c>
      <c r="BA17" s="76">
        <v>0</v>
      </c>
      <c r="BB17" s="76">
        <v>0</v>
      </c>
      <c r="BC17" s="76">
        <v>0</v>
      </c>
      <c r="BD17" s="76">
        <v>0</v>
      </c>
      <c r="BE17" s="76"/>
      <c r="BF17" s="76"/>
      <c r="BG17" s="76"/>
      <c r="BH17" s="76"/>
      <c r="BI17" s="76"/>
      <c r="BJ17" s="77"/>
      <c r="BK17" s="76"/>
      <c r="BL17" s="76"/>
      <c r="BM17" s="102"/>
      <c r="BN17" s="103"/>
    </row>
    <row r="18" ht="19.5" spans="4:66">
      <c r="D18" s="14">
        <f t="shared" ref="D18:D25" si="5">INT(D17/2)</f>
        <v>146</v>
      </c>
      <c r="E18" s="16">
        <f t="shared" ref="E18:E25" si="6">MOD(D18,2)</f>
        <v>0</v>
      </c>
      <c r="G18" s="14">
        <f>INT(G17/8)</f>
        <v>9</v>
      </c>
      <c r="H18" s="17">
        <f>MOD(G18,8)</f>
        <v>1</v>
      </c>
      <c r="J18" s="25">
        <f>INT(J17/16)</f>
        <v>2</v>
      </c>
      <c r="K18" s="24">
        <f>IF(MOD(J18,16)&lt;10,MOD(J18,16),_xlfn.SWITCH(MOD(J18,16),10,"A",11,"B",12,"C",13,"D",14,"E",15,"F",))</f>
        <v>2</v>
      </c>
      <c r="N18" s="14">
        <f t="shared" si="3"/>
        <v>24</v>
      </c>
      <c r="O18" s="16">
        <f t="shared" si="2"/>
        <v>0</v>
      </c>
      <c r="Q18" s="14">
        <f>INT(Q17/8)</f>
        <v>1</v>
      </c>
      <c r="R18" s="17">
        <f>MOD(Q18,8)</f>
        <v>1</v>
      </c>
      <c r="T18" s="28" t="s">
        <v>83</v>
      </c>
      <c r="U18" s="29" t="str">
        <f>CONCATENATE(U17,U16)</f>
        <v>60</v>
      </c>
      <c r="Y18" s="44"/>
      <c r="Z18" s="45"/>
      <c r="AA18" s="46"/>
      <c r="AB18" s="46"/>
      <c r="AC18" s="46"/>
      <c r="AD18" s="46"/>
      <c r="AE18" s="42">
        <f t="shared" ref="Y18:AL18" si="7">MOD(AE15+AE16+AE17,8)</f>
        <v>1</v>
      </c>
      <c r="AF18" s="42">
        <f t="shared" si="7"/>
        <v>2</v>
      </c>
      <c r="AG18" s="42">
        <f t="shared" si="7"/>
        <v>5</v>
      </c>
      <c r="AH18" s="42">
        <f t="shared" si="7"/>
        <v>2</v>
      </c>
      <c r="AI18" s="42">
        <f t="shared" si="7"/>
        <v>5</v>
      </c>
      <c r="AJ18" s="42">
        <f t="shared" si="7"/>
        <v>6</v>
      </c>
      <c r="AK18" s="42">
        <f t="shared" si="7"/>
        <v>0</v>
      </c>
      <c r="AL18" s="42">
        <f t="shared" si="7"/>
        <v>4</v>
      </c>
      <c r="AM18" s="27" t="s">
        <v>20</v>
      </c>
      <c r="AP18" s="77">
        <v>1</v>
      </c>
      <c r="AQ18" s="76">
        <v>1</v>
      </c>
      <c r="AR18" s="76">
        <v>0</v>
      </c>
      <c r="AS18" s="76">
        <v>1</v>
      </c>
      <c r="AT18" s="76">
        <v>0</v>
      </c>
      <c r="AU18" s="76">
        <v>0</v>
      </c>
      <c r="AV18" s="76">
        <v>0</v>
      </c>
      <c r="AW18" s="76">
        <v>0</v>
      </c>
      <c r="AX18" s="76">
        <v>0</v>
      </c>
      <c r="AY18" s="76">
        <v>1</v>
      </c>
      <c r="AZ18" s="76">
        <v>1</v>
      </c>
      <c r="BA18" s="76">
        <v>0</v>
      </c>
      <c r="BB18" s="76">
        <v>0</v>
      </c>
      <c r="BC18" s="76">
        <v>0</v>
      </c>
      <c r="BD18" s="76"/>
      <c r="BE18" s="76"/>
      <c r="BF18" s="76"/>
      <c r="BG18" s="76"/>
      <c r="BH18" s="76"/>
      <c r="BI18" s="76"/>
      <c r="BJ18" s="90"/>
      <c r="BK18" s="82"/>
      <c r="BL18" s="82"/>
      <c r="BM18" s="104"/>
      <c r="BN18" s="96"/>
    </row>
    <row r="19" ht="19.5" spans="4:66">
      <c r="D19" s="14">
        <f t="shared" si="5"/>
        <v>73</v>
      </c>
      <c r="E19" s="16">
        <f t="shared" si="6"/>
        <v>1</v>
      </c>
      <c r="G19" s="14">
        <f>INT(G18/8)</f>
        <v>1</v>
      </c>
      <c r="H19" s="18">
        <f>MOD(G19,8)</f>
        <v>1</v>
      </c>
      <c r="J19" s="28" t="s">
        <v>83</v>
      </c>
      <c r="K19" s="29" t="str">
        <f>CONCATENATE(K18,K17,K16)</f>
        <v>24A</v>
      </c>
      <c r="N19" s="14">
        <f t="shared" si="3"/>
        <v>12</v>
      </c>
      <c r="O19" s="16">
        <f t="shared" si="2"/>
        <v>0</v>
      </c>
      <c r="Q19" s="19" t="s">
        <v>83</v>
      </c>
      <c r="R19" s="20" t="str">
        <f>CONCATENATE(,R18,R17,R16)</f>
        <v>140</v>
      </c>
      <c r="T19" s="21" t="s">
        <v>66</v>
      </c>
      <c r="U19" s="22"/>
      <c r="Y19" s="12" t="s">
        <v>49</v>
      </c>
      <c r="Z19" s="43"/>
      <c r="AA19" s="43"/>
      <c r="AB19" s="43"/>
      <c r="AC19" s="12" t="str">
        <f>CONCATENATE(Y18,Z18,AA18,AB18,AC18,AD18,AE18,AF18,AG18,AH18,",",AI18,AJ18,AK18,AL18)</f>
        <v>1252,5604</v>
      </c>
      <c r="AD19" s="43"/>
      <c r="AE19" s="43"/>
      <c r="AF19" s="43"/>
      <c r="AG19" s="43"/>
      <c r="AH19" s="43"/>
      <c r="AI19" s="43"/>
      <c r="AJ19" s="43"/>
      <c r="AK19" s="43"/>
      <c r="AL19" s="13"/>
      <c r="AM19" s="58"/>
      <c r="AP19" s="8" t="s">
        <v>65</v>
      </c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8" t="s">
        <v>66</v>
      </c>
      <c r="BG19" s="65"/>
      <c r="BH19" s="65"/>
      <c r="BI19" s="65"/>
      <c r="BJ19" s="65"/>
      <c r="BK19" s="65"/>
      <c r="BL19" s="65"/>
      <c r="BM19" s="79"/>
      <c r="BN19" s="105" t="s">
        <v>20</v>
      </c>
    </row>
    <row r="20" ht="19.5" spans="4:66">
      <c r="D20" s="14">
        <f t="shared" si="5"/>
        <v>36</v>
      </c>
      <c r="E20" s="16">
        <f t="shared" si="6"/>
        <v>0</v>
      </c>
      <c r="G20" s="19" t="s">
        <v>83</v>
      </c>
      <c r="H20" s="20" t="str">
        <f>CONCATENATE(H19,H18,H17,H16)</f>
        <v>1112</v>
      </c>
      <c r="J20" s="21" t="s">
        <v>66</v>
      </c>
      <c r="K20" s="22"/>
      <c r="N20" s="14">
        <f t="shared" si="3"/>
        <v>6</v>
      </c>
      <c r="O20" s="16">
        <f t="shared" si="2"/>
        <v>0</v>
      </c>
      <c r="Q20" s="21" t="s">
        <v>66</v>
      </c>
      <c r="R20" s="22"/>
      <c r="T20" s="23">
        <v>0.42</v>
      </c>
      <c r="U20" s="15">
        <f t="shared" ref="U20:U23" si="8">IF(INT(MOD(T20*16,16))&lt;10,INT(MOD(T20*16,16)),_xlfn.SWITCH(INT(MOD(T20*16,16)),10,"A",11,"B",12,"C",13,"D",14,"E",15,"F",))</f>
        <v>6</v>
      </c>
      <c r="AM20" s="59"/>
      <c r="AP20" s="78">
        <v>1</v>
      </c>
      <c r="AQ20" s="78">
        <v>1</v>
      </c>
      <c r="AR20" s="78">
        <v>0</v>
      </c>
      <c r="AS20" s="78">
        <v>1</v>
      </c>
      <c r="AT20" s="78">
        <v>0</v>
      </c>
      <c r="AU20" s="78">
        <v>0</v>
      </c>
      <c r="AV20" s="78">
        <v>0</v>
      </c>
      <c r="AW20" s="78">
        <v>0</v>
      </c>
      <c r="AX20" s="78">
        <v>1</v>
      </c>
      <c r="AY20" s="78">
        <v>1</v>
      </c>
      <c r="AZ20" s="78">
        <v>1</v>
      </c>
      <c r="BA20" s="78">
        <v>1</v>
      </c>
      <c r="BB20" s="78">
        <v>1</v>
      </c>
      <c r="BC20" s="78">
        <v>1</v>
      </c>
      <c r="BD20" s="78">
        <v>0</v>
      </c>
      <c r="BE20" s="78">
        <v>0</v>
      </c>
      <c r="BF20" s="78">
        <v>0</v>
      </c>
      <c r="BG20" s="78">
        <v>1</v>
      </c>
      <c r="BH20" s="78">
        <v>0</v>
      </c>
      <c r="BI20" s="78">
        <v>0</v>
      </c>
      <c r="BJ20" s="78">
        <v>1</v>
      </c>
      <c r="BK20" s="78">
        <v>0</v>
      </c>
      <c r="BL20" s="78">
        <v>0</v>
      </c>
      <c r="BM20" s="78">
        <v>0</v>
      </c>
      <c r="BN20" s="106"/>
    </row>
    <row r="21" ht="19.5" spans="4:66">
      <c r="D21" s="14">
        <f t="shared" si="5"/>
        <v>18</v>
      </c>
      <c r="E21" s="16">
        <f t="shared" si="6"/>
        <v>0</v>
      </c>
      <c r="G21" s="21" t="s">
        <v>66</v>
      </c>
      <c r="H21" s="22"/>
      <c r="J21" s="23">
        <v>0.3</v>
      </c>
      <c r="K21" s="15">
        <f>IF(INT(MOD(J21*16,16))&lt;10,INT(MOD(J21*16,16)),_xlfn.SWITCH(INT(MOD(J21*16,16)),10,"A",11,"B",12,"C",13,"D",14,"E",15,"F",))</f>
        <v>4</v>
      </c>
      <c r="N21" s="14">
        <f t="shared" si="3"/>
        <v>3</v>
      </c>
      <c r="O21" s="16">
        <f t="shared" si="2"/>
        <v>1</v>
      </c>
      <c r="Q21" s="23">
        <v>0.42</v>
      </c>
      <c r="R21" s="15">
        <f t="shared" ref="R21:R24" si="9">INT(MOD(Q21*8,8))</f>
        <v>3</v>
      </c>
      <c r="T21" s="14">
        <f t="shared" ref="T21:T23" si="10">T20*16-INT(T20*16)</f>
        <v>0.72</v>
      </c>
      <c r="U21" s="16" t="str">
        <f t="shared" si="8"/>
        <v>B</v>
      </c>
      <c r="AM21" s="59"/>
      <c r="AP21" s="8" t="s">
        <v>49</v>
      </c>
      <c r="AQ21" s="65"/>
      <c r="AR21" s="65"/>
      <c r="AS21" s="79"/>
      <c r="AT21" s="65" t="str">
        <f>CONCATENATE(AP20,AQ20,AR20,AS20,AT20,AU20,AV20,AW20,AX20,AY20,AZ20,BA20,BB20,BC20,BD20,BE20,",",BF20,BG20,BH20,BI20,BJ20,BK20,BL20,BM20)</f>
        <v>1101000011111100,01001000</v>
      </c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65"/>
      <c r="BK21" s="65"/>
      <c r="BL21" s="65"/>
      <c r="BM21" s="79"/>
      <c r="BN21" s="107"/>
    </row>
    <row r="22" ht="19.5" spans="4:39">
      <c r="D22" s="14">
        <f t="shared" si="5"/>
        <v>9</v>
      </c>
      <c r="E22" s="16">
        <f t="shared" si="6"/>
        <v>1</v>
      </c>
      <c r="G22" s="23">
        <v>0.3</v>
      </c>
      <c r="H22" s="15">
        <f>INT(MOD(G22*8,8))</f>
        <v>2</v>
      </c>
      <c r="J22" s="14">
        <f>J21*16-INT(J21*16)</f>
        <v>0.8</v>
      </c>
      <c r="K22" s="16" t="str">
        <f>IF(INT(MOD(J22*16,16))&lt;10,INT(MOD(J22*16,16)),_xlfn.SWITCH(INT(MOD(J22*16,16)),10,"A",11,"B",12,"C",13,"D",14,"E",15,"F",))</f>
        <v>C</v>
      </c>
      <c r="N22" s="14">
        <f t="shared" si="3"/>
        <v>1</v>
      </c>
      <c r="O22" s="16">
        <f t="shared" si="2"/>
        <v>1</v>
      </c>
      <c r="Q22" s="14">
        <f t="shared" ref="Q22:Q24" si="11">Q21*8-INT(Q21*8)</f>
        <v>0.36</v>
      </c>
      <c r="R22" s="16">
        <f t="shared" si="9"/>
        <v>2</v>
      </c>
      <c r="T22" s="14">
        <f t="shared" si="10"/>
        <v>0.519999999999996</v>
      </c>
      <c r="U22" s="16">
        <f t="shared" si="8"/>
        <v>8</v>
      </c>
      <c r="Y22" s="21" t="s">
        <v>84</v>
      </c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22"/>
      <c r="AM22" s="20" t="s">
        <v>7</v>
      </c>
    </row>
    <row r="23" ht="16.5" spans="4:39">
      <c r="D23" s="14">
        <f t="shared" si="5"/>
        <v>4</v>
      </c>
      <c r="E23" s="16">
        <f t="shared" si="6"/>
        <v>0</v>
      </c>
      <c r="F23" s="1"/>
      <c r="G23" s="14">
        <f>G22*8-INT(G22*8)</f>
        <v>0.4</v>
      </c>
      <c r="H23" s="16">
        <f>INT(MOD(G23*8,8))</f>
        <v>3</v>
      </c>
      <c r="J23" s="14">
        <f>J22*16-INT(J22*16)</f>
        <v>0.799999999999997</v>
      </c>
      <c r="K23" s="16" t="str">
        <f>IF(INT(MOD(J23*16,16))&lt;10,INT(MOD(J23*16,16)),_xlfn.SWITCH(INT(MOD(J23*16,16)),10,"A",11,"B",12,"C",13,"D",14,"E",15,"F",))</f>
        <v>C</v>
      </c>
      <c r="N23" s="19" t="s">
        <v>83</v>
      </c>
      <c r="O23" s="20" t="str">
        <f>CONCATENATE(O22,O21,O20,O19,O18,O17,O16)</f>
        <v>1100000</v>
      </c>
      <c r="P23" s="1"/>
      <c r="Q23" s="14">
        <f t="shared" si="11"/>
        <v>0.879999999999999</v>
      </c>
      <c r="R23" s="16">
        <f t="shared" si="9"/>
        <v>7</v>
      </c>
      <c r="T23" s="25">
        <f t="shared" si="10"/>
        <v>0.319999999999936</v>
      </c>
      <c r="U23" s="24">
        <f t="shared" si="8"/>
        <v>5</v>
      </c>
      <c r="Y23" s="26" t="s">
        <v>65</v>
      </c>
      <c r="Z23" s="34"/>
      <c r="AA23" s="34"/>
      <c r="AB23" s="34"/>
      <c r="AC23" s="34"/>
      <c r="AD23" s="34"/>
      <c r="AE23" s="34"/>
      <c r="AF23" s="34"/>
      <c r="AG23" s="34"/>
      <c r="AH23" s="34"/>
      <c r="AI23" s="26" t="s">
        <v>66</v>
      </c>
      <c r="AJ23" s="34"/>
      <c r="AK23" s="34"/>
      <c r="AL23" s="51"/>
      <c r="AM23" s="29"/>
    </row>
    <row r="24" ht="19.5" spans="4:66">
      <c r="D24" s="14">
        <f t="shared" si="5"/>
        <v>2</v>
      </c>
      <c r="E24" s="16">
        <f t="shared" si="6"/>
        <v>0</v>
      </c>
      <c r="F24" s="1"/>
      <c r="G24" s="14">
        <f>G23*8-INT(G23*8)</f>
        <v>0.199999999999999</v>
      </c>
      <c r="H24" s="16">
        <f>INT(MOD(G24*8,8))</f>
        <v>1</v>
      </c>
      <c r="J24" s="25">
        <f>J23*16-INT(J23*16)</f>
        <v>0.799999999999955</v>
      </c>
      <c r="K24" s="24" t="str">
        <f>IF(INT(MOD(J24*16,16))&lt;10,INT(MOD(J24*16,16)),_xlfn.SWITCH(INT(MOD(J24*16,16)),10,"A",11,"B",12,"C",13,"D",14,"E",15,"F",))</f>
        <v>C</v>
      </c>
      <c r="N24" s="21" t="s">
        <v>66</v>
      </c>
      <c r="O24" s="22"/>
      <c r="P24" s="1"/>
      <c r="Q24" s="25">
        <f t="shared" si="11"/>
        <v>0.039999999999992</v>
      </c>
      <c r="R24" s="24">
        <f t="shared" si="9"/>
        <v>0</v>
      </c>
      <c r="T24" s="28" t="s">
        <v>83</v>
      </c>
      <c r="U24" s="29" t="str">
        <f>CONCATENATE("0,",U20,U21,U22,U23)</f>
        <v>0,6B85</v>
      </c>
      <c r="Y24" s="35"/>
      <c r="Z24" s="36"/>
      <c r="AA24" s="36"/>
      <c r="AB24" s="36"/>
      <c r="AC24" s="36"/>
      <c r="AD24" s="36"/>
      <c r="AE24" s="36"/>
      <c r="AF24" s="36">
        <v>5</v>
      </c>
      <c r="AG24" s="36">
        <v>8</v>
      </c>
      <c r="AH24" s="52">
        <v>6</v>
      </c>
      <c r="AI24" s="35">
        <v>3</v>
      </c>
      <c r="AJ24" s="36">
        <v>0</v>
      </c>
      <c r="AK24" s="36">
        <v>0</v>
      </c>
      <c r="AL24" s="52">
        <v>0</v>
      </c>
      <c r="AM24" s="53" t="s">
        <v>67</v>
      </c>
      <c r="AP24" s="8" t="s">
        <v>85</v>
      </c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65"/>
      <c r="BK24" s="65"/>
      <c r="BL24" s="65"/>
      <c r="BM24" s="79"/>
      <c r="BN24" s="94" t="s">
        <v>7</v>
      </c>
    </row>
    <row r="25" ht="19.5" spans="4:66">
      <c r="D25" s="14">
        <f t="shared" si="5"/>
        <v>1</v>
      </c>
      <c r="E25" s="24">
        <f t="shared" si="6"/>
        <v>1</v>
      </c>
      <c r="F25" s="1"/>
      <c r="G25" s="25">
        <f>G24*8-INT(G24*8)</f>
        <v>0.599999999999994</v>
      </c>
      <c r="H25" s="24">
        <f>INT(MOD(G25*8,8))</f>
        <v>4</v>
      </c>
      <c r="J25" s="28" t="s">
        <v>83</v>
      </c>
      <c r="K25" s="29" t="str">
        <f>CONCATENATE("0,",K21,K22,K23,K24)</f>
        <v>0,4CCC</v>
      </c>
      <c r="N25" s="23">
        <v>0.42</v>
      </c>
      <c r="O25" s="15">
        <f t="shared" ref="O25:O28" si="12">INT(MOD(N25*2,2))</f>
        <v>0</v>
      </c>
      <c r="P25" s="1"/>
      <c r="Q25" s="19" t="s">
        <v>83</v>
      </c>
      <c r="R25" s="20" t="str">
        <f>CONCATENATE("0,",R21,R22,R23,R24)</f>
        <v>0,3270</v>
      </c>
      <c r="T25" s="26" t="s">
        <v>49</v>
      </c>
      <c r="U25" s="27" t="str">
        <f>CONCATENATE(U18,MID(U24,2,6))</f>
        <v>60,6B85</v>
      </c>
      <c r="Y25" s="37"/>
      <c r="Z25" s="38"/>
      <c r="AA25" s="38"/>
      <c r="AB25" s="38"/>
      <c r="AC25" s="38"/>
      <c r="AD25" s="38"/>
      <c r="AE25" s="38"/>
      <c r="AF25" s="38"/>
      <c r="AG25" s="38">
        <v>9</v>
      </c>
      <c r="AH25" s="54">
        <v>6</v>
      </c>
      <c r="AI25" s="37">
        <v>4</v>
      </c>
      <c r="AJ25" s="38">
        <v>2</v>
      </c>
      <c r="AK25" s="38">
        <v>0</v>
      </c>
      <c r="AL25" s="54">
        <v>0</v>
      </c>
      <c r="AM25" s="55" t="s">
        <v>69</v>
      </c>
      <c r="AP25" s="66" t="s">
        <v>65</v>
      </c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8" t="s">
        <v>66</v>
      </c>
      <c r="BK25" s="65"/>
      <c r="BL25" s="65"/>
      <c r="BM25" s="95"/>
      <c r="BN25" s="96"/>
    </row>
    <row r="26" ht="19.5" spans="4:66">
      <c r="D26" s="19" t="s">
        <v>83</v>
      </c>
      <c r="E26" s="20" t="str">
        <f>CONCATENATE(E25,E24,E23,E22,E21,E20,E19,E18,E17,E16)</f>
        <v>1001001010</v>
      </c>
      <c r="F26" s="1"/>
      <c r="G26" s="19" t="s">
        <v>83</v>
      </c>
      <c r="H26" s="20" t="str">
        <f>CONCATENATE("0,",H22,H23,H24,H25)</f>
        <v>0,2314</v>
      </c>
      <c r="J26" s="26" t="s">
        <v>49</v>
      </c>
      <c r="K26" s="27" t="str">
        <f>CONCATENATE(K19,MID(K25,2,6))</f>
        <v>24A,4CCC</v>
      </c>
      <c r="N26" s="14">
        <f t="shared" ref="N26:N28" si="13">N25*2-INT(N25*2)</f>
        <v>0.84</v>
      </c>
      <c r="O26" s="16">
        <f t="shared" si="12"/>
        <v>1</v>
      </c>
      <c r="P26" s="1"/>
      <c r="Q26" s="26" t="s">
        <v>49</v>
      </c>
      <c r="R26" s="27" t="str">
        <f>CONCATENATE(R19,MID(R25,2,6))</f>
        <v>140,3270</v>
      </c>
      <c r="Y26" s="39"/>
      <c r="Z26" s="40"/>
      <c r="AA26" s="40"/>
      <c r="AB26" s="40"/>
      <c r="AC26" s="40"/>
      <c r="AD26" s="40"/>
      <c r="AE26" s="40"/>
      <c r="AF26" s="40">
        <f t="shared" ref="AF26:AK26" si="14">INT((AG24+AG25)/10)</f>
        <v>1</v>
      </c>
      <c r="AG26" s="40">
        <f t="shared" si="14"/>
        <v>1</v>
      </c>
      <c r="AH26" s="40">
        <f t="shared" si="14"/>
        <v>0</v>
      </c>
      <c r="AI26" s="39">
        <f t="shared" si="14"/>
        <v>0</v>
      </c>
      <c r="AJ26" s="40">
        <f t="shared" si="14"/>
        <v>0</v>
      </c>
      <c r="AK26" s="40">
        <f t="shared" si="14"/>
        <v>0</v>
      </c>
      <c r="AL26" s="56">
        <f>0</f>
        <v>0</v>
      </c>
      <c r="AM26" s="57" t="s">
        <v>71</v>
      </c>
      <c r="AP26" s="68"/>
      <c r="AQ26" s="69"/>
      <c r="AR26" s="69"/>
      <c r="AS26" s="69"/>
      <c r="AT26" s="69"/>
      <c r="AU26" s="69"/>
      <c r="AV26" s="69"/>
      <c r="AW26" s="69"/>
      <c r="AX26" s="69"/>
      <c r="AY26" s="69"/>
      <c r="AZ26" s="81"/>
      <c r="BA26" s="81"/>
      <c r="BB26" s="81"/>
      <c r="BC26" s="81"/>
      <c r="BD26" s="81"/>
      <c r="BE26" s="81"/>
      <c r="BF26" s="81">
        <v>1</v>
      </c>
      <c r="BG26" s="81">
        <v>5</v>
      </c>
      <c r="BH26" s="81">
        <v>0</v>
      </c>
      <c r="BI26" s="81">
        <v>1</v>
      </c>
      <c r="BJ26" s="84">
        <v>4</v>
      </c>
      <c r="BK26" s="85">
        <v>0</v>
      </c>
      <c r="BL26" s="85">
        <v>0</v>
      </c>
      <c r="BM26" s="97">
        <v>0</v>
      </c>
      <c r="BN26" s="98" t="s">
        <v>68</v>
      </c>
    </row>
    <row r="27" ht="19.5" spans="4:66">
      <c r="D27" s="21" t="s">
        <v>66</v>
      </c>
      <c r="E27" s="22"/>
      <c r="G27" s="26" t="s">
        <v>49</v>
      </c>
      <c r="H27" s="27" t="str">
        <f>CONCATENATE(H20,MID(H26,2,6))</f>
        <v>1112,2314</v>
      </c>
      <c r="N27" s="14">
        <f t="shared" si="13"/>
        <v>0.68</v>
      </c>
      <c r="O27" s="16">
        <f t="shared" si="12"/>
        <v>1</v>
      </c>
      <c r="Y27" s="44"/>
      <c r="Z27" s="46"/>
      <c r="AA27" s="46"/>
      <c r="AB27" s="46"/>
      <c r="AC27" s="46"/>
      <c r="AD27" s="46"/>
      <c r="AE27" s="46"/>
      <c r="AF27" s="42">
        <f t="shared" ref="Y27:AL27" si="15">MOD(AF24+AF25+AF26,10)</f>
        <v>6</v>
      </c>
      <c r="AG27" s="42">
        <f t="shared" si="15"/>
        <v>8</v>
      </c>
      <c r="AH27" s="42">
        <f t="shared" si="15"/>
        <v>2</v>
      </c>
      <c r="AI27" s="42">
        <f t="shared" si="15"/>
        <v>7</v>
      </c>
      <c r="AJ27" s="42">
        <f t="shared" si="15"/>
        <v>2</v>
      </c>
      <c r="AK27" s="42">
        <f t="shared" si="15"/>
        <v>0</v>
      </c>
      <c r="AL27" s="42">
        <f t="shared" si="15"/>
        <v>0</v>
      </c>
      <c r="AM27" s="27" t="s">
        <v>20</v>
      </c>
      <c r="AP27" s="70"/>
      <c r="AQ27" s="71"/>
      <c r="AR27" s="71"/>
      <c r="AS27" s="71"/>
      <c r="AT27" s="71"/>
      <c r="AU27" s="71"/>
      <c r="AV27" s="71"/>
      <c r="AW27" s="71"/>
      <c r="AX27" s="71"/>
      <c r="AY27" s="71"/>
      <c r="AZ27" s="82"/>
      <c r="BA27" s="82"/>
      <c r="BB27" s="82"/>
      <c r="BC27" s="82"/>
      <c r="BD27" s="82"/>
      <c r="BE27" s="82"/>
      <c r="BF27" s="82"/>
      <c r="BG27" s="82">
        <v>1</v>
      </c>
      <c r="BH27" s="82">
        <v>0</v>
      </c>
      <c r="BI27" s="82">
        <v>0</v>
      </c>
      <c r="BJ27" s="86">
        <v>1</v>
      </c>
      <c r="BK27" s="87">
        <v>6</v>
      </c>
      <c r="BL27" s="87">
        <v>0</v>
      </c>
      <c r="BM27" s="99">
        <v>5</v>
      </c>
      <c r="BN27" s="98" t="s">
        <v>70</v>
      </c>
    </row>
    <row r="28" ht="19.5" spans="4:66">
      <c r="D28" s="23">
        <v>0.3</v>
      </c>
      <c r="E28" s="15">
        <f>INT(MOD(D28*2,2))</f>
        <v>0</v>
      </c>
      <c r="N28" s="14">
        <f t="shared" si="13"/>
        <v>0.36</v>
      </c>
      <c r="O28" s="24">
        <f t="shared" si="12"/>
        <v>0</v>
      </c>
      <c r="Y28" s="12" t="s">
        <v>49</v>
      </c>
      <c r="Z28" s="43"/>
      <c r="AA28" s="43"/>
      <c r="AB28" s="43"/>
      <c r="AC28" s="12" t="str">
        <f>CONCATENATE(AF27,AG27,AH27,",",AI27,AJ27,AK27,AL27)</f>
        <v>682,7200</v>
      </c>
      <c r="AD28" s="43"/>
      <c r="AE28" s="43"/>
      <c r="AF28" s="43"/>
      <c r="AG28" s="43"/>
      <c r="AH28" s="43"/>
      <c r="AI28" s="43"/>
      <c r="AJ28" s="43"/>
      <c r="AK28" s="43"/>
      <c r="AL28" s="13"/>
      <c r="AM28" s="58"/>
      <c r="AP28" s="72"/>
      <c r="AQ28" s="73"/>
      <c r="AR28" s="73"/>
      <c r="AS28" s="73"/>
      <c r="AT28" s="73"/>
      <c r="AU28" s="73"/>
      <c r="AV28" s="74"/>
      <c r="AW28" s="74"/>
      <c r="AX28" s="74"/>
      <c r="AY28" s="74"/>
      <c r="AZ28" s="74"/>
      <c r="BA28" s="74"/>
      <c r="BB28" s="74"/>
      <c r="BC28" s="74"/>
      <c r="BD28" s="74"/>
      <c r="BE28" s="74"/>
      <c r="BF28" s="74">
        <v>5</v>
      </c>
      <c r="BG28" s="74">
        <v>31</v>
      </c>
      <c r="BH28" s="74">
        <v>0</v>
      </c>
      <c r="BI28" s="74">
        <v>5</v>
      </c>
      <c r="BJ28" s="88">
        <v>24</v>
      </c>
      <c r="BK28" s="89">
        <v>0</v>
      </c>
      <c r="BL28" s="89">
        <v>0</v>
      </c>
      <c r="BM28" s="100">
        <v>0</v>
      </c>
      <c r="BN28" s="101" t="s">
        <v>72</v>
      </c>
    </row>
    <row r="29" ht="19.5" spans="4:66">
      <c r="D29" s="14">
        <f>D28*2-INT(D28*2)</f>
        <v>0.6</v>
      </c>
      <c r="E29" s="16">
        <f>INT(MOD(D29*2,2))</f>
        <v>1</v>
      </c>
      <c r="N29" s="19" t="s">
        <v>83</v>
      </c>
      <c r="O29" s="20" t="str">
        <f>CONCATENATE("0,",O25,O26,O27,O28)</f>
        <v>0,0110</v>
      </c>
      <c r="AM29" s="59"/>
      <c r="AP29" s="75"/>
      <c r="AV29" s="76"/>
      <c r="AW29" s="76"/>
      <c r="AX29" s="76"/>
      <c r="AY29" s="76"/>
      <c r="AZ29" s="76"/>
      <c r="BA29" s="76"/>
      <c r="BB29" s="76"/>
      <c r="BC29" s="76"/>
      <c r="BD29" s="76"/>
      <c r="BE29" s="76">
        <v>0</v>
      </c>
      <c r="BF29" s="76">
        <v>0</v>
      </c>
      <c r="BG29" s="76">
        <v>0</v>
      </c>
      <c r="BH29" s="76">
        <v>0</v>
      </c>
      <c r="BI29" s="76">
        <v>0</v>
      </c>
      <c r="BJ29" s="77">
        <v>0</v>
      </c>
      <c r="BK29" s="76">
        <v>0</v>
      </c>
      <c r="BL29" s="76">
        <v>0</v>
      </c>
      <c r="BM29" s="102"/>
      <c r="BN29" s="108"/>
    </row>
    <row r="30" ht="19.5" spans="4:66">
      <c r="D30" s="14">
        <f>D29*2-INT(D29*2)</f>
        <v>0.2</v>
      </c>
      <c r="E30" s="16">
        <f>INT(MOD(D30*2,2))</f>
        <v>0</v>
      </c>
      <c r="N30" s="26" t="s">
        <v>49</v>
      </c>
      <c r="O30" s="27" t="str">
        <f>CONCATENATE(O23,MID(O29,2,6))</f>
        <v>1100000,0110</v>
      </c>
      <c r="AM30" s="59"/>
      <c r="AP30" s="75"/>
      <c r="AV30" s="76"/>
      <c r="AW30" s="76"/>
      <c r="AX30" s="76"/>
      <c r="AY30" s="76"/>
      <c r="AZ30" s="76"/>
      <c r="BA30" s="76"/>
      <c r="BB30" s="76"/>
      <c r="BC30" s="76"/>
      <c r="BD30" s="76">
        <v>6</v>
      </c>
      <c r="BE30" s="76">
        <v>36</v>
      </c>
      <c r="BF30" s="76">
        <v>0</v>
      </c>
      <c r="BG30" s="76">
        <v>6</v>
      </c>
      <c r="BH30" s="76">
        <v>30</v>
      </c>
      <c r="BI30" s="76">
        <v>0</v>
      </c>
      <c r="BJ30" s="77">
        <v>0</v>
      </c>
      <c r="BK30" s="76">
        <v>0</v>
      </c>
      <c r="BL30" s="76"/>
      <c r="BM30" s="102"/>
      <c r="BN30" s="108"/>
    </row>
    <row r="31" ht="19.5" spans="4:66">
      <c r="D31" s="14">
        <f>D30*2-INT(D30*2)</f>
        <v>0.4</v>
      </c>
      <c r="E31" s="24">
        <f>INT(MOD(D31*2,2))</f>
        <v>0</v>
      </c>
      <c r="Y31" s="21" t="s">
        <v>86</v>
      </c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22"/>
      <c r="AM31" s="20" t="s">
        <v>7</v>
      </c>
      <c r="AP31" s="75"/>
      <c r="AV31" s="76"/>
      <c r="AW31" s="76"/>
      <c r="AX31" s="76"/>
      <c r="AY31" s="76"/>
      <c r="AZ31" s="76"/>
      <c r="BA31" s="76"/>
      <c r="BB31" s="76"/>
      <c r="BC31" s="76">
        <v>1</v>
      </c>
      <c r="BD31" s="76">
        <v>5</v>
      </c>
      <c r="BE31" s="76">
        <v>0</v>
      </c>
      <c r="BF31" s="76">
        <v>1</v>
      </c>
      <c r="BG31" s="76">
        <v>4</v>
      </c>
      <c r="BH31" s="76">
        <v>0</v>
      </c>
      <c r="BI31" s="76">
        <v>0</v>
      </c>
      <c r="BJ31" s="77">
        <v>0</v>
      </c>
      <c r="BK31" s="76"/>
      <c r="BL31" s="76"/>
      <c r="BM31" s="102"/>
      <c r="BN31" s="108"/>
    </row>
    <row r="32" ht="19.5" spans="4:66">
      <c r="D32" s="19" t="s">
        <v>83</v>
      </c>
      <c r="E32" s="20" t="str">
        <f>CONCATENATE("0,",E28,E29,E30,E31)</f>
        <v>0,0100</v>
      </c>
      <c r="Y32" s="26" t="s">
        <v>65</v>
      </c>
      <c r="Z32" s="34"/>
      <c r="AA32" s="34"/>
      <c r="AB32" s="34"/>
      <c r="AC32" s="34"/>
      <c r="AD32" s="34"/>
      <c r="AE32" s="34"/>
      <c r="AF32" s="34"/>
      <c r="AG32" s="34"/>
      <c r="AH32" s="34"/>
      <c r="AI32" s="26" t="s">
        <v>66</v>
      </c>
      <c r="AJ32" s="34"/>
      <c r="AK32" s="34"/>
      <c r="AL32" s="51"/>
      <c r="AM32" s="29"/>
      <c r="AP32" s="75"/>
      <c r="AV32" s="76"/>
      <c r="AW32" s="76"/>
      <c r="AX32" s="76"/>
      <c r="AY32" s="76"/>
      <c r="AZ32" s="76"/>
      <c r="BA32" s="76"/>
      <c r="BB32" s="76">
        <v>0</v>
      </c>
      <c r="BC32" s="76">
        <v>0</v>
      </c>
      <c r="BD32" s="76">
        <v>0</v>
      </c>
      <c r="BE32" s="76">
        <v>0</v>
      </c>
      <c r="BF32" s="76">
        <v>0</v>
      </c>
      <c r="BG32" s="76">
        <v>0</v>
      </c>
      <c r="BH32" s="76">
        <v>0</v>
      </c>
      <c r="BI32" s="76">
        <v>0</v>
      </c>
      <c r="BJ32" s="77"/>
      <c r="BK32" s="76"/>
      <c r="BL32" s="76"/>
      <c r="BM32" s="102"/>
      <c r="BN32" s="108"/>
    </row>
    <row r="33" ht="19.5" spans="4:66">
      <c r="D33" s="26" t="s">
        <v>49</v>
      </c>
      <c r="E33" s="27" t="str">
        <f>CONCATENATE(E26,MID(E32,2,6))</f>
        <v>1001001010,0100</v>
      </c>
      <c r="Y33" s="35"/>
      <c r="Z33" s="36"/>
      <c r="AA33" s="36"/>
      <c r="AB33" s="36"/>
      <c r="AC33" s="36"/>
      <c r="AD33" s="36"/>
      <c r="AE33" s="36"/>
      <c r="AF33" s="36">
        <v>2</v>
      </c>
      <c r="AG33" s="36">
        <v>4</v>
      </c>
      <c r="AH33" s="52" t="s">
        <v>21</v>
      </c>
      <c r="AI33" s="35">
        <v>4</v>
      </c>
      <c r="AJ33" s="36" t="s">
        <v>25</v>
      </c>
      <c r="AK33" s="36" t="s">
        <v>25</v>
      </c>
      <c r="AL33" s="52" t="s">
        <v>25</v>
      </c>
      <c r="AM33" s="53" t="s">
        <v>67</v>
      </c>
      <c r="AP33" s="75"/>
      <c r="AU33" s="76"/>
      <c r="AV33" s="76"/>
      <c r="AW33" s="76"/>
      <c r="AX33" s="76"/>
      <c r="AY33" s="76"/>
      <c r="AZ33" s="76"/>
      <c r="BA33" s="76">
        <v>0</v>
      </c>
      <c r="BB33" s="76">
        <v>0</v>
      </c>
      <c r="BC33" s="76">
        <v>0</v>
      </c>
      <c r="BD33" s="76">
        <v>0</v>
      </c>
      <c r="BE33" s="76">
        <v>0</v>
      </c>
      <c r="BF33" s="76">
        <v>0</v>
      </c>
      <c r="BG33" s="76">
        <v>0</v>
      </c>
      <c r="BH33" s="76">
        <v>0</v>
      </c>
      <c r="BI33" s="76"/>
      <c r="BJ33" s="77"/>
      <c r="BK33" s="76"/>
      <c r="BL33" s="76"/>
      <c r="BM33" s="102"/>
      <c r="BN33" s="108"/>
    </row>
    <row r="34" ht="19.5" spans="25:66">
      <c r="Y34" s="37"/>
      <c r="Z34" s="38"/>
      <c r="AA34" s="38"/>
      <c r="AB34" s="38"/>
      <c r="AC34" s="38"/>
      <c r="AD34" s="38"/>
      <c r="AE34" s="38"/>
      <c r="AF34" s="38"/>
      <c r="AG34" s="38">
        <v>6</v>
      </c>
      <c r="AH34" s="54">
        <v>0</v>
      </c>
      <c r="AI34" s="37">
        <v>6</v>
      </c>
      <c r="AJ34" s="38" t="s">
        <v>23</v>
      </c>
      <c r="AK34" s="38">
        <v>8</v>
      </c>
      <c r="AL34" s="54">
        <v>5</v>
      </c>
      <c r="AM34" s="55" t="s">
        <v>69</v>
      </c>
      <c r="AP34" s="75"/>
      <c r="AT34" s="76"/>
      <c r="AU34" s="76"/>
      <c r="AV34" s="76"/>
      <c r="AW34" s="76"/>
      <c r="AX34" s="76"/>
      <c r="AY34" s="76"/>
      <c r="AZ34" s="83">
        <v>1</v>
      </c>
      <c r="BA34" s="83">
        <v>5</v>
      </c>
      <c r="BB34" s="83">
        <v>0</v>
      </c>
      <c r="BC34" s="83">
        <v>1</v>
      </c>
      <c r="BD34" s="83">
        <v>4</v>
      </c>
      <c r="BE34" s="83">
        <v>0</v>
      </c>
      <c r="BF34" s="83">
        <v>0</v>
      </c>
      <c r="BG34" s="91">
        <v>0</v>
      </c>
      <c r="BH34" s="76"/>
      <c r="BI34" s="76"/>
      <c r="BJ34" s="77"/>
      <c r="BK34" s="76"/>
      <c r="BL34" s="76"/>
      <c r="BM34" s="102"/>
      <c r="BN34" s="108"/>
    </row>
    <row r="35" ht="19.5" spans="1:66">
      <c r="A35" s="2" t="s">
        <v>56</v>
      </c>
      <c r="B35" s="3" t="s">
        <v>87</v>
      </c>
      <c r="Y35" s="39"/>
      <c r="Z35" s="40"/>
      <c r="AA35" s="40"/>
      <c r="AB35" s="40"/>
      <c r="AC35" s="40"/>
      <c r="AD35" s="40"/>
      <c r="AE35" s="40"/>
      <c r="AF35" s="40">
        <f t="shared" ref="AF35:AK35" si="16">INT((IF(AG33&lt;10,AG33,_xlfn.SWITCH(AG33,"A",10,"B",11,"C",12,"D",13,"E",14,"F",15))+IF(AG34&lt;10,AG34,_xlfn.SWITCH(AG34,"A",10,"B",11,"C",12,"D",13,"E",14,"F",15)))/16)</f>
        <v>0</v>
      </c>
      <c r="AG35" s="40">
        <f t="shared" si="16"/>
        <v>0</v>
      </c>
      <c r="AH35" s="40">
        <f t="shared" si="16"/>
        <v>0</v>
      </c>
      <c r="AI35" s="39">
        <f t="shared" si="16"/>
        <v>1</v>
      </c>
      <c r="AJ35" s="40">
        <f t="shared" si="16"/>
        <v>1</v>
      </c>
      <c r="AK35" s="40">
        <f t="shared" si="16"/>
        <v>1</v>
      </c>
      <c r="AL35" s="56">
        <f>0</f>
        <v>0</v>
      </c>
      <c r="AM35" s="57" t="s">
        <v>71</v>
      </c>
      <c r="AP35" s="8" t="s">
        <v>65</v>
      </c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8" t="s">
        <v>66</v>
      </c>
      <c r="BG35" s="65"/>
      <c r="BH35" s="65"/>
      <c r="BI35" s="65"/>
      <c r="BJ35" s="65"/>
      <c r="BK35" s="65"/>
      <c r="BL35" s="65"/>
      <c r="BM35" s="79"/>
      <c r="BN35" s="105" t="s">
        <v>20</v>
      </c>
    </row>
    <row r="36" ht="19.5" spans="1:66">
      <c r="A36" s="4" t="s">
        <v>57</v>
      </c>
      <c r="B36" s="5" t="s">
        <v>88</v>
      </c>
      <c r="Y36" s="44"/>
      <c r="Z36" s="46"/>
      <c r="AA36" s="46"/>
      <c r="AB36" s="46"/>
      <c r="AC36" s="46"/>
      <c r="AD36" s="46"/>
      <c r="AE36" s="46"/>
      <c r="AF36" s="46">
        <f t="shared" ref="AF36:AK36" si="17">MOD(IF(AF33&lt;10,AF33,_xlfn.SWITCH(AF33,"A",10,"B",11,"C",12,"D",13,"E",14,"F",15))+IF(AF34&lt;10,AF34,_xlfn.SWITCH(AF34,"A",10,"B",11,"C",12,"D",13,"E",14,"F",15))+AF35,16)</f>
        <v>2</v>
      </c>
      <c r="AG36" s="46">
        <f t="shared" si="17"/>
        <v>10</v>
      </c>
      <c r="AH36" s="46">
        <f t="shared" si="17"/>
        <v>10</v>
      </c>
      <c r="AI36" s="46">
        <f t="shared" si="17"/>
        <v>11</v>
      </c>
      <c r="AJ36" s="46">
        <f t="shared" si="17"/>
        <v>8</v>
      </c>
      <c r="AK36" s="46">
        <f t="shared" si="17"/>
        <v>5</v>
      </c>
      <c r="AL36" s="46">
        <f>0</f>
        <v>0</v>
      </c>
      <c r="AM36" s="20" t="s">
        <v>20</v>
      </c>
      <c r="AP36" s="78"/>
      <c r="AQ36" s="78"/>
      <c r="AR36" s="78"/>
      <c r="AS36" s="78"/>
      <c r="AT36" s="78"/>
      <c r="AU36" s="78"/>
      <c r="AV36" s="78"/>
      <c r="AW36" s="78"/>
      <c r="AX36" s="78"/>
      <c r="AY36" s="78"/>
      <c r="AZ36" s="78">
        <v>1</v>
      </c>
      <c r="BA36" s="78">
        <v>5</v>
      </c>
      <c r="BB36" s="78">
        <v>0</v>
      </c>
      <c r="BC36" s="78">
        <v>4</v>
      </c>
      <c r="BD36" s="78">
        <v>2</v>
      </c>
      <c r="BE36" s="78">
        <v>7</v>
      </c>
      <c r="BF36" s="78">
        <v>2</v>
      </c>
      <c r="BG36" s="78">
        <v>6</v>
      </c>
      <c r="BH36" s="78">
        <v>0</v>
      </c>
      <c r="BI36" s="78">
        <v>7</v>
      </c>
      <c r="BJ36" s="78">
        <v>4</v>
      </c>
      <c r="BK36" s="78">
        <v>0</v>
      </c>
      <c r="BL36" s="78">
        <v>0</v>
      </c>
      <c r="BM36" s="78">
        <v>0</v>
      </c>
      <c r="BN36" s="106"/>
    </row>
    <row r="37" ht="19.5" spans="1:66">
      <c r="A37" s="4" t="s">
        <v>59</v>
      </c>
      <c r="B37" s="5" t="s">
        <v>89</v>
      </c>
      <c r="Y37" s="41"/>
      <c r="Z37" s="41"/>
      <c r="AA37" s="41"/>
      <c r="AB37" s="41"/>
      <c r="AC37" s="41"/>
      <c r="AD37" s="47"/>
      <c r="AE37" s="41"/>
      <c r="AF37" s="48">
        <f t="shared" ref="AF37:AL37" si="18">IF(AF36&lt;10,AF36,_xlfn.SWITCH(AF36,10,"A",11,"B",12,"C",13,"D",14,"E",15,"F"))</f>
        <v>2</v>
      </c>
      <c r="AG37" s="48" t="str">
        <f t="shared" si="18"/>
        <v>A</v>
      </c>
      <c r="AH37" s="48" t="str">
        <f t="shared" si="18"/>
        <v>A</v>
      </c>
      <c r="AI37" s="48" t="str">
        <f t="shared" si="18"/>
        <v>B</v>
      </c>
      <c r="AJ37" s="48">
        <f t="shared" si="18"/>
        <v>8</v>
      </c>
      <c r="AK37" s="48">
        <f t="shared" si="18"/>
        <v>5</v>
      </c>
      <c r="AL37" s="48">
        <f t="shared" si="18"/>
        <v>0</v>
      </c>
      <c r="AM37" s="61"/>
      <c r="AP37" s="8" t="s">
        <v>49</v>
      </c>
      <c r="AQ37" s="65"/>
      <c r="AR37" s="65"/>
      <c r="AS37" s="79"/>
      <c r="AT37" s="65" t="str">
        <f>CONCATENATE(AP36,AQ36,AR36,AS36,AT36,AU36,AV36,AW36,AX36,AY36,AZ36,BA36,BB36,BC36,BD36,BE36,",",BF36,BG36,BH36,BI36,BJ36,BK36,BL36,BM36)</f>
        <v>150427,26074000</v>
      </c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65"/>
      <c r="BK37" s="65"/>
      <c r="BL37" s="65"/>
      <c r="BM37" s="79"/>
      <c r="BN37" s="107"/>
    </row>
    <row r="38" ht="19.5" spans="1:66">
      <c r="A38" s="6" t="s">
        <v>63</v>
      </c>
      <c r="B38" s="7" t="s">
        <v>90</v>
      </c>
      <c r="Y38" s="12" t="s">
        <v>49</v>
      </c>
      <c r="Z38" s="43"/>
      <c r="AA38" s="43"/>
      <c r="AB38" s="43"/>
      <c r="AC38" s="12" t="str">
        <f>CONCATENATE(Y37,Z37,AA37,AB37,AC37,AD37,AE37,AF37,AG37,AH37,",",AI37,AJ37,AK37,AL37)</f>
        <v>2AA,B850</v>
      </c>
      <c r="AD38" s="43"/>
      <c r="AE38" s="43"/>
      <c r="AF38" s="43"/>
      <c r="AG38" s="43"/>
      <c r="AH38" s="43"/>
      <c r="AI38" s="43"/>
      <c r="AJ38" s="43"/>
      <c r="AK38" s="43"/>
      <c r="AL38" s="13"/>
      <c r="AM38" s="58"/>
      <c r="AP38" s="80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92"/>
      <c r="BK38" s="82"/>
      <c r="BL38" s="82"/>
      <c r="BM38" s="109"/>
      <c r="BN38" s="110"/>
    </row>
    <row r="39" ht="15.75" spans="1:39">
      <c r="A39" s="1"/>
      <c r="B39" s="1"/>
      <c r="AM39" s="59"/>
    </row>
    <row r="40" ht="19.5" spans="1:66">
      <c r="A40" s="1"/>
      <c r="B40" s="1"/>
      <c r="AM40" s="59"/>
      <c r="AP40" s="8" t="s">
        <v>91</v>
      </c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65"/>
      <c r="BK40" s="65"/>
      <c r="BL40" s="65"/>
      <c r="BM40" s="79"/>
      <c r="BN40" s="94" t="s">
        <v>7</v>
      </c>
    </row>
    <row r="41" ht="19.5" spans="1:66">
      <c r="A41" s="1"/>
      <c r="B41" s="1"/>
      <c r="AM41" s="59"/>
      <c r="AP41" s="66" t="s">
        <v>65</v>
      </c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8" t="s">
        <v>66</v>
      </c>
      <c r="BK41" s="65"/>
      <c r="BL41" s="65"/>
      <c r="BM41" s="95"/>
      <c r="BN41" s="96"/>
    </row>
    <row r="42" ht="19.5" spans="1:79">
      <c r="A42" s="2" t="s">
        <v>56</v>
      </c>
      <c r="B42" s="3" t="s">
        <v>92</v>
      </c>
      <c r="Y42" s="21" t="s">
        <v>93</v>
      </c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22"/>
      <c r="AM42" s="20" t="s">
        <v>7</v>
      </c>
      <c r="AP42" s="68"/>
      <c r="AQ42" s="69"/>
      <c r="AR42" s="69"/>
      <c r="AS42" s="69"/>
      <c r="AT42" s="69"/>
      <c r="AU42" s="69"/>
      <c r="AV42" s="69"/>
      <c r="AW42" s="69"/>
      <c r="AX42" s="69"/>
      <c r="AY42" s="69"/>
      <c r="AZ42" s="81"/>
      <c r="BA42" s="81"/>
      <c r="BB42" s="81"/>
      <c r="BC42" s="81"/>
      <c r="BD42" s="81"/>
      <c r="BE42" s="81"/>
      <c r="BF42" s="81"/>
      <c r="BG42" s="81">
        <v>8</v>
      </c>
      <c r="BH42" s="81">
        <v>3</v>
      </c>
      <c r="BI42" s="81">
        <v>3</v>
      </c>
      <c r="BJ42" s="84">
        <v>5</v>
      </c>
      <c r="BK42" s="85">
        <v>0</v>
      </c>
      <c r="BL42" s="85">
        <v>0</v>
      </c>
      <c r="BM42" s="97">
        <v>0</v>
      </c>
      <c r="BN42" s="98" t="s">
        <v>68</v>
      </c>
      <c r="BO42" s="76"/>
      <c r="BP42" s="76"/>
      <c r="BQ42" s="76"/>
      <c r="BR42" s="76"/>
      <c r="BS42" s="76"/>
      <c r="BT42" s="76"/>
      <c r="BU42" s="76"/>
      <c r="BV42" s="76"/>
      <c r="BW42" s="76"/>
      <c r="BX42" s="76"/>
      <c r="BY42" s="76"/>
      <c r="BZ42" s="76"/>
      <c r="CA42" s="76"/>
    </row>
    <row r="43" ht="19.5" spans="1:66">
      <c r="A43" s="4" t="s">
        <v>57</v>
      </c>
      <c r="B43" s="5" t="s">
        <v>94</v>
      </c>
      <c r="Y43" s="26" t="s">
        <v>65</v>
      </c>
      <c r="Z43" s="34"/>
      <c r="AA43" s="34"/>
      <c r="AB43" s="34"/>
      <c r="AC43" s="34"/>
      <c r="AD43" s="34"/>
      <c r="AE43" s="34"/>
      <c r="AF43" s="34"/>
      <c r="AG43" s="34"/>
      <c r="AH43" s="34"/>
      <c r="AI43" s="26" t="s">
        <v>66</v>
      </c>
      <c r="AJ43" s="34"/>
      <c r="AK43" s="34"/>
      <c r="AL43" s="51"/>
      <c r="AM43" s="29"/>
      <c r="AP43" s="70"/>
      <c r="AQ43" s="71"/>
      <c r="AR43" s="71"/>
      <c r="AS43" s="71"/>
      <c r="AT43" s="71"/>
      <c r="AU43" s="71"/>
      <c r="AV43" s="71"/>
      <c r="AW43" s="71"/>
      <c r="AX43" s="71"/>
      <c r="AY43" s="71"/>
      <c r="AZ43" s="82"/>
      <c r="BA43" s="82"/>
      <c r="BB43" s="82"/>
      <c r="BC43" s="82"/>
      <c r="BD43" s="82"/>
      <c r="BE43" s="82"/>
      <c r="BF43" s="82"/>
      <c r="BG43" s="82"/>
      <c r="BH43" s="82">
        <v>6</v>
      </c>
      <c r="BI43" s="82">
        <v>4</v>
      </c>
      <c r="BJ43" s="86">
        <v>2</v>
      </c>
      <c r="BK43" s="87">
        <v>2</v>
      </c>
      <c r="BL43" s="87">
        <v>0</v>
      </c>
      <c r="BM43" s="99">
        <v>0</v>
      </c>
      <c r="BN43" s="98" t="s">
        <v>70</v>
      </c>
    </row>
    <row r="44" ht="18.75" spans="1:66">
      <c r="A44" s="4" t="s">
        <v>59</v>
      </c>
      <c r="B44" s="5" t="s">
        <v>95</v>
      </c>
      <c r="Y44" s="35"/>
      <c r="Z44" s="36"/>
      <c r="AA44" s="36"/>
      <c r="AB44" s="36"/>
      <c r="AC44" s="36">
        <v>1</v>
      </c>
      <c r="AD44" s="36">
        <v>1</v>
      </c>
      <c r="AE44" s="36">
        <v>0</v>
      </c>
      <c r="AF44" s="36">
        <v>1</v>
      </c>
      <c r="AG44" s="36">
        <v>1</v>
      </c>
      <c r="AH44" s="52">
        <v>1</v>
      </c>
      <c r="AI44" s="35">
        <v>0</v>
      </c>
      <c r="AJ44" s="36">
        <v>0</v>
      </c>
      <c r="AK44" s="36">
        <v>0</v>
      </c>
      <c r="AL44" s="52">
        <v>1</v>
      </c>
      <c r="AM44" s="62" t="s">
        <v>96</v>
      </c>
      <c r="AP44" s="72"/>
      <c r="AQ44" s="73"/>
      <c r="AR44" s="73"/>
      <c r="AS44" s="73"/>
      <c r="AT44" s="73"/>
      <c r="AU44" s="73"/>
      <c r="AV44" s="74"/>
      <c r="AW44" s="74"/>
      <c r="AX44" s="74"/>
      <c r="AY44" s="74"/>
      <c r="AZ44" s="74"/>
      <c r="BA44" s="74"/>
      <c r="BB44" s="74"/>
      <c r="BC44" s="74"/>
      <c r="BD44" s="74"/>
      <c r="BE44" s="74"/>
      <c r="BF44" s="74"/>
      <c r="BG44" s="74">
        <v>0</v>
      </c>
      <c r="BH44" s="74">
        <v>0</v>
      </c>
      <c r="BI44" s="74">
        <v>0</v>
      </c>
      <c r="BJ44" s="88">
        <v>0</v>
      </c>
      <c r="BK44" s="89">
        <v>0</v>
      </c>
      <c r="BL44" s="89">
        <v>0</v>
      </c>
      <c r="BM44" s="100">
        <v>0</v>
      </c>
      <c r="BN44" s="101" t="s">
        <v>72</v>
      </c>
    </row>
    <row r="45" ht="19.5" spans="1:66">
      <c r="A45" s="6" t="s">
        <v>63</v>
      </c>
      <c r="B45" s="7" t="s">
        <v>97</v>
      </c>
      <c r="Y45" s="37"/>
      <c r="Z45" s="38"/>
      <c r="AA45" s="38"/>
      <c r="AB45" s="38"/>
      <c r="AC45" s="38"/>
      <c r="AD45" s="38"/>
      <c r="AE45" s="38">
        <v>1</v>
      </c>
      <c r="AF45" s="38">
        <v>0</v>
      </c>
      <c r="AG45" s="38">
        <v>0</v>
      </c>
      <c r="AH45" s="54">
        <v>1</v>
      </c>
      <c r="AI45" s="37">
        <v>1</v>
      </c>
      <c r="AJ45" s="38">
        <v>1</v>
      </c>
      <c r="AK45" s="38">
        <v>1</v>
      </c>
      <c r="AL45" s="54">
        <v>0</v>
      </c>
      <c r="AM45" s="63" t="s">
        <v>98</v>
      </c>
      <c r="AP45" s="75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F45" s="76">
        <v>0</v>
      </c>
      <c r="BG45" s="76">
        <v>0</v>
      </c>
      <c r="BH45" s="76">
        <v>0</v>
      </c>
      <c r="BI45" s="76">
        <v>0</v>
      </c>
      <c r="BJ45" s="77">
        <v>0</v>
      </c>
      <c r="BK45" s="76">
        <v>0</v>
      </c>
      <c r="BL45" s="76">
        <v>0</v>
      </c>
      <c r="BM45" s="102"/>
      <c r="BN45" s="108"/>
    </row>
    <row r="46" ht="19.5" spans="25:66">
      <c r="Y46" s="49"/>
      <c r="Z46" s="50"/>
      <c r="AA46" s="50"/>
      <c r="AB46" s="50"/>
      <c r="AC46" s="50"/>
      <c r="AD46" s="50" t="s">
        <v>99</v>
      </c>
      <c r="AE46" s="50"/>
      <c r="AF46" s="50"/>
      <c r="AG46" s="50" t="s">
        <v>99</v>
      </c>
      <c r="AH46" s="50"/>
      <c r="AI46" s="39"/>
      <c r="AJ46" s="40"/>
      <c r="AK46" s="40"/>
      <c r="AL46" s="56"/>
      <c r="AM46" s="64" t="s">
        <v>100</v>
      </c>
      <c r="AP46" s="75"/>
      <c r="AV46" s="76"/>
      <c r="AW46" s="76"/>
      <c r="AX46" s="76"/>
      <c r="AY46" s="76"/>
      <c r="AZ46" s="76"/>
      <c r="BA46" s="76"/>
      <c r="BB46" s="76"/>
      <c r="BC46" s="76"/>
      <c r="BD46" s="76"/>
      <c r="BE46" s="76">
        <v>16</v>
      </c>
      <c r="BF46" s="76">
        <v>6</v>
      </c>
      <c r="BG46" s="76">
        <v>6</v>
      </c>
      <c r="BH46" s="76">
        <v>10</v>
      </c>
      <c r="BI46" s="76">
        <v>0</v>
      </c>
      <c r="BJ46" s="77">
        <v>0</v>
      </c>
      <c r="BK46" s="76">
        <v>0</v>
      </c>
      <c r="BL46" s="76"/>
      <c r="BM46" s="102"/>
      <c r="BN46" s="108"/>
    </row>
    <row r="47" ht="22" customHeight="1" spans="4:66">
      <c r="D47" s="10" t="s">
        <v>81</v>
      </c>
      <c r="E47" s="11" t="s">
        <v>82</v>
      </c>
      <c r="G47" s="10" t="s">
        <v>81</v>
      </c>
      <c r="H47" s="11" t="s">
        <v>82</v>
      </c>
      <c r="I47" s="1"/>
      <c r="J47" s="10" t="s">
        <v>81</v>
      </c>
      <c r="K47" s="11" t="s">
        <v>82</v>
      </c>
      <c r="L47" s="1"/>
      <c r="M47" s="1"/>
      <c r="N47" s="10" t="s">
        <v>81</v>
      </c>
      <c r="O47" s="11" t="s">
        <v>82</v>
      </c>
      <c r="Q47" s="10" t="s">
        <v>81</v>
      </c>
      <c r="R47" s="11" t="s">
        <v>82</v>
      </c>
      <c r="S47" s="1"/>
      <c r="T47" s="10" t="s">
        <v>81</v>
      </c>
      <c r="U47" s="11" t="s">
        <v>82</v>
      </c>
      <c r="Y47" s="44"/>
      <c r="Z47" s="46"/>
      <c r="AA47" s="46"/>
      <c r="AB47" s="46"/>
      <c r="AC47" s="42">
        <v>1</v>
      </c>
      <c r="AD47" s="42">
        <v>0</v>
      </c>
      <c r="AE47" s="42">
        <v>1</v>
      </c>
      <c r="AF47" s="42">
        <v>1</v>
      </c>
      <c r="AG47" s="42">
        <v>0</v>
      </c>
      <c r="AH47" s="42">
        <v>1</v>
      </c>
      <c r="AI47" s="42">
        <v>0</v>
      </c>
      <c r="AJ47" s="42">
        <v>0</v>
      </c>
      <c r="AK47" s="42">
        <v>1</v>
      </c>
      <c r="AL47" s="42">
        <v>1</v>
      </c>
      <c r="AM47" s="27" t="s">
        <v>20</v>
      </c>
      <c r="AP47" s="75"/>
      <c r="AV47" s="76"/>
      <c r="AW47" s="76"/>
      <c r="AX47" s="76"/>
      <c r="AY47" s="76"/>
      <c r="AZ47" s="76"/>
      <c r="BA47" s="76"/>
      <c r="BB47" s="76"/>
      <c r="BC47" s="76"/>
      <c r="BD47" s="76">
        <v>16</v>
      </c>
      <c r="BE47" s="76">
        <v>6</v>
      </c>
      <c r="BF47" s="76">
        <v>6</v>
      </c>
      <c r="BG47" s="76">
        <v>10</v>
      </c>
      <c r="BH47" s="76">
        <v>0</v>
      </c>
      <c r="BI47" s="93">
        <v>0</v>
      </c>
      <c r="BJ47" s="76">
        <v>0</v>
      </c>
      <c r="BK47" s="76"/>
      <c r="BL47" s="76"/>
      <c r="BM47" s="102"/>
      <c r="BN47" s="108"/>
    </row>
    <row r="48" ht="19.5" spans="4:66">
      <c r="D48" s="12" t="s">
        <v>65</v>
      </c>
      <c r="E48" s="13"/>
      <c r="G48" s="12" t="s">
        <v>65</v>
      </c>
      <c r="H48" s="13"/>
      <c r="I48" s="1"/>
      <c r="J48" s="21" t="s">
        <v>65</v>
      </c>
      <c r="K48" s="22"/>
      <c r="L48" s="1"/>
      <c r="M48" s="1"/>
      <c r="N48" s="12" t="s">
        <v>65</v>
      </c>
      <c r="O48" s="13"/>
      <c r="Q48" s="12" t="s">
        <v>65</v>
      </c>
      <c r="R48" s="13"/>
      <c r="S48" s="1"/>
      <c r="T48" s="21" t="s">
        <v>65</v>
      </c>
      <c r="U48" s="22"/>
      <c r="Y48" s="12" t="s">
        <v>49</v>
      </c>
      <c r="Z48" s="43"/>
      <c r="AA48" s="43"/>
      <c r="AB48" s="43"/>
      <c r="AC48" s="12" t="str">
        <f>CONCATENATE(AC47,AD47,AE47,AF47,AG47,AH47,",",AI47,AJ47,AK47,AL47)</f>
        <v>101101,0011</v>
      </c>
      <c r="AD48" s="43"/>
      <c r="AE48" s="43"/>
      <c r="AF48" s="43"/>
      <c r="AG48" s="43"/>
      <c r="AH48" s="43"/>
      <c r="AI48" s="43"/>
      <c r="AJ48" s="43"/>
      <c r="AK48" s="43"/>
      <c r="AL48" s="13"/>
      <c r="AM48" s="58"/>
      <c r="AP48" s="75"/>
      <c r="AV48" s="76"/>
      <c r="AW48" s="76"/>
      <c r="AX48" s="76"/>
      <c r="AY48" s="76"/>
      <c r="AZ48" s="76"/>
      <c r="BA48" s="76"/>
      <c r="BB48" s="76"/>
      <c r="BC48" s="76">
        <v>32</v>
      </c>
      <c r="BD48" s="76">
        <v>12</v>
      </c>
      <c r="BE48" s="76">
        <v>12</v>
      </c>
      <c r="BF48" s="76">
        <v>20</v>
      </c>
      <c r="BG48" s="76">
        <v>0</v>
      </c>
      <c r="BH48" s="76">
        <v>0</v>
      </c>
      <c r="BI48" s="76">
        <v>0</v>
      </c>
      <c r="BJ48" s="77"/>
      <c r="BK48" s="76"/>
      <c r="BL48" s="76"/>
      <c r="BM48" s="102"/>
      <c r="BN48" s="108"/>
    </row>
    <row r="49" ht="19.5" spans="4:66">
      <c r="D49" s="14">
        <v>55</v>
      </c>
      <c r="E49" s="15">
        <f t="shared" ref="E49:E54" si="19">MOD(D49,2)</f>
        <v>1</v>
      </c>
      <c r="G49" s="14">
        <v>55</v>
      </c>
      <c r="H49" s="15">
        <f>MOD(G49,8)</f>
        <v>7</v>
      </c>
      <c r="J49" s="23">
        <v>55</v>
      </c>
      <c r="K49" s="15">
        <f>IF(MOD(J49,16)&lt;10,MOD(J49,16),_xlfn.SWITCH(MOD(J49,16),10,"A",11,"B",12,"C",13,"D",14,"E",15,"F",))</f>
        <v>7</v>
      </c>
      <c r="N49" s="14">
        <v>9</v>
      </c>
      <c r="O49" s="15">
        <f>MOD(N49,2)</f>
        <v>1</v>
      </c>
      <c r="Q49" s="14">
        <v>9</v>
      </c>
      <c r="R49" s="15">
        <f>MOD(Q49,8)</f>
        <v>1</v>
      </c>
      <c r="T49" s="23">
        <v>9</v>
      </c>
      <c r="U49" s="31">
        <f>IF(MOD(T49,16)&lt;10,MOD(T49,16),_xlfn.SWITCH(MOD(T49,16),10,"A",11,"B",12,"C",13,"D",14,"E",15,"F",))</f>
        <v>9</v>
      </c>
      <c r="AM49" s="59"/>
      <c r="AP49" s="75"/>
      <c r="AU49" s="76"/>
      <c r="AV49" s="76"/>
      <c r="AW49" s="76"/>
      <c r="AX49" s="76"/>
      <c r="AY49" s="76"/>
      <c r="AZ49" s="76"/>
      <c r="BA49" s="76"/>
      <c r="BB49" s="76">
        <v>48</v>
      </c>
      <c r="BC49" s="76">
        <v>18</v>
      </c>
      <c r="BD49" s="76">
        <v>18</v>
      </c>
      <c r="BE49" s="76">
        <v>30</v>
      </c>
      <c r="BF49" s="76">
        <v>0</v>
      </c>
      <c r="BG49" s="76">
        <v>0</v>
      </c>
      <c r="BH49" s="76">
        <v>0</v>
      </c>
      <c r="BI49" s="76"/>
      <c r="BJ49" s="77"/>
      <c r="BK49" s="76"/>
      <c r="BL49" s="76"/>
      <c r="BM49" s="102"/>
      <c r="BN49" s="108"/>
    </row>
    <row r="50" ht="19.5" spans="4:66">
      <c r="D50" s="14">
        <f>INT(D49/2)</f>
        <v>27</v>
      </c>
      <c r="E50" s="16">
        <f t="shared" si="19"/>
        <v>1</v>
      </c>
      <c r="G50" s="14">
        <f>INT(G49/8)</f>
        <v>6</v>
      </c>
      <c r="H50" s="17">
        <f>MOD(G50,8)</f>
        <v>6</v>
      </c>
      <c r="J50" s="14">
        <f>INT(J49/16)</f>
        <v>3</v>
      </c>
      <c r="K50" s="30">
        <f>IF(MOD(J50,16)&lt;10,MOD(J50,16),_xlfn.SWITCH(MOD(J50,16),10,"A",11,"B",12,"C",13,"D",14,"E",15,"F",))</f>
        <v>3</v>
      </c>
      <c r="N50" s="14">
        <f>INT(N49/2)</f>
        <v>4</v>
      </c>
      <c r="O50" s="16">
        <f>MOD(N50,2)</f>
        <v>0</v>
      </c>
      <c r="Q50" s="14">
        <f>INT(Q49/8)</f>
        <v>1</v>
      </c>
      <c r="R50" s="17">
        <f>MOD(Q50,8)</f>
        <v>1</v>
      </c>
      <c r="T50" s="19" t="s">
        <v>83</v>
      </c>
      <c r="U50" s="20" t="str">
        <f>CONCATENATE(U49)</f>
        <v>9</v>
      </c>
      <c r="AM50" s="59"/>
      <c r="AP50" s="8" t="s">
        <v>65</v>
      </c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8" t="s">
        <v>66</v>
      </c>
      <c r="BG50" s="65"/>
      <c r="BH50" s="65"/>
      <c r="BI50" s="65"/>
      <c r="BJ50" s="65"/>
      <c r="BK50" s="65"/>
      <c r="BL50" s="65"/>
      <c r="BM50" s="79"/>
      <c r="BN50" s="105" t="s">
        <v>20</v>
      </c>
    </row>
    <row r="51" ht="19.5" spans="4:66">
      <c r="D51" s="14">
        <f>INT(D50/2)</f>
        <v>13</v>
      </c>
      <c r="E51" s="16">
        <f t="shared" si="19"/>
        <v>1</v>
      </c>
      <c r="G51" s="19" t="s">
        <v>83</v>
      </c>
      <c r="H51" s="20" t="str">
        <f>CONCATENATE(H50,H49)</f>
        <v>67</v>
      </c>
      <c r="J51" s="26" t="s">
        <v>83</v>
      </c>
      <c r="K51" s="27" t="str">
        <f>CONCATENATE(K50,K49)</f>
        <v>37</v>
      </c>
      <c r="N51" s="14">
        <f>INT(N50/2)</f>
        <v>2</v>
      </c>
      <c r="O51" s="16">
        <f>MOD(N51,2)</f>
        <v>0</v>
      </c>
      <c r="Q51" s="19" t="s">
        <v>83</v>
      </c>
      <c r="R51" s="20" t="str">
        <f>CONCATENATE(R50,R49)</f>
        <v>11</v>
      </c>
      <c r="T51" s="12" t="s">
        <v>66</v>
      </c>
      <c r="U51" s="13"/>
      <c r="Y51" s="21" t="s">
        <v>101</v>
      </c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22"/>
      <c r="AM51" s="20" t="s">
        <v>7</v>
      </c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>
        <v>1</v>
      </c>
      <c r="BA51" s="78">
        <v>5</v>
      </c>
      <c r="BB51" s="78">
        <v>3</v>
      </c>
      <c r="BC51" s="78">
        <v>5</v>
      </c>
      <c r="BD51" s="78">
        <v>2</v>
      </c>
      <c r="BE51" s="78">
        <v>7</v>
      </c>
      <c r="BF51" s="78">
        <v>3</v>
      </c>
      <c r="BG51" s="78">
        <v>7</v>
      </c>
      <c r="BH51" s="78">
        <v>0</v>
      </c>
      <c r="BI51" s="78">
        <v>0</v>
      </c>
      <c r="BJ51" s="78">
        <v>0</v>
      </c>
      <c r="BK51" s="78">
        <v>0</v>
      </c>
      <c r="BL51" s="78">
        <v>0</v>
      </c>
      <c r="BM51" s="78">
        <v>0</v>
      </c>
      <c r="BN51" s="106"/>
    </row>
    <row r="52" ht="19.5" spans="4:83">
      <c r="D52" s="14">
        <f>INT(D51/2)</f>
        <v>6</v>
      </c>
      <c r="E52" s="16">
        <f t="shared" si="19"/>
        <v>0</v>
      </c>
      <c r="G52" s="21" t="s">
        <v>66</v>
      </c>
      <c r="H52" s="22"/>
      <c r="J52" s="21" t="s">
        <v>66</v>
      </c>
      <c r="K52" s="22"/>
      <c r="N52" s="14">
        <f>INT(N51/2)</f>
        <v>1</v>
      </c>
      <c r="O52" s="16">
        <f>MOD(N52,2)</f>
        <v>1</v>
      </c>
      <c r="Q52" s="21" t="s">
        <v>66</v>
      </c>
      <c r="R52" s="22"/>
      <c r="T52" s="23">
        <v>0.88</v>
      </c>
      <c r="U52" s="15" t="str">
        <f t="shared" ref="U52:U55" si="20">IF(INT(MOD(T52*16,16))&lt;10,INT(MOD(T52*16,16)),_xlfn.SWITCH(INT(MOD(T52*16,16)),10,"A",11,"B",12,"C",13,"D",14,"E",15,"F",))</f>
        <v>E</v>
      </c>
      <c r="Y52" s="26" t="s">
        <v>65</v>
      </c>
      <c r="Z52" s="34"/>
      <c r="AA52" s="34"/>
      <c r="AB52" s="34"/>
      <c r="AC52" s="34"/>
      <c r="AD52" s="34"/>
      <c r="AE52" s="34"/>
      <c r="AF52" s="34"/>
      <c r="AG52" s="34"/>
      <c r="AH52" s="34"/>
      <c r="AI52" s="26" t="s">
        <v>66</v>
      </c>
      <c r="AJ52" s="34"/>
      <c r="AK52" s="34"/>
      <c r="AL52" s="51"/>
      <c r="AM52" s="29"/>
      <c r="AP52" s="8" t="s">
        <v>49</v>
      </c>
      <c r="AQ52" s="65"/>
      <c r="AR52" s="65"/>
      <c r="AS52" s="79"/>
      <c r="AT52" s="65" t="str">
        <f>CONCATENATE(AP51,AQ51,AR51,AS51,AT51,AU51,AV51,AW51,AX51,AY51,AZ51,BA51,BB51,BC51,BD51,BE51,",",BF51,BG51,BH51,BI51,BJ51,BK51,BL51,BM51)</f>
        <v>153527,37000000</v>
      </c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65"/>
      <c r="BK52" s="65"/>
      <c r="BL52" s="65"/>
      <c r="BM52" s="79"/>
      <c r="BN52" s="107"/>
      <c r="BR52" s="76"/>
      <c r="BS52" s="76"/>
      <c r="BT52" s="76"/>
      <c r="BU52" s="76"/>
      <c r="BV52" s="76"/>
      <c r="BW52" s="76"/>
      <c r="BX52" s="76"/>
      <c r="BY52" s="76"/>
      <c r="BZ52" s="76"/>
      <c r="CA52" s="76"/>
      <c r="CB52" s="76"/>
      <c r="CC52" s="76"/>
      <c r="CD52" s="76"/>
      <c r="CE52" s="76"/>
    </row>
    <row r="53" ht="19.5" spans="4:39">
      <c r="D53" s="14">
        <f>INT(D52/2)</f>
        <v>3</v>
      </c>
      <c r="E53" s="16">
        <f t="shared" si="19"/>
        <v>1</v>
      </c>
      <c r="G53" s="23">
        <v>0.12</v>
      </c>
      <c r="H53" s="15">
        <f t="shared" ref="H53:H56" si="21">INT(MOD(G53*8,8))</f>
        <v>0</v>
      </c>
      <c r="J53" s="23">
        <v>0.12</v>
      </c>
      <c r="K53" s="15">
        <f t="shared" ref="K53:K56" si="22">IF(INT(MOD(J53*16,16))&lt;10,INT(MOD(J53*16,16)),_xlfn.SWITCH(INT(MOD(J53*16,16)),10,"A",11,"B",12,"C",13,"D",14,"E",15,"F",))</f>
        <v>1</v>
      </c>
      <c r="N53" s="19" t="s">
        <v>83</v>
      </c>
      <c r="O53" s="20" t="str">
        <f>CONCATENATE(O52,O51,O50,O49)</f>
        <v>1001</v>
      </c>
      <c r="Q53" s="23">
        <v>0.88</v>
      </c>
      <c r="R53" s="15">
        <f t="shared" ref="R53:R56" si="23">INT(MOD(Q53*8,8))</f>
        <v>7</v>
      </c>
      <c r="T53" s="14">
        <f t="shared" ref="T53:T55" si="24">T52*16-INT(T52*16)</f>
        <v>0.0800000000000001</v>
      </c>
      <c r="U53" s="16">
        <f t="shared" si="20"/>
        <v>1</v>
      </c>
      <c r="Y53" s="35"/>
      <c r="Z53" s="36"/>
      <c r="AA53" s="36"/>
      <c r="AB53" s="36"/>
      <c r="AC53" s="36"/>
      <c r="AD53" s="36"/>
      <c r="AE53" s="36"/>
      <c r="AF53" s="36"/>
      <c r="AG53" s="36">
        <v>6</v>
      </c>
      <c r="AH53" s="52">
        <v>7</v>
      </c>
      <c r="AI53" s="35">
        <v>0</v>
      </c>
      <c r="AJ53" s="36">
        <v>7</v>
      </c>
      <c r="AK53" s="36">
        <v>5</v>
      </c>
      <c r="AL53" s="52">
        <v>3</v>
      </c>
      <c r="AM53" s="62" t="s">
        <v>96</v>
      </c>
    </row>
    <row r="54" ht="19.5" spans="4:39">
      <c r="D54" s="14">
        <f>INT(D53/2)</f>
        <v>1</v>
      </c>
      <c r="E54" s="16">
        <f t="shared" si="19"/>
        <v>1</v>
      </c>
      <c r="G54" s="14">
        <f t="shared" ref="G54:G56" si="25">G53*8-INT(G53*8)</f>
        <v>0.96</v>
      </c>
      <c r="H54" s="16">
        <f t="shared" si="21"/>
        <v>7</v>
      </c>
      <c r="J54" s="14">
        <f t="shared" ref="J54:J56" si="26">J53*16-INT(J53*16)</f>
        <v>0.92</v>
      </c>
      <c r="K54" s="16" t="str">
        <f t="shared" si="22"/>
        <v>E</v>
      </c>
      <c r="N54" s="21" t="s">
        <v>66</v>
      </c>
      <c r="O54" s="22"/>
      <c r="Q54" s="14">
        <f t="shared" ref="Q54:Q56" si="27">Q53*8-INT(Q53*8)</f>
        <v>0.04</v>
      </c>
      <c r="R54" s="16">
        <f t="shared" si="23"/>
        <v>0</v>
      </c>
      <c r="T54" s="14">
        <f t="shared" si="24"/>
        <v>0.280000000000001</v>
      </c>
      <c r="U54" s="16">
        <f t="shared" si="20"/>
        <v>4</v>
      </c>
      <c r="Y54" s="37"/>
      <c r="Z54" s="38"/>
      <c r="AA54" s="38"/>
      <c r="AB54" s="38"/>
      <c r="AC54" s="38"/>
      <c r="AD54" s="38"/>
      <c r="AE54" s="38"/>
      <c r="AF54" s="38"/>
      <c r="AG54" s="38">
        <v>1</v>
      </c>
      <c r="AH54" s="54">
        <v>1</v>
      </c>
      <c r="AI54" s="37">
        <v>7</v>
      </c>
      <c r="AJ54" s="38">
        <v>0</v>
      </c>
      <c r="AK54" s="38">
        <v>2</v>
      </c>
      <c r="AL54" s="54">
        <v>4</v>
      </c>
      <c r="AM54" s="63" t="s">
        <v>98</v>
      </c>
    </row>
    <row r="55" ht="19.5" spans="4:66">
      <c r="D55" s="19" t="s">
        <v>83</v>
      </c>
      <c r="E55" s="20" t="str">
        <f>CONCATENATE(E54,E53,E52,E51,E50,E49)</f>
        <v>110111</v>
      </c>
      <c r="G55" s="14">
        <f t="shared" si="25"/>
        <v>0.68</v>
      </c>
      <c r="H55" s="16">
        <f t="shared" si="21"/>
        <v>5</v>
      </c>
      <c r="J55" s="14">
        <f t="shared" si="26"/>
        <v>0.719999999999999</v>
      </c>
      <c r="K55" s="16" t="str">
        <f t="shared" si="22"/>
        <v>B</v>
      </c>
      <c r="N55" s="23">
        <v>0.88</v>
      </c>
      <c r="O55" s="15">
        <f t="shared" ref="O55:O58" si="28">INT(MOD(N55*2,2))</f>
        <v>1</v>
      </c>
      <c r="Q55" s="14">
        <f t="shared" si="27"/>
        <v>0.32</v>
      </c>
      <c r="R55" s="16">
        <f t="shared" si="23"/>
        <v>2</v>
      </c>
      <c r="T55" s="25">
        <f t="shared" si="24"/>
        <v>0.480000000000018</v>
      </c>
      <c r="U55" s="24">
        <f t="shared" si="20"/>
        <v>7</v>
      </c>
      <c r="Y55" s="49"/>
      <c r="Z55" s="50"/>
      <c r="AA55" s="50"/>
      <c r="AB55" s="50"/>
      <c r="AC55" s="50"/>
      <c r="AD55" s="50"/>
      <c r="AE55" s="50"/>
      <c r="AF55" s="50"/>
      <c r="AG55" s="50"/>
      <c r="AH55" s="50" t="s">
        <v>99</v>
      </c>
      <c r="AI55" s="39"/>
      <c r="AJ55" s="40"/>
      <c r="AK55" s="40" t="s">
        <v>99</v>
      </c>
      <c r="AL55" s="56"/>
      <c r="AM55" s="64" t="s">
        <v>100</v>
      </c>
      <c r="AP55" s="8" t="s">
        <v>102</v>
      </c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65"/>
      <c r="BK55" s="65"/>
      <c r="BL55" s="65"/>
      <c r="BM55" s="79"/>
      <c r="BN55" s="94" t="s">
        <v>7</v>
      </c>
    </row>
    <row r="56" ht="19.5" spans="4:66">
      <c r="D56" s="21" t="s">
        <v>66</v>
      </c>
      <c r="E56" s="22"/>
      <c r="F56" s="1"/>
      <c r="G56" s="25">
        <f t="shared" si="25"/>
        <v>0.439999999999998</v>
      </c>
      <c r="H56" s="24">
        <f t="shared" si="21"/>
        <v>3</v>
      </c>
      <c r="J56" s="25">
        <f t="shared" si="26"/>
        <v>0.519999999999982</v>
      </c>
      <c r="K56" s="24">
        <f t="shared" si="22"/>
        <v>8</v>
      </c>
      <c r="N56" s="14">
        <f t="shared" ref="N56:N58" si="29">N55*2-INT(N55*2)</f>
        <v>0.76</v>
      </c>
      <c r="O56" s="16">
        <f t="shared" si="28"/>
        <v>1</v>
      </c>
      <c r="P56" s="1"/>
      <c r="Q56" s="25">
        <f t="shared" si="27"/>
        <v>0.560000000000002</v>
      </c>
      <c r="R56" s="24">
        <f t="shared" si="23"/>
        <v>4</v>
      </c>
      <c r="T56" s="28" t="s">
        <v>83</v>
      </c>
      <c r="U56" s="29" t="str">
        <f>CONCATENATE("0,",U52,U53,U54,U55)</f>
        <v>0,E147</v>
      </c>
      <c r="Y56" s="41"/>
      <c r="Z56" s="42"/>
      <c r="AA56" s="42"/>
      <c r="AB56" s="42"/>
      <c r="AC56" s="42"/>
      <c r="AD56" s="42"/>
      <c r="AE56" s="42"/>
      <c r="AF56" s="42"/>
      <c r="AG56" s="42">
        <v>5</v>
      </c>
      <c r="AH56" s="42">
        <v>5</v>
      </c>
      <c r="AI56" s="42">
        <v>1</v>
      </c>
      <c r="AJ56" s="42">
        <v>7</v>
      </c>
      <c r="AK56" s="42">
        <v>2</v>
      </c>
      <c r="AL56" s="42">
        <v>7</v>
      </c>
      <c r="AM56" s="27" t="s">
        <v>20</v>
      </c>
      <c r="AP56" s="66" t="s">
        <v>65</v>
      </c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8" t="s">
        <v>66</v>
      </c>
      <c r="BK56" s="65"/>
      <c r="BL56" s="65"/>
      <c r="BM56" s="95"/>
      <c r="BN56" s="96"/>
    </row>
    <row r="57" ht="19.5" spans="4:66">
      <c r="D57" s="23">
        <v>0.12</v>
      </c>
      <c r="E57" s="15">
        <f t="shared" ref="E57:E60" si="30">INT(MOD(D57*2,2))</f>
        <v>0</v>
      </c>
      <c r="F57" s="1"/>
      <c r="G57" s="19" t="s">
        <v>83</v>
      </c>
      <c r="H57" s="20" t="str">
        <f>CONCATENATE("0,",H53,H54,H55,H56)</f>
        <v>0,0753</v>
      </c>
      <c r="J57" s="28" t="s">
        <v>83</v>
      </c>
      <c r="K57" s="29" t="str">
        <f>CONCATENATE("0,",K53,K54,K55,K56)</f>
        <v>0,1EB8</v>
      </c>
      <c r="N57" s="14">
        <f t="shared" si="29"/>
        <v>0.52</v>
      </c>
      <c r="O57" s="16">
        <f t="shared" si="28"/>
        <v>1</v>
      </c>
      <c r="P57" s="1"/>
      <c r="Q57" s="19" t="s">
        <v>83</v>
      </c>
      <c r="R57" s="20" t="str">
        <f>CONCATENATE("0,",R53,R54,R55,R56)</f>
        <v>0,7024</v>
      </c>
      <c r="T57" s="26" t="s">
        <v>49</v>
      </c>
      <c r="U57" s="27" t="str">
        <f>CONCATENATE(U50,MID(U56,2,6))</f>
        <v>9,E147</v>
      </c>
      <c r="Y57" s="12" t="s">
        <v>49</v>
      </c>
      <c r="Z57" s="43"/>
      <c r="AA57" s="43"/>
      <c r="AB57" s="43"/>
      <c r="AC57" s="12" t="str">
        <f>CONCATENATE(AC56,AD56,AE56,AF56,AG56,AH56,",",AI56,AJ56,AK56,AL56)</f>
        <v>55,1727</v>
      </c>
      <c r="AD57" s="43"/>
      <c r="AE57" s="43"/>
      <c r="AF57" s="43"/>
      <c r="AG57" s="43"/>
      <c r="AH57" s="43"/>
      <c r="AI57" s="43"/>
      <c r="AJ57" s="43"/>
      <c r="AK57" s="43"/>
      <c r="AL57" s="13"/>
      <c r="AM57" s="58"/>
      <c r="AP57" s="68"/>
      <c r="AQ57" s="69"/>
      <c r="AR57" s="69"/>
      <c r="AS57" s="69"/>
      <c r="AT57" s="69"/>
      <c r="AU57" s="69"/>
      <c r="AV57" s="69"/>
      <c r="AW57" s="69"/>
      <c r="AX57" s="69"/>
      <c r="AY57" s="69"/>
      <c r="AZ57" s="81"/>
      <c r="BA57" s="81"/>
      <c r="BB57" s="81"/>
      <c r="BC57" s="81"/>
      <c r="BD57" s="81"/>
      <c r="BE57" s="81"/>
      <c r="BF57" s="81"/>
      <c r="BG57" s="81">
        <v>3</v>
      </c>
      <c r="BH57" s="81">
        <v>4</v>
      </c>
      <c r="BI57" s="81">
        <v>1</v>
      </c>
      <c r="BJ57" s="84">
        <v>8</v>
      </c>
      <c r="BK57" s="85">
        <v>0</v>
      </c>
      <c r="BL57" s="85">
        <v>0</v>
      </c>
      <c r="BM57" s="97">
        <v>0</v>
      </c>
      <c r="BN57" s="98" t="s">
        <v>68</v>
      </c>
    </row>
    <row r="58" ht="19.5" spans="4:66">
      <c r="D58" s="14">
        <f t="shared" ref="D58:D60" si="31">D57*2-INT(D57*2)</f>
        <v>0.24</v>
      </c>
      <c r="E58" s="16">
        <f t="shared" si="30"/>
        <v>0</v>
      </c>
      <c r="F58" s="1"/>
      <c r="G58" s="26" t="s">
        <v>49</v>
      </c>
      <c r="H58" s="27" t="str">
        <f>CONCATENATE(H51,MID(H57,2,6))</f>
        <v>67,0753</v>
      </c>
      <c r="J58" s="26" t="s">
        <v>49</v>
      </c>
      <c r="K58" s="27" t="str">
        <f>CONCATENATE(K51,MID(K57,2,6))</f>
        <v>37,1EB8</v>
      </c>
      <c r="N58" s="14">
        <f t="shared" si="29"/>
        <v>0.04</v>
      </c>
      <c r="O58" s="24">
        <f t="shared" si="28"/>
        <v>0</v>
      </c>
      <c r="P58" s="1"/>
      <c r="Q58" s="26" t="s">
        <v>49</v>
      </c>
      <c r="R58" s="27" t="str">
        <f>CONCATENATE(R51,MID(R57,2,6))</f>
        <v>11,7024</v>
      </c>
      <c r="AM58" s="59"/>
      <c r="AP58" s="70"/>
      <c r="AQ58" s="71"/>
      <c r="AR58" s="71"/>
      <c r="AS58" s="71"/>
      <c r="AT58" s="71"/>
      <c r="AU58" s="71"/>
      <c r="AV58" s="71"/>
      <c r="AW58" s="71"/>
      <c r="AX58" s="71"/>
      <c r="AY58" s="71"/>
      <c r="AZ58" s="82"/>
      <c r="BA58" s="82"/>
      <c r="BB58" s="82"/>
      <c r="BC58" s="82"/>
      <c r="BD58" s="82"/>
      <c r="BE58" s="82"/>
      <c r="BF58" s="82"/>
      <c r="BG58" s="82"/>
      <c r="BH58" s="82">
        <v>4</v>
      </c>
      <c r="BI58" s="82">
        <v>0</v>
      </c>
      <c r="BJ58" s="86">
        <v>3</v>
      </c>
      <c r="BK58" s="87">
        <v>8</v>
      </c>
      <c r="BL58" s="87">
        <v>5</v>
      </c>
      <c r="BM58" s="99">
        <v>1</v>
      </c>
      <c r="BN58" s="98" t="s">
        <v>70</v>
      </c>
    </row>
    <row r="59" ht="19.5" spans="4:66">
      <c r="D59" s="14">
        <f t="shared" si="31"/>
        <v>0.48</v>
      </c>
      <c r="E59" s="16">
        <f t="shared" si="30"/>
        <v>0</v>
      </c>
      <c r="F59" s="1"/>
      <c r="N59" s="19" t="s">
        <v>83</v>
      </c>
      <c r="O59" s="20" t="str">
        <f>CONCATENATE("0,",O55,O56,O57,O58)</f>
        <v>0,1110</v>
      </c>
      <c r="P59" s="1"/>
      <c r="AM59" s="59"/>
      <c r="AP59" s="72"/>
      <c r="AQ59" s="73"/>
      <c r="AR59" s="73"/>
      <c r="AS59" s="73"/>
      <c r="AT59" s="73"/>
      <c r="AU59" s="73"/>
      <c r="AV59" s="74"/>
      <c r="AW59" s="74"/>
      <c r="AX59" s="74"/>
      <c r="AY59" s="74"/>
      <c r="AZ59" s="74"/>
      <c r="BA59" s="74"/>
      <c r="BB59" s="74"/>
      <c r="BC59" s="74"/>
      <c r="BD59" s="74"/>
      <c r="BE59" s="74"/>
      <c r="BF59" s="74"/>
      <c r="BG59" s="74">
        <v>3</v>
      </c>
      <c r="BH59" s="74">
        <v>4</v>
      </c>
      <c r="BI59" s="74">
        <v>1</v>
      </c>
      <c r="BJ59" s="88">
        <v>8</v>
      </c>
      <c r="BK59" s="89">
        <v>0</v>
      </c>
      <c r="BL59" s="89">
        <v>0</v>
      </c>
      <c r="BM59" s="100">
        <v>0</v>
      </c>
      <c r="BN59" s="101" t="s">
        <v>72</v>
      </c>
    </row>
    <row r="60" ht="19.5" spans="4:66">
      <c r="D60" s="14">
        <f t="shared" si="31"/>
        <v>0.96</v>
      </c>
      <c r="E60" s="24">
        <f t="shared" si="30"/>
        <v>1</v>
      </c>
      <c r="N60" s="26" t="s">
        <v>49</v>
      </c>
      <c r="O60" s="27" t="str">
        <f>CONCATENATE(O53,MID(O59,2,6))</f>
        <v>1001,1110</v>
      </c>
      <c r="Y60" s="21" t="s">
        <v>103</v>
      </c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22"/>
      <c r="AM60" s="20" t="s">
        <v>7</v>
      </c>
      <c r="AP60" s="75"/>
      <c r="AV60" s="76"/>
      <c r="AW60" s="76"/>
      <c r="AX60" s="76"/>
      <c r="AY60" s="76"/>
      <c r="AZ60" s="76"/>
      <c r="BA60" s="76"/>
      <c r="BB60" s="76"/>
      <c r="BC60" s="76"/>
      <c r="BD60" s="76"/>
      <c r="BE60" s="76"/>
      <c r="BF60" s="76" t="s">
        <v>28</v>
      </c>
      <c r="BG60" s="76">
        <v>14</v>
      </c>
      <c r="BH60" s="76">
        <v>5</v>
      </c>
      <c r="BI60" s="76">
        <v>28</v>
      </c>
      <c r="BJ60" s="77">
        <v>0</v>
      </c>
      <c r="BK60" s="76">
        <v>0</v>
      </c>
      <c r="BL60" s="76">
        <v>0</v>
      </c>
      <c r="BM60" s="102"/>
      <c r="BN60" s="108"/>
    </row>
    <row r="61" ht="19.5" spans="4:66">
      <c r="D61" s="19" t="s">
        <v>83</v>
      </c>
      <c r="E61" s="20" t="str">
        <f>CONCATENATE("0,",E57,E58,E59,E60)</f>
        <v>0,0001</v>
      </c>
      <c r="Y61" s="26" t="s">
        <v>65</v>
      </c>
      <c r="Z61" s="34"/>
      <c r="AA61" s="34"/>
      <c r="AB61" s="34"/>
      <c r="AC61" s="34"/>
      <c r="AD61" s="34"/>
      <c r="AE61" s="34"/>
      <c r="AF61" s="34"/>
      <c r="AG61" s="34"/>
      <c r="AH61" s="34"/>
      <c r="AI61" s="26" t="s">
        <v>66</v>
      </c>
      <c r="AJ61" s="34"/>
      <c r="AK61" s="34"/>
      <c r="AL61" s="51"/>
      <c r="AM61" s="29"/>
      <c r="AP61" s="75"/>
      <c r="AV61" s="76"/>
      <c r="AW61" s="76"/>
      <c r="AX61" s="76"/>
      <c r="AY61" s="76"/>
      <c r="AZ61" s="76"/>
      <c r="BA61" s="76"/>
      <c r="BB61" s="76"/>
      <c r="BC61" s="76"/>
      <c r="BD61" s="76"/>
      <c r="BE61" s="76">
        <v>18</v>
      </c>
      <c r="BF61" s="76">
        <v>20</v>
      </c>
      <c r="BG61" s="76">
        <v>8</v>
      </c>
      <c r="BH61" s="76">
        <v>40</v>
      </c>
      <c r="BI61" s="76">
        <v>0</v>
      </c>
      <c r="BJ61" s="77">
        <v>0</v>
      </c>
      <c r="BK61" s="76">
        <v>0</v>
      </c>
      <c r="BL61" s="76"/>
      <c r="BM61" s="102"/>
      <c r="BN61" s="108"/>
    </row>
    <row r="62" ht="19.5" spans="4:66">
      <c r="D62" s="26" t="s">
        <v>49</v>
      </c>
      <c r="E62" s="27" t="str">
        <f>CONCATENATE(E55,MID(E61,2,6))</f>
        <v>110111,0001</v>
      </c>
      <c r="Y62" s="35"/>
      <c r="Z62" s="36"/>
      <c r="AA62" s="36"/>
      <c r="AB62" s="36"/>
      <c r="AC62" s="36"/>
      <c r="AD62" s="36"/>
      <c r="AE62" s="36"/>
      <c r="AF62" s="36"/>
      <c r="AG62" s="36">
        <v>5</v>
      </c>
      <c r="AH62" s="52">
        <v>5</v>
      </c>
      <c r="AI62" s="35">
        <v>1</v>
      </c>
      <c r="AJ62" s="36">
        <v>2</v>
      </c>
      <c r="AK62" s="36">
        <v>0</v>
      </c>
      <c r="AL62" s="52">
        <v>0</v>
      </c>
      <c r="AM62" s="62" t="s">
        <v>96</v>
      </c>
      <c r="AP62" s="75"/>
      <c r="AV62" s="76"/>
      <c r="AW62" s="76"/>
      <c r="AX62" s="76"/>
      <c r="AY62" s="76"/>
      <c r="AZ62" s="76"/>
      <c r="BA62" s="76"/>
      <c r="BB62" s="76"/>
      <c r="BC62" s="76"/>
      <c r="BD62" s="76">
        <v>9</v>
      </c>
      <c r="BE62" s="76" t="s">
        <v>25</v>
      </c>
      <c r="BF62" s="76">
        <v>3</v>
      </c>
      <c r="BG62" s="76">
        <v>18</v>
      </c>
      <c r="BH62" s="76">
        <v>0</v>
      </c>
      <c r="BI62" s="93">
        <v>0</v>
      </c>
      <c r="BJ62" s="76">
        <v>0</v>
      </c>
      <c r="BK62" s="76"/>
      <c r="BL62" s="76"/>
      <c r="BM62" s="102"/>
      <c r="BN62" s="108"/>
    </row>
    <row r="63" ht="19.5" spans="25:66">
      <c r="Y63" s="37"/>
      <c r="Z63" s="38"/>
      <c r="AA63" s="38"/>
      <c r="AB63" s="38"/>
      <c r="AC63" s="38"/>
      <c r="AD63" s="38"/>
      <c r="AE63" s="38"/>
      <c r="AF63" s="38"/>
      <c r="AG63" s="38"/>
      <c r="AH63" s="54">
        <v>9</v>
      </c>
      <c r="AI63" s="37">
        <v>8</v>
      </c>
      <c r="AJ63" s="38">
        <v>8</v>
      </c>
      <c r="AK63" s="38">
        <v>0</v>
      </c>
      <c r="AL63" s="54">
        <v>0</v>
      </c>
      <c r="AM63" s="63" t="s">
        <v>98</v>
      </c>
      <c r="AP63" s="75"/>
      <c r="AV63" s="76"/>
      <c r="AW63" s="76"/>
      <c r="AX63" s="76"/>
      <c r="AY63" s="76"/>
      <c r="AZ63" s="76"/>
      <c r="BA63" s="76"/>
      <c r="BB63" s="76"/>
      <c r="BC63" s="76">
        <v>0</v>
      </c>
      <c r="BD63" s="76">
        <v>0</v>
      </c>
      <c r="BE63" s="76">
        <v>0</v>
      </c>
      <c r="BF63" s="76">
        <v>0</v>
      </c>
      <c r="BG63" s="76">
        <v>0</v>
      </c>
      <c r="BH63" s="76">
        <v>0</v>
      </c>
      <c r="BI63" s="76">
        <v>0</v>
      </c>
      <c r="BJ63" s="77"/>
      <c r="BK63" s="76"/>
      <c r="BL63" s="76"/>
      <c r="BM63" s="102"/>
      <c r="BN63" s="108"/>
    </row>
    <row r="64" ht="19.5" spans="1:66">
      <c r="A64" s="2" t="s">
        <v>56</v>
      </c>
      <c r="B64" s="3" t="s">
        <v>104</v>
      </c>
      <c r="Y64" s="49"/>
      <c r="Z64" s="50"/>
      <c r="AA64" s="50"/>
      <c r="AB64" s="50"/>
      <c r="AC64" s="50"/>
      <c r="AD64" s="50"/>
      <c r="AE64" s="50"/>
      <c r="AF64" s="50"/>
      <c r="AG64" s="50" t="s">
        <v>99</v>
      </c>
      <c r="AH64" s="50"/>
      <c r="AI64" s="39"/>
      <c r="AJ64" s="40"/>
      <c r="AK64" s="40"/>
      <c r="AL64" s="56"/>
      <c r="AM64" s="64" t="s">
        <v>100</v>
      </c>
      <c r="AP64" s="75"/>
      <c r="AU64" s="76"/>
      <c r="AV64" s="76"/>
      <c r="AW64" s="76"/>
      <c r="AX64" s="76"/>
      <c r="AY64" s="76"/>
      <c r="AZ64" s="76"/>
      <c r="BA64" s="76"/>
      <c r="BB64" s="76" t="s">
        <v>25</v>
      </c>
      <c r="BC64" s="76">
        <v>10</v>
      </c>
      <c r="BD64" s="76">
        <v>4</v>
      </c>
      <c r="BE64" s="76">
        <v>20</v>
      </c>
      <c r="BF64" s="76">
        <v>0</v>
      </c>
      <c r="BG64" s="76">
        <v>0</v>
      </c>
      <c r="BH64" s="76">
        <v>0</v>
      </c>
      <c r="BI64" s="76"/>
      <c r="BJ64" s="77"/>
      <c r="BK64" s="76"/>
      <c r="BL64" s="76"/>
      <c r="BM64" s="102"/>
      <c r="BN64" s="108"/>
    </row>
    <row r="65" ht="19.5" spans="1:66">
      <c r="A65" s="4" t="s">
        <v>57</v>
      </c>
      <c r="B65" s="5" t="s">
        <v>105</v>
      </c>
      <c r="Y65" s="41"/>
      <c r="Z65" s="42"/>
      <c r="AA65" s="42"/>
      <c r="AB65" s="42"/>
      <c r="AC65" s="42"/>
      <c r="AD65" s="42"/>
      <c r="AE65" s="42"/>
      <c r="AF65" s="42"/>
      <c r="AG65" s="42">
        <v>4</v>
      </c>
      <c r="AH65" s="42">
        <v>5</v>
      </c>
      <c r="AI65" s="42">
        <v>2</v>
      </c>
      <c r="AJ65" s="42">
        <v>4</v>
      </c>
      <c r="AK65" s="42">
        <v>0</v>
      </c>
      <c r="AL65" s="42">
        <v>0</v>
      </c>
      <c r="AM65" s="27" t="s">
        <v>20</v>
      </c>
      <c r="AP65" s="8" t="s">
        <v>65</v>
      </c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8" t="s">
        <v>66</v>
      </c>
      <c r="BG65" s="65"/>
      <c r="BH65" s="65"/>
      <c r="BI65" s="65"/>
      <c r="BJ65" s="65"/>
      <c r="BK65" s="65"/>
      <c r="BL65" s="65"/>
      <c r="BM65" s="79"/>
      <c r="BN65" s="105" t="s">
        <v>20</v>
      </c>
    </row>
    <row r="66" ht="19.5" spans="1:66">
      <c r="A66" s="4" t="s">
        <v>59</v>
      </c>
      <c r="B66" s="5" t="s">
        <v>106</v>
      </c>
      <c r="Y66" s="12" t="s">
        <v>49</v>
      </c>
      <c r="Z66" s="43"/>
      <c r="AA66" s="43"/>
      <c r="AB66" s="43"/>
      <c r="AC66" s="12" t="str">
        <f>CONCATENATE(AC65,AD65,AE65,AF65,AG65,AH65,",",AI65,AJ65,AK65,AL65)</f>
        <v>45,2400</v>
      </c>
      <c r="AD66" s="43"/>
      <c r="AE66" s="43"/>
      <c r="AF66" s="43"/>
      <c r="AG66" s="43"/>
      <c r="AH66" s="43"/>
      <c r="AI66" s="43"/>
      <c r="AJ66" s="43"/>
      <c r="AK66" s="43"/>
      <c r="AL66" s="13"/>
      <c r="AM66" s="58"/>
      <c r="AP66" s="78"/>
      <c r="AQ66" s="78"/>
      <c r="AR66" s="78"/>
      <c r="AS66" s="78"/>
      <c r="AT66" s="78"/>
      <c r="AU66" s="78"/>
      <c r="AV66" s="78"/>
      <c r="AW66" s="78"/>
      <c r="AX66" s="78"/>
      <c r="AY66" s="78"/>
      <c r="AZ66" s="78"/>
      <c r="BA66" s="78"/>
      <c r="BB66" s="78" t="s">
        <v>26</v>
      </c>
      <c r="BC66" s="78">
        <v>1</v>
      </c>
      <c r="BD66" s="78">
        <v>1</v>
      </c>
      <c r="BE66" s="78">
        <v>7</v>
      </c>
      <c r="BF66" s="78">
        <v>5</v>
      </c>
      <c r="BG66" s="78" t="s">
        <v>23</v>
      </c>
      <c r="BH66" s="78" t="s">
        <v>23</v>
      </c>
      <c r="BI66" s="78">
        <v>9</v>
      </c>
      <c r="BJ66" s="78">
        <v>8</v>
      </c>
      <c r="BK66" s="78">
        <v>0</v>
      </c>
      <c r="BL66" s="78">
        <v>0</v>
      </c>
      <c r="BM66" s="78">
        <v>0</v>
      </c>
      <c r="BN66" s="106"/>
    </row>
    <row r="67" ht="19.5" spans="1:66">
      <c r="A67" s="6" t="s">
        <v>63</v>
      </c>
      <c r="B67" s="7" t="s">
        <v>107</v>
      </c>
      <c r="AM67" s="59"/>
      <c r="AP67" s="8" t="s">
        <v>49</v>
      </c>
      <c r="AQ67" s="65"/>
      <c r="AR67" s="65"/>
      <c r="AS67" s="79"/>
      <c r="AT67" s="65" t="str">
        <f>CONCATENATE(AP66,AQ66,AR66,AS66,AT66,AU66,AV66,AW66,AX66,AY66,AZ66,BA66,BB66,BC66,BD66,BE66,",",BF66,BG66,BH66,BI66,BJ66,BK66,BL66,BM66)</f>
        <v>D117,5BB98000</v>
      </c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65"/>
      <c r="BK67" s="65"/>
      <c r="BL67" s="65"/>
      <c r="BM67" s="79"/>
      <c r="BN67" s="107"/>
    </row>
    <row r="68" ht="15.75" spans="1:39">
      <c r="A68" s="1"/>
      <c r="B68" s="1"/>
      <c r="AM68" s="59"/>
    </row>
    <row r="69" ht="19.5" spans="1:39">
      <c r="A69" s="1"/>
      <c r="B69" s="1"/>
      <c r="Y69" s="21" t="s">
        <v>108</v>
      </c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22"/>
      <c r="AM69" s="20" t="s">
        <v>7</v>
      </c>
    </row>
    <row r="70" ht="16.5" spans="1:39">
      <c r="A70" s="1"/>
      <c r="B70" s="1"/>
      <c r="Y70" s="26" t="s">
        <v>65</v>
      </c>
      <c r="Z70" s="34"/>
      <c r="AA70" s="34"/>
      <c r="AB70" s="34"/>
      <c r="AC70" s="34"/>
      <c r="AD70" s="34"/>
      <c r="AE70" s="34"/>
      <c r="AF70" s="34"/>
      <c r="AG70" s="34"/>
      <c r="AH70" s="34"/>
      <c r="AI70" s="26" t="s">
        <v>66</v>
      </c>
      <c r="AJ70" s="34"/>
      <c r="AK70" s="34"/>
      <c r="AL70" s="51"/>
      <c r="AM70" s="29"/>
    </row>
    <row r="71" ht="19.5" spans="1:62">
      <c r="A71" s="2" t="s">
        <v>56</v>
      </c>
      <c r="B71" s="3" t="s">
        <v>109</v>
      </c>
      <c r="Y71" s="35"/>
      <c r="Z71" s="36"/>
      <c r="AA71" s="36"/>
      <c r="AB71" s="36"/>
      <c r="AC71" s="36"/>
      <c r="AD71" s="36"/>
      <c r="AE71" s="36"/>
      <c r="AF71" s="36"/>
      <c r="AG71" s="36">
        <v>3</v>
      </c>
      <c r="AH71" s="36">
        <v>7</v>
      </c>
      <c r="AI71" s="35">
        <v>1</v>
      </c>
      <c r="AJ71" s="36" t="s">
        <v>27</v>
      </c>
      <c r="AK71" s="36" t="s">
        <v>23</v>
      </c>
      <c r="AL71" s="52">
        <v>8</v>
      </c>
      <c r="AM71" s="62" t="s">
        <v>96</v>
      </c>
      <c r="AP71" s="66" t="s">
        <v>110</v>
      </c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139"/>
      <c r="BC71" s="66"/>
      <c r="BD71" s="140"/>
      <c r="BE71" s="140"/>
      <c r="BF71" s="140"/>
      <c r="BG71" s="170"/>
      <c r="BH71" s="66" t="s">
        <v>7</v>
      </c>
      <c r="BI71" s="140"/>
      <c r="BJ71" s="170"/>
    </row>
    <row r="72" ht="19.5" spans="1:62">
      <c r="A72" s="4" t="s">
        <v>57</v>
      </c>
      <c r="B72" s="5" t="s">
        <v>111</v>
      </c>
      <c r="Y72" s="37"/>
      <c r="Z72" s="38"/>
      <c r="AA72" s="38"/>
      <c r="AB72" s="38"/>
      <c r="AC72" s="38"/>
      <c r="AD72" s="38"/>
      <c r="AE72" s="38"/>
      <c r="AF72" s="38"/>
      <c r="AH72" s="38">
        <v>9</v>
      </c>
      <c r="AI72" s="37" t="s">
        <v>27</v>
      </c>
      <c r="AJ72" s="38">
        <v>1</v>
      </c>
      <c r="AK72" s="38">
        <v>4</v>
      </c>
      <c r="AL72" s="54">
        <v>7</v>
      </c>
      <c r="AM72" s="63" t="s">
        <v>98</v>
      </c>
      <c r="AP72" s="8" t="s">
        <v>65</v>
      </c>
      <c r="AQ72" s="65"/>
      <c r="AR72" s="65"/>
      <c r="AS72" s="65"/>
      <c r="AT72" s="65"/>
      <c r="AU72" s="65"/>
      <c r="AV72" s="65"/>
      <c r="AW72" s="65"/>
      <c r="AX72" s="65"/>
      <c r="AY72" s="8" t="s">
        <v>66</v>
      </c>
      <c r="AZ72" s="65"/>
      <c r="BA72" s="65"/>
      <c r="BB72" s="141"/>
      <c r="BC72" s="142"/>
      <c r="BD72" s="143"/>
      <c r="BE72" s="143"/>
      <c r="BF72" s="143"/>
      <c r="BG72" s="171"/>
      <c r="BH72" s="142"/>
      <c r="BI72" s="143"/>
      <c r="BJ72" s="171"/>
    </row>
    <row r="73" ht="19.5" spans="1:62">
      <c r="A73" s="4" t="s">
        <v>59</v>
      </c>
      <c r="B73" s="5" t="s">
        <v>112</v>
      </c>
      <c r="Y73" s="39"/>
      <c r="Z73" s="40"/>
      <c r="AA73" s="40"/>
      <c r="AB73" s="40"/>
      <c r="AC73" s="40"/>
      <c r="AD73" s="40"/>
      <c r="AE73" s="40"/>
      <c r="AF73" s="40"/>
      <c r="AG73" s="40" t="s">
        <v>99</v>
      </c>
      <c r="AH73" s="40"/>
      <c r="AI73" s="39"/>
      <c r="AJ73" s="40"/>
      <c r="AK73" s="40"/>
      <c r="AL73" s="56"/>
      <c r="AM73" s="64" t="s">
        <v>100</v>
      </c>
      <c r="AP73" s="121">
        <v>1</v>
      </c>
      <c r="AQ73" s="81">
        <v>0</v>
      </c>
      <c r="AR73" s="81">
        <v>1</v>
      </c>
      <c r="AS73" s="81">
        <v>1</v>
      </c>
      <c r="AT73" s="81">
        <v>0</v>
      </c>
      <c r="AU73" s="81">
        <v>0</v>
      </c>
      <c r="AV73" s="81">
        <v>0</v>
      </c>
      <c r="AW73" s="81">
        <v>1</v>
      </c>
      <c r="AX73" s="81">
        <v>1</v>
      </c>
      <c r="AY73" s="121">
        <v>1</v>
      </c>
      <c r="AZ73" s="81">
        <v>0</v>
      </c>
      <c r="BA73" s="81">
        <v>1</v>
      </c>
      <c r="BB73" s="144">
        <v>1</v>
      </c>
      <c r="BC73" s="121"/>
      <c r="BD73" s="81"/>
      <c r="BE73" s="81"/>
      <c r="BF73" s="81"/>
      <c r="BG73" s="172"/>
      <c r="BH73" s="163" t="s">
        <v>113</v>
      </c>
      <c r="BI73" s="164"/>
      <c r="BJ73" s="173"/>
    </row>
    <row r="74" ht="19.5" spans="1:62">
      <c r="A74" s="6" t="s">
        <v>63</v>
      </c>
      <c r="B74" s="7" t="s">
        <v>114</v>
      </c>
      <c r="Y74" s="113"/>
      <c r="Z74" s="114"/>
      <c r="AA74" s="114"/>
      <c r="AB74" s="114"/>
      <c r="AC74" s="114"/>
      <c r="AD74" s="114"/>
      <c r="AE74" s="114"/>
      <c r="AF74" s="114"/>
      <c r="AG74" s="114">
        <v>2</v>
      </c>
      <c r="AH74" s="114">
        <v>13</v>
      </c>
      <c r="AI74" s="114">
        <v>3</v>
      </c>
      <c r="AJ74" s="114">
        <v>13</v>
      </c>
      <c r="AK74" s="114">
        <v>7</v>
      </c>
      <c r="AL74" s="114">
        <v>1</v>
      </c>
      <c r="AM74" s="118" t="s">
        <v>20</v>
      </c>
      <c r="AP74" s="122"/>
      <c r="AQ74" s="123"/>
      <c r="AR74" s="123"/>
      <c r="AS74" s="123"/>
      <c r="AT74" s="123"/>
      <c r="AU74" s="123"/>
      <c r="AV74" s="123">
        <v>1</v>
      </c>
      <c r="AW74" s="123">
        <v>0</v>
      </c>
      <c r="AX74" s="123">
        <v>0</v>
      </c>
      <c r="AY74" s="122">
        <v>0</v>
      </c>
      <c r="AZ74" s="123">
        <v>0</v>
      </c>
      <c r="BA74" s="123">
        <v>0</v>
      </c>
      <c r="BB74" s="145">
        <v>0</v>
      </c>
      <c r="BC74" s="122"/>
      <c r="BD74" s="123"/>
      <c r="BE74" s="123"/>
      <c r="BF74" s="123"/>
      <c r="BG74" s="174"/>
      <c r="BH74" s="175" t="s">
        <v>115</v>
      </c>
      <c r="BI74" s="176"/>
      <c r="BJ74" s="177"/>
    </row>
    <row r="75" ht="19.5" spans="25:62">
      <c r="Y75" s="41"/>
      <c r="Z75" s="41"/>
      <c r="AA75" s="41"/>
      <c r="AB75" s="41"/>
      <c r="AC75" s="41"/>
      <c r="AD75" s="47"/>
      <c r="AE75" s="41"/>
      <c r="AF75" s="48"/>
      <c r="AG75" s="48">
        <v>2</v>
      </c>
      <c r="AH75" s="48" t="s">
        <v>26</v>
      </c>
      <c r="AI75" s="48">
        <v>3</v>
      </c>
      <c r="AJ75" s="48" t="s">
        <v>26</v>
      </c>
      <c r="AK75" s="48">
        <v>7</v>
      </c>
      <c r="AL75" s="48">
        <v>1</v>
      </c>
      <c r="AM75" s="61"/>
      <c r="AP75" s="77">
        <v>1</v>
      </c>
      <c r="AQ75" s="76">
        <v>0</v>
      </c>
      <c r="AR75" s="76">
        <v>1</v>
      </c>
      <c r="AS75" s="76">
        <v>1</v>
      </c>
      <c r="AT75" s="76">
        <v>0</v>
      </c>
      <c r="AU75" s="76">
        <v>0</v>
      </c>
      <c r="AV75" s="76">
        <v>0</v>
      </c>
      <c r="AX75" s="146"/>
      <c r="BC75" s="75"/>
      <c r="BG75" s="178"/>
      <c r="BH75" s="179" t="s">
        <v>116</v>
      </c>
      <c r="BI75" s="180"/>
      <c r="BJ75" s="181"/>
    </row>
    <row r="76" ht="32.25" spans="4:62">
      <c r="D76" s="10" t="s">
        <v>81</v>
      </c>
      <c r="E76" s="11" t="s">
        <v>82</v>
      </c>
      <c r="G76" s="10" t="s">
        <v>81</v>
      </c>
      <c r="H76" s="11" t="s">
        <v>82</v>
      </c>
      <c r="I76" s="1"/>
      <c r="J76" s="10" t="s">
        <v>81</v>
      </c>
      <c r="K76" s="11" t="s">
        <v>82</v>
      </c>
      <c r="L76" s="1"/>
      <c r="M76" s="1"/>
      <c r="N76" s="10" t="s">
        <v>81</v>
      </c>
      <c r="O76" s="11" t="s">
        <v>82</v>
      </c>
      <c r="Q76" s="10" t="s">
        <v>81</v>
      </c>
      <c r="R76" s="11" t="s">
        <v>82</v>
      </c>
      <c r="S76" s="1"/>
      <c r="T76" s="10" t="s">
        <v>81</v>
      </c>
      <c r="U76" s="11" t="s">
        <v>82</v>
      </c>
      <c r="Y76" s="12" t="s">
        <v>49</v>
      </c>
      <c r="Z76" s="43"/>
      <c r="AA76" s="43"/>
      <c r="AB76" s="43"/>
      <c r="AC76" s="12" t="str">
        <f>CONCATENATE(Y75,Z75,AA75,AB75,AC75,AD75,AE75,AF75,AG75,AH75,",",AI75,AJ75,AK75,AL75)</f>
        <v>2D,3D71</v>
      </c>
      <c r="AD76" s="43"/>
      <c r="AE76" s="43"/>
      <c r="AF76" s="43"/>
      <c r="AG76" s="43"/>
      <c r="AH76" s="43"/>
      <c r="AI76" s="43"/>
      <c r="AJ76" s="43"/>
      <c r="AK76" s="43"/>
      <c r="AL76" s="13"/>
      <c r="AM76" s="58"/>
      <c r="AP76" s="124">
        <v>1</v>
      </c>
      <c r="AQ76" s="125">
        <v>0</v>
      </c>
      <c r="AR76" s="125">
        <v>0</v>
      </c>
      <c r="AS76" s="125">
        <v>0</v>
      </c>
      <c r="AT76" s="125">
        <v>0</v>
      </c>
      <c r="AU76" s="125">
        <v>0</v>
      </c>
      <c r="AV76" s="125">
        <v>0</v>
      </c>
      <c r="AW76" s="76"/>
      <c r="AX76" s="147"/>
      <c r="AY76" s="76"/>
      <c r="AZ76" s="76"/>
      <c r="BA76" s="76"/>
      <c r="BB76" s="76"/>
      <c r="BC76" s="77"/>
      <c r="BD76" s="76"/>
      <c r="BE76" s="76"/>
      <c r="BF76" s="76"/>
      <c r="BG76" s="182"/>
      <c r="BH76" s="183"/>
      <c r="BI76" s="184"/>
      <c r="BJ76" s="185"/>
    </row>
    <row r="77" ht="19.5" spans="4:62">
      <c r="D77" s="12" t="s">
        <v>65</v>
      </c>
      <c r="E77" s="13"/>
      <c r="G77" s="12" t="s">
        <v>65</v>
      </c>
      <c r="H77" s="13"/>
      <c r="I77" s="1"/>
      <c r="J77" s="21" t="s">
        <v>65</v>
      </c>
      <c r="K77" s="22"/>
      <c r="L77" s="1"/>
      <c r="M77" s="1"/>
      <c r="N77" s="12" t="s">
        <v>65</v>
      </c>
      <c r="O77" s="13"/>
      <c r="Q77" s="12" t="s">
        <v>65</v>
      </c>
      <c r="R77" s="13"/>
      <c r="S77" s="1"/>
      <c r="T77" s="21" t="s">
        <v>65</v>
      </c>
      <c r="U77" s="22"/>
      <c r="Y77" s="115"/>
      <c r="Z77" s="115"/>
      <c r="AA77" s="115"/>
      <c r="AB77" s="115"/>
      <c r="AC77" s="115"/>
      <c r="AD77" s="115"/>
      <c r="AE77" s="115"/>
      <c r="AF77" s="115"/>
      <c r="AG77" s="115"/>
      <c r="AH77" s="115"/>
      <c r="AI77" s="115"/>
      <c r="AJ77" s="115"/>
      <c r="AK77" s="115"/>
      <c r="AL77" s="115"/>
      <c r="AM77" s="116"/>
      <c r="AP77" s="77"/>
      <c r="AQ77" s="76"/>
      <c r="AR77" s="76">
        <v>1</v>
      </c>
      <c r="AS77" s="76">
        <v>1</v>
      </c>
      <c r="AT77" s="76">
        <v>0</v>
      </c>
      <c r="AU77" s="76">
        <v>0</v>
      </c>
      <c r="AV77" s="76">
        <v>0</v>
      </c>
      <c r="AW77" s="76">
        <v>1</v>
      </c>
      <c r="AX77" s="147">
        <v>1</v>
      </c>
      <c r="AY77" s="76"/>
      <c r="AZ77" s="76"/>
      <c r="BA77" s="76"/>
      <c r="BB77" s="76"/>
      <c r="BC77" s="77"/>
      <c r="BD77" s="76"/>
      <c r="BE77" s="76"/>
      <c r="BF77" s="76"/>
      <c r="BG77" s="182"/>
      <c r="BH77" s="183"/>
      <c r="BI77" s="184"/>
      <c r="BJ77" s="185"/>
    </row>
    <row r="78" ht="18.75" spans="4:62">
      <c r="D78" s="14">
        <v>64</v>
      </c>
      <c r="E78" s="15">
        <f t="shared" ref="E78:E84" si="32">MOD(D78,2)</f>
        <v>0</v>
      </c>
      <c r="G78" s="14">
        <v>64</v>
      </c>
      <c r="H78" s="15">
        <f>MOD(G78,8)</f>
        <v>0</v>
      </c>
      <c r="J78" s="23">
        <v>64</v>
      </c>
      <c r="K78" s="15">
        <f>IF(MOD(J78,16)&lt;10,MOD(J78,16),_xlfn.SWITCH(MOD(J78,16),10,"A",11,"B",12,"C",13,"D",14,"E",15,"F",))</f>
        <v>0</v>
      </c>
      <c r="N78" s="14">
        <v>833</v>
      </c>
      <c r="O78" s="15">
        <f t="shared" ref="O78:O87" si="33">MOD(N78,2)</f>
        <v>1</v>
      </c>
      <c r="Q78" s="14">
        <v>833</v>
      </c>
      <c r="R78" s="15">
        <f t="shared" ref="R78:R81" si="34">MOD(Q78,8)</f>
        <v>1</v>
      </c>
      <c r="T78" s="23">
        <v>833</v>
      </c>
      <c r="U78" s="15">
        <f>IF(MOD(T78,16)&lt;10,MOD(T78,16),_xlfn.SWITCH(MOD(T78,16),10,"A",11,"B",12,"C",13,"D",14,"E",15,"F",))</f>
        <v>1</v>
      </c>
      <c r="Y78" s="116"/>
      <c r="Z78" s="116"/>
      <c r="AA78" s="116"/>
      <c r="AB78" s="116"/>
      <c r="AC78" s="116"/>
      <c r="AD78" s="116"/>
      <c r="AE78" s="116"/>
      <c r="AF78" s="116"/>
      <c r="AG78" s="116"/>
      <c r="AH78" s="116"/>
      <c r="AI78" s="116"/>
      <c r="AJ78" s="116"/>
      <c r="AK78" s="116"/>
      <c r="AL78" s="116"/>
      <c r="AM78" s="116"/>
      <c r="AP78" s="77"/>
      <c r="AQ78" s="76"/>
      <c r="AR78" s="125">
        <v>1</v>
      </c>
      <c r="AS78" s="125">
        <v>0</v>
      </c>
      <c r="AT78" s="125">
        <v>0</v>
      </c>
      <c r="AU78" s="125">
        <v>0</v>
      </c>
      <c r="AV78" s="125">
        <v>0</v>
      </c>
      <c r="AW78" s="125">
        <v>0</v>
      </c>
      <c r="AX78" s="148">
        <v>0</v>
      </c>
      <c r="AY78" s="76"/>
      <c r="AZ78" s="76"/>
      <c r="BA78" s="76"/>
      <c r="BB78" s="76"/>
      <c r="BC78" s="77"/>
      <c r="BD78" s="76"/>
      <c r="BE78" s="76"/>
      <c r="BF78" s="76"/>
      <c r="BG78" s="182"/>
      <c r="BH78" s="183"/>
      <c r="BI78" s="184"/>
      <c r="BJ78" s="185"/>
    </row>
    <row r="79" ht="19.5" spans="4:62">
      <c r="D79" s="14">
        <f t="shared" ref="D79:D84" si="35">INT(D78/2)</f>
        <v>32</v>
      </c>
      <c r="E79" s="16">
        <f t="shared" si="32"/>
        <v>0</v>
      </c>
      <c r="G79" s="14">
        <f>INT(G78/8)</f>
        <v>8</v>
      </c>
      <c r="H79" s="17">
        <f>MOD(G79,8)</f>
        <v>0</v>
      </c>
      <c r="J79" s="14">
        <f>INT(J78/16)</f>
        <v>4</v>
      </c>
      <c r="K79" s="30">
        <f>IF(MOD(J79,16)&lt;10,MOD(J79,16),_xlfn.SWITCH(MOD(J79,16),10,"A",11,"B",12,"C",13,"D",14,"E",15,"F",))</f>
        <v>4</v>
      </c>
      <c r="N79" s="14">
        <f t="shared" ref="N79:N87" si="36">INT(N78/2)</f>
        <v>416</v>
      </c>
      <c r="O79" s="16">
        <f t="shared" si="33"/>
        <v>0</v>
      </c>
      <c r="Q79" s="14">
        <f>INT(Q78/8)</f>
        <v>104</v>
      </c>
      <c r="R79" s="17">
        <f t="shared" si="34"/>
        <v>0</v>
      </c>
      <c r="T79" s="14">
        <f>INT(T78/16)</f>
        <v>52</v>
      </c>
      <c r="U79" s="16">
        <f>IF(MOD(T79,16)&lt;10,MOD(T79,16),_xlfn.SWITCH(MOD(T79,16),10,"A",11,"B",12,"C",13,"D",14,"E",15,"F",))</f>
        <v>4</v>
      </c>
      <c r="Y79" s="117"/>
      <c r="Z79" s="117"/>
      <c r="AA79" s="117"/>
      <c r="AB79" s="117"/>
      <c r="AC79" s="117"/>
      <c r="AD79" s="117"/>
      <c r="AE79" s="117"/>
      <c r="AF79" s="117"/>
      <c r="AG79" s="117"/>
      <c r="AH79" s="117"/>
      <c r="AI79" s="117"/>
      <c r="AJ79" s="117"/>
      <c r="AK79" s="117"/>
      <c r="AL79" s="117"/>
      <c r="AM79" s="119"/>
      <c r="AP79" s="77"/>
      <c r="AQ79" s="76"/>
      <c r="AR79" s="76"/>
      <c r="AS79" s="76">
        <v>1</v>
      </c>
      <c r="AT79" s="76">
        <v>0</v>
      </c>
      <c r="AU79" s="76">
        <v>0</v>
      </c>
      <c r="AV79" s="76">
        <v>0</v>
      </c>
      <c r="AW79" s="76">
        <v>1</v>
      </c>
      <c r="AX79" s="147">
        <v>1</v>
      </c>
      <c r="AY79" s="76">
        <v>1</v>
      </c>
      <c r="AZ79" s="76"/>
      <c r="BA79" s="76"/>
      <c r="BB79" s="76"/>
      <c r="BC79" s="77"/>
      <c r="BD79" s="76"/>
      <c r="BE79" s="76"/>
      <c r="BF79" s="76"/>
      <c r="BG79" s="182"/>
      <c r="BH79" s="183"/>
      <c r="BI79" s="184"/>
      <c r="BJ79" s="185"/>
    </row>
    <row r="80" ht="19.5" spans="4:62">
      <c r="D80" s="14">
        <f t="shared" si="35"/>
        <v>16</v>
      </c>
      <c r="E80" s="16">
        <f t="shared" si="32"/>
        <v>0</v>
      </c>
      <c r="G80" s="14">
        <f>INT(G79/8)</f>
        <v>1</v>
      </c>
      <c r="H80" s="17">
        <f>MOD(G80,8)</f>
        <v>1</v>
      </c>
      <c r="J80" s="26" t="s">
        <v>83</v>
      </c>
      <c r="K80" s="27" t="str">
        <f>CONCATENATE(K79,K78)</f>
        <v>40</v>
      </c>
      <c r="N80" s="14">
        <f t="shared" si="36"/>
        <v>208</v>
      </c>
      <c r="O80" s="16">
        <f t="shared" si="33"/>
        <v>0</v>
      </c>
      <c r="Q80" s="14">
        <f>INT(Q79/8)</f>
        <v>13</v>
      </c>
      <c r="R80" s="17">
        <f t="shared" si="34"/>
        <v>5</v>
      </c>
      <c r="T80" s="25">
        <f>INT(T79/16)</f>
        <v>3</v>
      </c>
      <c r="U80" s="24">
        <f>IF(MOD(T80,16)&lt;10,MOD(T80,16),_xlfn.SWITCH(MOD(T80,16),10,"A",11,"B",12,"C",13,"D",14,"E",15,"F",))</f>
        <v>3</v>
      </c>
      <c r="Y80" s="117"/>
      <c r="Z80" s="117"/>
      <c r="AA80" s="117"/>
      <c r="AB80" s="117"/>
      <c r="AC80" s="117"/>
      <c r="AD80" s="117"/>
      <c r="AE80" s="117"/>
      <c r="AF80" s="117"/>
      <c r="AG80" s="117"/>
      <c r="AH80" s="117"/>
      <c r="AI80" s="117"/>
      <c r="AJ80" s="117"/>
      <c r="AK80" s="117"/>
      <c r="AL80" s="117"/>
      <c r="AM80" s="119"/>
      <c r="AP80" s="77"/>
      <c r="AQ80" s="76"/>
      <c r="AR80" s="76"/>
      <c r="AS80" s="125">
        <v>1</v>
      </c>
      <c r="AT80" s="125">
        <v>0</v>
      </c>
      <c r="AU80" s="125">
        <v>0</v>
      </c>
      <c r="AV80" s="125">
        <v>0</v>
      </c>
      <c r="AW80" s="125">
        <v>0</v>
      </c>
      <c r="AX80" s="148">
        <v>0</v>
      </c>
      <c r="AY80" s="125">
        <v>0</v>
      </c>
      <c r="AZ80" s="76"/>
      <c r="BA80" s="76"/>
      <c r="BB80" s="76"/>
      <c r="BC80" s="77"/>
      <c r="BD80" s="76"/>
      <c r="BE80" s="76"/>
      <c r="BF80" s="76"/>
      <c r="BG80" s="182"/>
      <c r="BH80" s="183"/>
      <c r="BI80" s="184"/>
      <c r="BJ80" s="185"/>
    </row>
    <row r="81" ht="19.5" spans="4:62">
      <c r="D81" s="14">
        <f t="shared" si="35"/>
        <v>8</v>
      </c>
      <c r="E81" s="16">
        <f t="shared" si="32"/>
        <v>0</v>
      </c>
      <c r="G81" s="19" t="s">
        <v>83</v>
      </c>
      <c r="H81" s="20" t="str">
        <f>CONCATENATE(H80,H79,H78)</f>
        <v>100</v>
      </c>
      <c r="J81" s="21" t="s">
        <v>66</v>
      </c>
      <c r="K81" s="22"/>
      <c r="N81" s="14">
        <f t="shared" si="36"/>
        <v>104</v>
      </c>
      <c r="O81" s="16">
        <f t="shared" si="33"/>
        <v>0</v>
      </c>
      <c r="Q81" s="14">
        <f>INT(Q80/8)</f>
        <v>1</v>
      </c>
      <c r="R81" s="17">
        <f t="shared" si="34"/>
        <v>1</v>
      </c>
      <c r="T81" s="28" t="s">
        <v>83</v>
      </c>
      <c r="U81" s="29" t="str">
        <f>CONCATENATE(U80,U79,U78)</f>
        <v>341</v>
      </c>
      <c r="Y81" s="83"/>
      <c r="Z81" s="83"/>
      <c r="AA81" s="83"/>
      <c r="AB81" s="83"/>
      <c r="AC81" s="83"/>
      <c r="AD81" s="83"/>
      <c r="AE81" s="83"/>
      <c r="AF81" s="83"/>
      <c r="AG81" s="83"/>
      <c r="AH81" s="83"/>
      <c r="AI81" s="83"/>
      <c r="AJ81" s="83"/>
      <c r="AK81" s="83"/>
      <c r="AL81" s="83"/>
      <c r="AM81" s="120"/>
      <c r="AP81" s="77"/>
      <c r="AQ81" s="76"/>
      <c r="AR81" s="76"/>
      <c r="AS81" s="76"/>
      <c r="AT81" s="76"/>
      <c r="AU81" s="76"/>
      <c r="AV81" s="76"/>
      <c r="AW81" s="76">
        <v>1</v>
      </c>
      <c r="AX81" s="147">
        <v>1</v>
      </c>
      <c r="AY81" s="76">
        <v>1</v>
      </c>
      <c r="AZ81" s="76">
        <v>0</v>
      </c>
      <c r="BA81" s="76">
        <v>1</v>
      </c>
      <c r="BB81" s="76">
        <v>1</v>
      </c>
      <c r="BC81" s="77">
        <v>0</v>
      </c>
      <c r="BD81" s="76"/>
      <c r="BE81" s="76"/>
      <c r="BF81" s="76"/>
      <c r="BG81" s="182"/>
      <c r="BH81" s="183"/>
      <c r="BI81" s="184"/>
      <c r="BJ81" s="185"/>
    </row>
    <row r="82" ht="19.5" spans="4:62">
      <c r="D82" s="14">
        <f t="shared" si="35"/>
        <v>4</v>
      </c>
      <c r="E82" s="16">
        <f t="shared" si="32"/>
        <v>0</v>
      </c>
      <c r="G82" s="21" t="s">
        <v>66</v>
      </c>
      <c r="H82" s="22"/>
      <c r="J82" s="23">
        <v>0.22</v>
      </c>
      <c r="K82" s="15">
        <f t="shared" ref="K82:K85" si="37">IF(INT(MOD(J82*16,16))&lt;10,INT(MOD(J82*16,16)),_xlfn.SWITCH(INT(MOD(J82*16,16)),10,"A",11,"B",12,"C",13,"D",14,"E",15,"F",))</f>
        <v>3</v>
      </c>
      <c r="N82" s="14">
        <f t="shared" si="36"/>
        <v>52</v>
      </c>
      <c r="O82" s="16">
        <f t="shared" si="33"/>
        <v>0</v>
      </c>
      <c r="Q82" s="19" t="s">
        <v>83</v>
      </c>
      <c r="R82" s="20" t="str">
        <f>CONCATENATE(R81,R80,R79,R78)</f>
        <v>1501</v>
      </c>
      <c r="T82" s="21" t="s">
        <v>66</v>
      </c>
      <c r="U82" s="22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P82" s="77"/>
      <c r="AQ82" s="76"/>
      <c r="AR82" s="76"/>
      <c r="AS82" s="76"/>
      <c r="AT82" s="76"/>
      <c r="AU82" s="76"/>
      <c r="AV82" s="76"/>
      <c r="AW82" s="125">
        <v>1</v>
      </c>
      <c r="AX82" s="148">
        <v>0</v>
      </c>
      <c r="AY82" s="125">
        <v>0</v>
      </c>
      <c r="AZ82" s="125">
        <v>0</v>
      </c>
      <c r="BA82" s="125">
        <v>0</v>
      </c>
      <c r="BB82" s="125">
        <v>0</v>
      </c>
      <c r="BC82" s="124">
        <v>0</v>
      </c>
      <c r="BD82" s="76"/>
      <c r="BE82" s="76"/>
      <c r="BF82" s="76"/>
      <c r="BG82" s="182"/>
      <c r="BH82" s="183"/>
      <c r="BI82" s="184"/>
      <c r="BJ82" s="185"/>
    </row>
    <row r="83" ht="19.5" spans="4:62">
      <c r="D83" s="14">
        <f t="shared" si="35"/>
        <v>2</v>
      </c>
      <c r="E83" s="16">
        <f t="shared" si="32"/>
        <v>0</v>
      </c>
      <c r="G83" s="23">
        <v>0.22</v>
      </c>
      <c r="H83" s="15">
        <f t="shared" ref="H83:H86" si="38">INT(MOD(G83*8,8))</f>
        <v>1</v>
      </c>
      <c r="J83" s="14">
        <f t="shared" ref="J83:J85" si="39">J82*16-INT(J82*16)</f>
        <v>0.52</v>
      </c>
      <c r="K83" s="16">
        <f t="shared" si="37"/>
        <v>8</v>
      </c>
      <c r="N83" s="14">
        <f t="shared" si="36"/>
        <v>26</v>
      </c>
      <c r="O83" s="16">
        <f t="shared" si="33"/>
        <v>0</v>
      </c>
      <c r="Q83" s="21" t="s">
        <v>66</v>
      </c>
      <c r="R83" s="22"/>
      <c r="T83" s="23">
        <v>0.5</v>
      </c>
      <c r="U83" s="15">
        <f t="shared" ref="U83:U86" si="40">IF(INT(MOD(T83*16,16))&lt;10,INT(MOD(T83*16,16)),_xlfn.SWITCH(INT(MOD(T83*16,16)),10,"A",11,"B",12,"C",13,"D",14,"E",15,"F",))</f>
        <v>8</v>
      </c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P83" s="77"/>
      <c r="AQ83" s="76"/>
      <c r="AR83" s="76"/>
      <c r="AS83" s="76"/>
      <c r="AT83" s="76"/>
      <c r="AU83" s="76"/>
      <c r="AV83" s="76"/>
      <c r="AW83" s="76"/>
      <c r="AX83" s="147">
        <v>1</v>
      </c>
      <c r="AY83" s="76">
        <v>1</v>
      </c>
      <c r="AZ83" s="76">
        <v>0</v>
      </c>
      <c r="BA83" s="76">
        <v>1</v>
      </c>
      <c r="BB83" s="76">
        <v>1</v>
      </c>
      <c r="BC83" s="77">
        <v>0</v>
      </c>
      <c r="BD83" s="76">
        <v>0</v>
      </c>
      <c r="BE83" s="76"/>
      <c r="BF83" s="76"/>
      <c r="BG83" s="182"/>
      <c r="BH83" s="183"/>
      <c r="BI83" s="184"/>
      <c r="BJ83" s="185"/>
    </row>
    <row r="84" ht="19.5" spans="4:62">
      <c r="D84" s="14">
        <f t="shared" si="35"/>
        <v>1</v>
      </c>
      <c r="E84" s="16">
        <f t="shared" si="32"/>
        <v>1</v>
      </c>
      <c r="G84" s="14">
        <f t="shared" ref="G84:G86" si="41">G83*8-INT(G83*8)</f>
        <v>0.76</v>
      </c>
      <c r="H84" s="16">
        <f t="shared" si="38"/>
        <v>6</v>
      </c>
      <c r="J84" s="14">
        <f t="shared" si="39"/>
        <v>0.32</v>
      </c>
      <c r="K84" s="16">
        <f t="shared" si="37"/>
        <v>5</v>
      </c>
      <c r="N84" s="14">
        <f t="shared" si="36"/>
        <v>13</v>
      </c>
      <c r="O84" s="16">
        <f t="shared" si="33"/>
        <v>1</v>
      </c>
      <c r="Q84" s="23">
        <v>0.5</v>
      </c>
      <c r="R84" s="15">
        <f t="shared" ref="R84:R87" si="42">INT(MOD(Q84*8,8))</f>
        <v>4</v>
      </c>
      <c r="T84" s="14">
        <f t="shared" ref="T84:T86" si="43">T83*16-INT(T83*16)</f>
        <v>0</v>
      </c>
      <c r="U84" s="16">
        <f t="shared" si="40"/>
        <v>0</v>
      </c>
      <c r="Y84" s="76"/>
      <c r="Z84" s="76"/>
      <c r="AA84" s="76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P84" s="77"/>
      <c r="AQ84" s="76"/>
      <c r="AR84" s="76"/>
      <c r="AS84" s="76"/>
      <c r="AT84" s="76"/>
      <c r="AU84" s="76"/>
      <c r="AV84" s="76"/>
      <c r="AW84" s="76"/>
      <c r="AX84" s="148">
        <v>1</v>
      </c>
      <c r="AY84" s="125">
        <v>0</v>
      </c>
      <c r="AZ84" s="125">
        <v>0</v>
      </c>
      <c r="BA84" s="125">
        <v>0</v>
      </c>
      <c r="BB84" s="125">
        <v>0</v>
      </c>
      <c r="BC84" s="124">
        <v>0</v>
      </c>
      <c r="BD84" s="125">
        <v>0</v>
      </c>
      <c r="BE84" s="76"/>
      <c r="BF84" s="76"/>
      <c r="BG84" s="182"/>
      <c r="BH84" s="183"/>
      <c r="BI84" s="184"/>
      <c r="BJ84" s="185"/>
    </row>
    <row r="85" ht="19.5" spans="4:62">
      <c r="D85" s="19" t="s">
        <v>83</v>
      </c>
      <c r="E85" s="20" t="str">
        <f>CONCATENATE(,E84,E83,E82,E81,E80,E79,E78)</f>
        <v>1000000</v>
      </c>
      <c r="F85" s="1"/>
      <c r="G85" s="14">
        <f t="shared" si="41"/>
        <v>0.0800000000000001</v>
      </c>
      <c r="H85" s="16">
        <f t="shared" si="38"/>
        <v>0</v>
      </c>
      <c r="J85" s="25">
        <f t="shared" si="39"/>
        <v>0.120000000000005</v>
      </c>
      <c r="K85" s="24">
        <f t="shared" si="37"/>
        <v>1</v>
      </c>
      <c r="N85" s="14">
        <f t="shared" si="36"/>
        <v>6</v>
      </c>
      <c r="O85" s="16">
        <f t="shared" si="33"/>
        <v>0</v>
      </c>
      <c r="P85" s="1"/>
      <c r="Q85" s="14">
        <f t="shared" ref="Q85:Q87" si="44">Q84*8-INT(Q84*8)</f>
        <v>0</v>
      </c>
      <c r="R85" s="16">
        <f t="shared" si="42"/>
        <v>0</v>
      </c>
      <c r="T85" s="14">
        <f t="shared" si="43"/>
        <v>0</v>
      </c>
      <c r="U85" s="16">
        <f t="shared" si="40"/>
        <v>0</v>
      </c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P85" s="77"/>
      <c r="AQ85" s="76"/>
      <c r="AR85" s="76"/>
      <c r="AS85" s="76"/>
      <c r="AT85" s="76"/>
      <c r="AU85" s="76"/>
      <c r="AV85" s="76"/>
      <c r="AW85" s="76"/>
      <c r="AX85" s="147"/>
      <c r="AY85" s="76">
        <v>1</v>
      </c>
      <c r="AZ85" s="76">
        <v>0</v>
      </c>
      <c r="BA85" s="76">
        <v>1</v>
      </c>
      <c r="BB85" s="76">
        <v>1</v>
      </c>
      <c r="BC85" s="77">
        <v>0</v>
      </c>
      <c r="BD85" s="76">
        <v>0</v>
      </c>
      <c r="BE85" s="76">
        <v>0</v>
      </c>
      <c r="BF85" s="76"/>
      <c r="BG85" s="182"/>
      <c r="BH85" s="183"/>
      <c r="BI85" s="184"/>
      <c r="BJ85" s="185"/>
    </row>
    <row r="86" ht="19.5" spans="4:62">
      <c r="D86" s="21" t="s">
        <v>66</v>
      </c>
      <c r="E86" s="22"/>
      <c r="F86" s="1"/>
      <c r="G86" s="25">
        <f t="shared" si="41"/>
        <v>0.640000000000001</v>
      </c>
      <c r="H86" s="24">
        <f t="shared" si="38"/>
        <v>5</v>
      </c>
      <c r="J86" s="28" t="s">
        <v>83</v>
      </c>
      <c r="K86" s="29" t="str">
        <f>CONCATENATE("0,",K82,K83,K84,K85)</f>
        <v>0,3851</v>
      </c>
      <c r="N86" s="14">
        <f t="shared" si="36"/>
        <v>3</v>
      </c>
      <c r="O86" s="16">
        <f t="shared" si="33"/>
        <v>1</v>
      </c>
      <c r="P86" s="1"/>
      <c r="Q86" s="14">
        <f t="shared" si="44"/>
        <v>0</v>
      </c>
      <c r="R86" s="16">
        <f t="shared" si="42"/>
        <v>0</v>
      </c>
      <c r="T86" s="25">
        <f t="shared" si="43"/>
        <v>0</v>
      </c>
      <c r="U86" s="24">
        <f t="shared" si="40"/>
        <v>0</v>
      </c>
      <c r="Y86" s="76"/>
      <c r="Z86" s="76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P86" s="77"/>
      <c r="AQ86" s="76"/>
      <c r="AR86" s="76"/>
      <c r="AS86" s="76"/>
      <c r="AT86" s="76"/>
      <c r="AU86" s="76"/>
      <c r="AV86" s="76"/>
      <c r="AW86" s="76"/>
      <c r="AX86" s="147"/>
      <c r="AY86" s="125">
        <v>1</v>
      </c>
      <c r="AZ86" s="125">
        <v>0</v>
      </c>
      <c r="BA86" s="125">
        <v>0</v>
      </c>
      <c r="BB86" s="125">
        <v>0</v>
      </c>
      <c r="BC86" s="124">
        <v>0</v>
      </c>
      <c r="BD86" s="125">
        <v>0</v>
      </c>
      <c r="BE86" s="125">
        <v>0</v>
      </c>
      <c r="BF86" s="76"/>
      <c r="BG86" s="182"/>
      <c r="BH86" s="183"/>
      <c r="BI86" s="184"/>
      <c r="BJ86" s="185"/>
    </row>
    <row r="87" ht="19.5" spans="4:62">
      <c r="D87" s="23">
        <v>0.22</v>
      </c>
      <c r="E87" s="15">
        <f t="shared" ref="E87:E90" si="45">INT(MOD(D87*2,2))</f>
        <v>0</v>
      </c>
      <c r="F87" s="1"/>
      <c r="G87" s="19" t="s">
        <v>83</v>
      </c>
      <c r="H87" s="20" t="str">
        <f>CONCATENATE("0,",H83,H84,H85,H86)</f>
        <v>0,1605</v>
      </c>
      <c r="J87" s="26" t="s">
        <v>49</v>
      </c>
      <c r="K87" s="27" t="str">
        <f>CONCATENATE(K80,MID(K86,2,6))</f>
        <v>40,3851</v>
      </c>
      <c r="N87" s="14">
        <f t="shared" si="36"/>
        <v>1</v>
      </c>
      <c r="O87" s="16">
        <f t="shared" si="33"/>
        <v>1</v>
      </c>
      <c r="P87" s="1"/>
      <c r="Q87" s="25">
        <f t="shared" si="44"/>
        <v>0</v>
      </c>
      <c r="R87" s="24">
        <f t="shared" si="42"/>
        <v>0</v>
      </c>
      <c r="T87" s="28" t="s">
        <v>83</v>
      </c>
      <c r="U87" s="29" t="str">
        <f>CONCATENATE("0,",U83,U84,U85,U86)</f>
        <v>0,8000</v>
      </c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P87" s="77"/>
      <c r="AQ87" s="76"/>
      <c r="AR87" s="76"/>
      <c r="AS87" s="76"/>
      <c r="AT87" s="76"/>
      <c r="AU87" s="76"/>
      <c r="AV87" s="76"/>
      <c r="AW87" s="76"/>
      <c r="AX87" s="147"/>
      <c r="AY87" s="76"/>
      <c r="AZ87" s="76"/>
      <c r="BA87" s="76">
        <v>1</v>
      </c>
      <c r="BB87" s="76">
        <v>1</v>
      </c>
      <c r="BC87" s="77">
        <v>0</v>
      </c>
      <c r="BD87" s="76">
        <v>0</v>
      </c>
      <c r="BE87" s="76">
        <v>0</v>
      </c>
      <c r="BF87" s="76">
        <v>0</v>
      </c>
      <c r="BG87" s="182">
        <v>0</v>
      </c>
      <c r="BH87" s="183"/>
      <c r="BI87" s="184"/>
      <c r="BJ87" s="185"/>
    </row>
    <row r="88" ht="19.5" spans="4:62">
      <c r="D88" s="14">
        <f t="shared" ref="D88:D90" si="46">D87*2-INT(D87*2)</f>
        <v>0.44</v>
      </c>
      <c r="E88" s="16">
        <f t="shared" si="45"/>
        <v>0</v>
      </c>
      <c r="F88" s="1"/>
      <c r="G88" s="26" t="s">
        <v>49</v>
      </c>
      <c r="H88" s="27" t="str">
        <f>CONCATENATE(H81,MID(H87,2,6))</f>
        <v>100,1605</v>
      </c>
      <c r="N88" s="19" t="s">
        <v>83</v>
      </c>
      <c r="O88" s="20" t="str">
        <f>CONCATENATE(O87,O86,O85,O84,O83,O82,O81,O80,O79,O78)</f>
        <v>1101000001</v>
      </c>
      <c r="P88" s="1"/>
      <c r="Q88" s="19" t="s">
        <v>83</v>
      </c>
      <c r="R88" s="20" t="str">
        <f>CONCATENATE("0,",R84,R85,R86,R87)</f>
        <v>0,4000</v>
      </c>
      <c r="T88" s="26" t="s">
        <v>49</v>
      </c>
      <c r="U88" s="27" t="str">
        <f>CONCATENATE(U81,MID(U87,2,6))</f>
        <v>341,8000</v>
      </c>
      <c r="AP88" s="77"/>
      <c r="AQ88" s="76"/>
      <c r="AR88" s="76"/>
      <c r="AS88" s="76"/>
      <c r="AT88" s="76"/>
      <c r="AU88" s="76"/>
      <c r="AV88" s="76"/>
      <c r="AW88" s="76"/>
      <c r="AX88" s="147"/>
      <c r="AY88" s="76"/>
      <c r="AZ88" s="76"/>
      <c r="BA88" s="76"/>
      <c r="BB88" s="76"/>
      <c r="BC88" s="77"/>
      <c r="BD88" s="76"/>
      <c r="BE88" s="76"/>
      <c r="BF88" s="76"/>
      <c r="BG88" s="182"/>
      <c r="BH88" s="183"/>
      <c r="BI88" s="184"/>
      <c r="BJ88" s="185"/>
    </row>
    <row r="89" ht="19.5" spans="4:62">
      <c r="D89" s="14">
        <f t="shared" si="46"/>
        <v>0.88</v>
      </c>
      <c r="E89" s="16">
        <f t="shared" si="45"/>
        <v>1</v>
      </c>
      <c r="N89" s="21" t="s">
        <v>66</v>
      </c>
      <c r="O89" s="22"/>
      <c r="Q89" s="26" t="s">
        <v>49</v>
      </c>
      <c r="R89" s="27" t="str">
        <f>CONCATENATE(R82,MID(R88,2,6))</f>
        <v>1501,4000</v>
      </c>
      <c r="AP89" s="77"/>
      <c r="AQ89" s="76"/>
      <c r="AR89" s="76"/>
      <c r="AS89" s="76"/>
      <c r="AT89" s="76"/>
      <c r="AU89" s="76"/>
      <c r="AV89" s="76"/>
      <c r="AW89" s="76"/>
      <c r="AX89" s="147"/>
      <c r="AY89" s="76"/>
      <c r="AZ89" s="76"/>
      <c r="BA89" s="76"/>
      <c r="BB89" s="76"/>
      <c r="BC89" s="77"/>
      <c r="BD89" s="76"/>
      <c r="BE89" s="76"/>
      <c r="BF89" s="76"/>
      <c r="BG89" s="182"/>
      <c r="BH89" s="186"/>
      <c r="BI89" s="187"/>
      <c r="BJ89" s="188"/>
    </row>
    <row r="90" ht="19.5" spans="4:62">
      <c r="D90" s="14">
        <f t="shared" si="46"/>
        <v>0.76</v>
      </c>
      <c r="E90" s="24">
        <f t="shared" si="45"/>
        <v>1</v>
      </c>
      <c r="N90" s="23">
        <v>0.5</v>
      </c>
      <c r="O90" s="15">
        <f t="shared" ref="O90:O93" si="47">INT(MOD(N90*2,2))</f>
        <v>1</v>
      </c>
      <c r="AP90" s="126"/>
      <c r="AQ90" s="127"/>
      <c r="AR90" s="78">
        <v>1</v>
      </c>
      <c r="AS90" s="78">
        <v>0</v>
      </c>
      <c r="AT90" s="78">
        <v>1</v>
      </c>
      <c r="AU90" s="78">
        <v>1</v>
      </c>
      <c r="AV90" s="78">
        <v>0</v>
      </c>
      <c r="AW90" s="78">
        <v>0</v>
      </c>
      <c r="AX90" s="78">
        <v>0</v>
      </c>
      <c r="AY90" s="78">
        <v>1</v>
      </c>
      <c r="AZ90" s="78">
        <v>1</v>
      </c>
      <c r="BA90" s="78">
        <v>1</v>
      </c>
      <c r="BB90" s="149">
        <v>0</v>
      </c>
      <c r="BC90" s="66"/>
      <c r="BD90" s="140"/>
      <c r="BE90" s="140"/>
      <c r="BF90" s="140"/>
      <c r="BG90" s="170"/>
      <c r="BH90" s="142" t="s">
        <v>20</v>
      </c>
      <c r="BI90" s="143"/>
      <c r="BJ90" s="171"/>
    </row>
    <row r="91" ht="19.5" spans="4:62">
      <c r="D91" s="19" t="s">
        <v>83</v>
      </c>
      <c r="E91" s="20" t="str">
        <f>CONCATENATE("0,",E87,E88,E89,E90)</f>
        <v>0,0011</v>
      </c>
      <c r="N91" s="14">
        <f t="shared" ref="N91:N93" si="48">N90*2-INT(N90*2)</f>
        <v>0</v>
      </c>
      <c r="O91" s="16">
        <f t="shared" si="47"/>
        <v>0</v>
      </c>
      <c r="AP91" s="8" t="s">
        <v>49</v>
      </c>
      <c r="AQ91" s="65"/>
      <c r="AR91" s="65"/>
      <c r="AS91" s="65"/>
      <c r="AT91" s="8" t="str">
        <f>CONCATENATE(AR90,AS90,AT90,AU90,AV90,AW90,AX90,",",AY90,AZ90,BA90,BB90)</f>
        <v>1011000,1110</v>
      </c>
      <c r="AU91" s="65"/>
      <c r="AV91" s="65"/>
      <c r="AW91" s="65"/>
      <c r="AX91" s="65"/>
      <c r="AY91" s="65"/>
      <c r="AZ91" s="65"/>
      <c r="BA91" s="65"/>
      <c r="BB91" s="141"/>
      <c r="BC91" s="150"/>
      <c r="BD91" s="151"/>
      <c r="BE91" s="151"/>
      <c r="BF91" s="151"/>
      <c r="BG91" s="189"/>
      <c r="BH91" s="150"/>
      <c r="BI91" s="151"/>
      <c r="BJ91" s="189"/>
    </row>
    <row r="92" ht="19.5" spans="4:62">
      <c r="D92" s="26" t="s">
        <v>49</v>
      </c>
      <c r="E92" s="27" t="str">
        <f>CONCATENATE(E85,MID(E91,2,6))</f>
        <v>1000000,0011</v>
      </c>
      <c r="N92" s="14">
        <f t="shared" si="48"/>
        <v>0</v>
      </c>
      <c r="O92" s="16">
        <f t="shared" si="47"/>
        <v>0</v>
      </c>
      <c r="AP92" s="76"/>
      <c r="AQ92" s="76"/>
      <c r="AR92" s="76"/>
      <c r="AS92" s="76"/>
      <c r="AT92" s="76"/>
      <c r="AU92" s="76"/>
      <c r="AV92" s="76"/>
      <c r="AW92" s="76"/>
      <c r="AX92" s="76"/>
      <c r="AY92" s="76"/>
      <c r="AZ92" s="76"/>
      <c r="BA92" s="76"/>
      <c r="BB92" s="76"/>
      <c r="BC92" s="76"/>
      <c r="BD92" s="76"/>
      <c r="BE92" s="76"/>
      <c r="BF92" s="76"/>
      <c r="BG92" s="76"/>
      <c r="BH92" s="76"/>
      <c r="BI92" s="76"/>
      <c r="BJ92" s="76"/>
    </row>
    <row r="93" ht="19.5" spans="14:59">
      <c r="N93" s="14">
        <f t="shared" si="48"/>
        <v>0</v>
      </c>
      <c r="O93" s="24">
        <f t="shared" si="47"/>
        <v>0</v>
      </c>
      <c r="AP93" s="76"/>
      <c r="AQ93" s="76"/>
      <c r="AR93" s="76"/>
      <c r="AS93" s="76"/>
      <c r="AT93" s="76"/>
      <c r="AU93" s="76"/>
      <c r="AV93" s="76"/>
      <c r="AW93" s="76"/>
      <c r="AX93" s="76"/>
      <c r="AY93" s="76"/>
      <c r="AZ93" s="76"/>
      <c r="BA93" s="76"/>
      <c r="BB93" s="76"/>
      <c r="BC93" s="76"/>
      <c r="BD93" s="76"/>
      <c r="BE93" s="76"/>
      <c r="BF93" s="76"/>
      <c r="BG93" s="76"/>
    </row>
    <row r="94" ht="19.5" spans="1:64">
      <c r="A94" s="2" t="s">
        <v>56</v>
      </c>
      <c r="B94" s="3" t="s">
        <v>117</v>
      </c>
      <c r="N94" s="19" t="s">
        <v>83</v>
      </c>
      <c r="O94" s="20" t="str">
        <f>CONCATENATE("0,",O90,O91,O92,O93)</f>
        <v>0,1000</v>
      </c>
      <c r="AP94" s="66" t="s">
        <v>118</v>
      </c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139"/>
      <c r="BC94" s="66"/>
      <c r="BD94" s="140"/>
      <c r="BE94" s="140"/>
      <c r="BF94" s="140"/>
      <c r="BG94" s="170"/>
      <c r="BH94" s="66" t="s">
        <v>7</v>
      </c>
      <c r="BI94" s="140"/>
      <c r="BJ94" s="170"/>
      <c r="BK94" s="190"/>
      <c r="BL94" s="191"/>
    </row>
    <row r="95" ht="19.5" spans="1:64">
      <c r="A95" s="4" t="s">
        <v>57</v>
      </c>
      <c r="B95" s="5" t="s">
        <v>119</v>
      </c>
      <c r="N95" s="26" t="s">
        <v>49</v>
      </c>
      <c r="O95" s="27" t="str">
        <f>CONCATENATE(O88,MID(O94,2,6))</f>
        <v>1101000001,1000</v>
      </c>
      <c r="AP95" s="8" t="s">
        <v>65</v>
      </c>
      <c r="AQ95" s="65"/>
      <c r="AR95" s="65"/>
      <c r="AS95" s="65"/>
      <c r="AT95" s="65"/>
      <c r="AU95" s="65"/>
      <c r="AV95" s="65"/>
      <c r="AW95" s="65"/>
      <c r="AX95" s="65"/>
      <c r="AY95" s="8" t="s">
        <v>66</v>
      </c>
      <c r="AZ95" s="65"/>
      <c r="BA95" s="65"/>
      <c r="BB95" s="141"/>
      <c r="BC95" s="142"/>
      <c r="BD95" s="143"/>
      <c r="BE95" s="143"/>
      <c r="BF95" s="143"/>
      <c r="BG95" s="171"/>
      <c r="BH95" s="142"/>
      <c r="BI95" s="143"/>
      <c r="BJ95" s="171"/>
      <c r="BK95" s="192"/>
      <c r="BL95" s="193"/>
    </row>
    <row r="96" ht="18.75" spans="1:64">
      <c r="A96" s="4" t="s">
        <v>59</v>
      </c>
      <c r="B96" s="5" t="s">
        <v>120</v>
      </c>
      <c r="AP96" s="121"/>
      <c r="AQ96" s="81"/>
      <c r="AR96" s="81"/>
      <c r="AS96" s="81"/>
      <c r="AT96" s="81"/>
      <c r="AU96" s="81"/>
      <c r="AV96" s="81">
        <v>5</v>
      </c>
      <c r="AW96" s="81">
        <v>4</v>
      </c>
      <c r="AX96" s="81">
        <v>3</v>
      </c>
      <c r="AY96" s="121">
        <v>5</v>
      </c>
      <c r="AZ96" s="81">
        <v>5</v>
      </c>
      <c r="BA96" s="81">
        <v>3</v>
      </c>
      <c r="BB96" s="144">
        <v>4</v>
      </c>
      <c r="BC96" s="121"/>
      <c r="BD96" s="81"/>
      <c r="BE96" s="81"/>
      <c r="BF96" s="81"/>
      <c r="BG96" s="172"/>
      <c r="BH96" s="163" t="s">
        <v>113</v>
      </c>
      <c r="BI96" s="164"/>
      <c r="BJ96" s="173"/>
      <c r="BK96" s="194"/>
      <c r="BL96" s="195"/>
    </row>
    <row r="97" ht="19.5" spans="1:64">
      <c r="A97" s="6" t="s">
        <v>63</v>
      </c>
      <c r="B97" s="7" t="s">
        <v>121</v>
      </c>
      <c r="AP97" s="90"/>
      <c r="AQ97" s="82"/>
      <c r="AR97" s="82"/>
      <c r="AS97" s="82"/>
      <c r="AT97" s="82"/>
      <c r="AU97" s="82"/>
      <c r="AV97" s="82"/>
      <c r="AW97" s="82"/>
      <c r="AX97" s="82">
        <v>4</v>
      </c>
      <c r="AY97" s="90">
        <v>0</v>
      </c>
      <c r="AZ97" s="82">
        <v>0</v>
      </c>
      <c r="BA97" s="82">
        <v>0</v>
      </c>
      <c r="BB97" s="109">
        <v>0</v>
      </c>
      <c r="BC97" s="77"/>
      <c r="BD97" s="76"/>
      <c r="BE97" s="76"/>
      <c r="BF97" s="76"/>
      <c r="BG97" s="102"/>
      <c r="BH97" s="175" t="s">
        <v>115</v>
      </c>
      <c r="BI97" s="176"/>
      <c r="BJ97" s="177"/>
      <c r="BK97" s="196"/>
      <c r="BL97" s="197"/>
    </row>
    <row r="98" ht="18.75" spans="1:64">
      <c r="A98" s="1"/>
      <c r="B98" s="1"/>
      <c r="AP98" s="128"/>
      <c r="AQ98" s="129"/>
      <c r="AR98" s="129"/>
      <c r="AS98" s="129"/>
      <c r="AT98" s="129"/>
      <c r="AU98" s="129"/>
      <c r="AV98" s="81">
        <v>5</v>
      </c>
      <c r="AW98" s="81">
        <v>4</v>
      </c>
      <c r="AX98" s="152">
        <v>3</v>
      </c>
      <c r="AY98" s="81">
        <v>5</v>
      </c>
      <c r="AZ98" s="81">
        <v>5</v>
      </c>
      <c r="BA98" s="81"/>
      <c r="BB98" s="153"/>
      <c r="BC98" s="128"/>
      <c r="BD98" s="129"/>
      <c r="BE98" s="129"/>
      <c r="BF98" s="129"/>
      <c r="BG98" s="153"/>
      <c r="BH98" s="179" t="s">
        <v>116</v>
      </c>
      <c r="BI98" s="180"/>
      <c r="BJ98" s="181"/>
      <c r="BK98" s="198"/>
      <c r="BL98" s="199"/>
    </row>
    <row r="99" ht="18.75" spans="1:64">
      <c r="A99" s="1"/>
      <c r="B99" s="1"/>
      <c r="AP99" s="130"/>
      <c r="AQ99" s="131"/>
      <c r="AR99" s="131"/>
      <c r="AS99" s="131"/>
      <c r="AT99" s="131"/>
      <c r="AU99" s="131"/>
      <c r="AV99" s="132">
        <v>4</v>
      </c>
      <c r="AW99" s="132">
        <v>0</v>
      </c>
      <c r="AX99" s="154">
        <v>0</v>
      </c>
      <c r="AY99" s="132">
        <v>0</v>
      </c>
      <c r="AZ99" s="132">
        <v>0</v>
      </c>
      <c r="BA99" s="83"/>
      <c r="BB99" s="155"/>
      <c r="BC99" s="133"/>
      <c r="BD99" s="83"/>
      <c r="BE99" s="83"/>
      <c r="BF99" s="83"/>
      <c r="BG99" s="155"/>
      <c r="BH99" s="183"/>
      <c r="BI99" s="184"/>
      <c r="BJ99" s="185"/>
      <c r="BK99" s="200"/>
      <c r="BL99" s="201"/>
    </row>
    <row r="100" ht="19.5" spans="1:64">
      <c r="A100" s="1"/>
      <c r="B100" s="1"/>
      <c r="AP100" s="133"/>
      <c r="AQ100" s="83"/>
      <c r="AR100" s="83"/>
      <c r="AS100" s="83"/>
      <c r="AT100" s="83"/>
      <c r="AU100" s="83"/>
      <c r="AV100" s="131">
        <v>1</v>
      </c>
      <c r="AW100" s="83">
        <v>4</v>
      </c>
      <c r="AX100" s="156">
        <v>3</v>
      </c>
      <c r="AY100" s="83">
        <v>5</v>
      </c>
      <c r="AZ100" s="83">
        <v>5</v>
      </c>
      <c r="BA100" s="83">
        <v>3</v>
      </c>
      <c r="BB100" s="155"/>
      <c r="BC100" s="133"/>
      <c r="BD100" s="83"/>
      <c r="BE100" s="83"/>
      <c r="BF100" s="83"/>
      <c r="BG100" s="155"/>
      <c r="BH100" s="183"/>
      <c r="BI100" s="184"/>
      <c r="BJ100" s="185"/>
      <c r="BK100" s="200"/>
      <c r="BL100" s="201"/>
    </row>
    <row r="101" ht="19.5" spans="1:64">
      <c r="A101" s="2" t="s">
        <v>56</v>
      </c>
      <c r="B101" s="3" t="s">
        <v>122</v>
      </c>
      <c r="AP101" s="133"/>
      <c r="AQ101" s="83"/>
      <c r="AR101" s="131"/>
      <c r="AS101" s="131"/>
      <c r="AT101" s="131"/>
      <c r="AU101" s="131"/>
      <c r="AV101" s="125">
        <v>1</v>
      </c>
      <c r="AW101" s="125">
        <v>4</v>
      </c>
      <c r="AX101" s="148">
        <v>0</v>
      </c>
      <c r="AY101" s="125">
        <v>0</v>
      </c>
      <c r="AZ101" s="125">
        <v>0</v>
      </c>
      <c r="BA101" s="125">
        <v>0</v>
      </c>
      <c r="BB101" s="155"/>
      <c r="BC101" s="133"/>
      <c r="BD101" s="83"/>
      <c r="BE101" s="83"/>
      <c r="BF101" s="83"/>
      <c r="BG101" s="155"/>
      <c r="BH101" s="183"/>
      <c r="BI101" s="184"/>
      <c r="BJ101" s="185"/>
      <c r="BK101" s="200"/>
      <c r="BL101" s="201"/>
    </row>
    <row r="102" ht="18.75" spans="1:64">
      <c r="A102" s="4" t="s">
        <v>57</v>
      </c>
      <c r="B102" s="5" t="s">
        <v>123</v>
      </c>
      <c r="AP102" s="133"/>
      <c r="AQ102" s="83"/>
      <c r="AR102" s="83"/>
      <c r="AS102" s="83"/>
      <c r="AT102" s="83"/>
      <c r="AU102" s="83"/>
      <c r="AV102" s="76"/>
      <c r="AW102" s="76"/>
      <c r="AX102" s="147">
        <v>3</v>
      </c>
      <c r="AY102" s="76">
        <v>5</v>
      </c>
      <c r="AZ102" s="76">
        <v>5</v>
      </c>
      <c r="BA102" s="76">
        <v>3</v>
      </c>
      <c r="BB102" s="155">
        <v>4</v>
      </c>
      <c r="BC102" s="133">
        <v>0</v>
      </c>
      <c r="BD102" s="83"/>
      <c r="BE102" s="83"/>
      <c r="BF102" s="83"/>
      <c r="BG102" s="155"/>
      <c r="BH102" s="183"/>
      <c r="BI102" s="184"/>
      <c r="BJ102" s="185"/>
      <c r="BK102" s="200"/>
      <c r="BL102" s="201"/>
    </row>
    <row r="103" ht="18.75" spans="1:64">
      <c r="A103" s="4" t="s">
        <v>59</v>
      </c>
      <c r="B103" s="5" t="s">
        <v>124</v>
      </c>
      <c r="AP103" s="133"/>
      <c r="AQ103" s="83"/>
      <c r="AR103" s="83"/>
      <c r="AS103" s="131"/>
      <c r="AT103" s="131"/>
      <c r="AU103" s="131"/>
      <c r="AV103" s="131"/>
      <c r="AW103" s="131"/>
      <c r="AX103" s="154">
        <v>3</v>
      </c>
      <c r="AY103" s="132">
        <v>4</v>
      </c>
      <c r="AZ103" s="132">
        <v>0</v>
      </c>
      <c r="BA103" s="132">
        <v>0</v>
      </c>
      <c r="BB103" s="157">
        <v>0</v>
      </c>
      <c r="BC103" s="158">
        <v>0</v>
      </c>
      <c r="BD103" s="83"/>
      <c r="BE103" s="83"/>
      <c r="BF103" s="83"/>
      <c r="BG103" s="155"/>
      <c r="BH103" s="183"/>
      <c r="BI103" s="184"/>
      <c r="BJ103" s="185"/>
      <c r="BK103" s="200"/>
      <c r="BL103" s="201"/>
    </row>
    <row r="104" ht="19.5" spans="1:64">
      <c r="A104" s="6" t="s">
        <v>63</v>
      </c>
      <c r="B104" s="7" t="s">
        <v>124</v>
      </c>
      <c r="AP104" s="133"/>
      <c r="AQ104" s="83"/>
      <c r="AR104" s="83"/>
      <c r="AS104" s="83"/>
      <c r="AT104" s="83"/>
      <c r="AU104" s="83"/>
      <c r="AV104" s="83"/>
      <c r="AW104" s="83"/>
      <c r="AX104" s="156"/>
      <c r="AY104" s="83">
        <v>1</v>
      </c>
      <c r="AZ104" s="83">
        <v>5</v>
      </c>
      <c r="BA104" s="83">
        <v>3</v>
      </c>
      <c r="BB104" s="155">
        <v>4</v>
      </c>
      <c r="BC104" s="133">
        <v>0</v>
      </c>
      <c r="BD104" s="83">
        <v>0</v>
      </c>
      <c r="BE104" s="83"/>
      <c r="BF104" s="83"/>
      <c r="BG104" s="155"/>
      <c r="BH104" s="183"/>
      <c r="BI104" s="184"/>
      <c r="BJ104" s="185"/>
      <c r="BK104" s="200"/>
      <c r="BL104" s="201"/>
    </row>
    <row r="105" ht="19.5" spans="42:64">
      <c r="AP105" s="133"/>
      <c r="AQ105" s="83"/>
      <c r="AR105" s="83"/>
      <c r="AS105" s="83"/>
      <c r="AT105" s="83"/>
      <c r="AU105" s="83"/>
      <c r="AV105" s="83"/>
      <c r="AW105" s="131"/>
      <c r="AX105" s="159"/>
      <c r="AY105" s="132">
        <v>1</v>
      </c>
      <c r="AZ105" s="132">
        <v>4</v>
      </c>
      <c r="BA105" s="132">
        <v>0</v>
      </c>
      <c r="BB105" s="157">
        <v>0</v>
      </c>
      <c r="BC105" s="158">
        <v>0</v>
      </c>
      <c r="BD105" s="132">
        <v>0</v>
      </c>
      <c r="BE105" s="83"/>
      <c r="BF105" s="83"/>
      <c r="BG105" s="155"/>
      <c r="BH105" s="183"/>
      <c r="BI105" s="184"/>
      <c r="BJ105" s="185"/>
      <c r="BK105" s="200"/>
      <c r="BL105" s="201"/>
    </row>
    <row r="106" ht="32.25" spans="4:64">
      <c r="D106" s="10" t="s">
        <v>81</v>
      </c>
      <c r="E106" s="11" t="s">
        <v>82</v>
      </c>
      <c r="G106" s="10" t="s">
        <v>81</v>
      </c>
      <c r="H106" s="11" t="s">
        <v>82</v>
      </c>
      <c r="I106" s="1"/>
      <c r="J106" s="10" t="s">
        <v>81</v>
      </c>
      <c r="K106" s="11" t="s">
        <v>82</v>
      </c>
      <c r="L106" s="1"/>
      <c r="M106" s="1"/>
      <c r="N106" s="10" t="s">
        <v>81</v>
      </c>
      <c r="O106" s="11" t="s">
        <v>82</v>
      </c>
      <c r="Q106" s="10" t="s">
        <v>81</v>
      </c>
      <c r="R106" s="11" t="s">
        <v>82</v>
      </c>
      <c r="S106" s="1"/>
      <c r="T106" s="10" t="s">
        <v>81</v>
      </c>
      <c r="U106" s="11" t="s">
        <v>82</v>
      </c>
      <c r="AP106" s="133"/>
      <c r="AQ106" s="83"/>
      <c r="AR106" s="83"/>
      <c r="AS106" s="83"/>
      <c r="AT106" s="83"/>
      <c r="AU106" s="83"/>
      <c r="AV106" s="83"/>
      <c r="AW106" s="83"/>
      <c r="AX106" s="156"/>
      <c r="AY106" s="83"/>
      <c r="AZ106" s="83">
        <v>1</v>
      </c>
      <c r="BA106" s="83">
        <v>3</v>
      </c>
      <c r="BB106" s="155">
        <v>4</v>
      </c>
      <c r="BC106" s="133">
        <v>0</v>
      </c>
      <c r="BD106" s="83">
        <v>0</v>
      </c>
      <c r="BE106" s="83">
        <v>0</v>
      </c>
      <c r="BF106" s="83"/>
      <c r="BG106" s="155"/>
      <c r="BH106" s="183"/>
      <c r="BI106" s="184"/>
      <c r="BJ106" s="185"/>
      <c r="BK106" s="200"/>
      <c r="BL106" s="201"/>
    </row>
    <row r="107" ht="19.5" spans="4:64">
      <c r="D107" s="12" t="s">
        <v>65</v>
      </c>
      <c r="E107" s="13"/>
      <c r="G107" s="12" t="s">
        <v>65</v>
      </c>
      <c r="H107" s="13"/>
      <c r="I107" s="1"/>
      <c r="J107" s="12" t="s">
        <v>65</v>
      </c>
      <c r="K107" s="13"/>
      <c r="L107" s="1"/>
      <c r="M107" s="1"/>
      <c r="N107" s="12" t="s">
        <v>65</v>
      </c>
      <c r="O107" s="13"/>
      <c r="Q107" s="12" t="s">
        <v>65</v>
      </c>
      <c r="R107" s="13"/>
      <c r="S107" s="1"/>
      <c r="T107" s="21" t="s">
        <v>65</v>
      </c>
      <c r="U107" s="22"/>
      <c r="AP107" s="133"/>
      <c r="AQ107" s="83"/>
      <c r="AR107" s="83"/>
      <c r="AS107" s="83"/>
      <c r="AT107" s="83"/>
      <c r="AU107" s="83"/>
      <c r="AV107" s="83"/>
      <c r="AW107" s="83"/>
      <c r="AX107" s="159"/>
      <c r="AY107" s="131"/>
      <c r="AZ107" s="132">
        <v>1</v>
      </c>
      <c r="BA107" s="132">
        <v>0</v>
      </c>
      <c r="BB107" s="157">
        <v>0</v>
      </c>
      <c r="BC107" s="158">
        <v>0</v>
      </c>
      <c r="BD107" s="132">
        <v>0</v>
      </c>
      <c r="BE107" s="132">
        <v>0</v>
      </c>
      <c r="BF107" s="83"/>
      <c r="BG107" s="155"/>
      <c r="BH107" s="183"/>
      <c r="BI107" s="184"/>
      <c r="BJ107" s="185"/>
      <c r="BK107" s="200"/>
      <c r="BL107" s="201"/>
    </row>
    <row r="108" ht="19.5" spans="4:64">
      <c r="D108" s="14">
        <v>355</v>
      </c>
      <c r="E108" s="15">
        <f t="shared" ref="E108:E116" si="49">MOD(D108,2)</f>
        <v>1</v>
      </c>
      <c r="G108" s="14">
        <v>355</v>
      </c>
      <c r="H108" s="15">
        <f t="shared" ref="H108:H110" si="50">MOD(G108,8)</f>
        <v>3</v>
      </c>
      <c r="J108" s="14">
        <v>355</v>
      </c>
      <c r="K108" s="17">
        <f>IF(MOD(J108,16)&lt;10,MOD(J108,16),_xlfn.SWITCH(MOD(J108,16),10,"A",11,"B",12,"C",13,"D",14,"E",15,"F",))</f>
        <v>3</v>
      </c>
      <c r="N108" s="14">
        <v>4</v>
      </c>
      <c r="O108" s="15">
        <f>MOD(N108,2)</f>
        <v>0</v>
      </c>
      <c r="Q108" s="14">
        <v>4</v>
      </c>
      <c r="R108" s="15">
        <f>MOD(Q108,8)</f>
        <v>4</v>
      </c>
      <c r="T108" s="111">
        <v>4</v>
      </c>
      <c r="U108" s="31">
        <f>IF(MOD(T108,16)&lt;10,MOD(T108,16),_xlfn.SWITCH(MOD(T108,16),10,"A",11,"B",12,"C",13,"D",14,"E",15,"F",))</f>
        <v>4</v>
      </c>
      <c r="AP108" s="133"/>
      <c r="AQ108" s="83"/>
      <c r="AR108" s="83"/>
      <c r="AS108" s="83"/>
      <c r="AT108" s="83"/>
      <c r="AU108" s="83"/>
      <c r="AV108" s="83"/>
      <c r="AW108" s="83"/>
      <c r="AX108" s="156"/>
      <c r="AY108" s="83"/>
      <c r="AZ108" s="83"/>
      <c r="BA108" s="83">
        <v>3</v>
      </c>
      <c r="BB108" s="155">
        <v>4</v>
      </c>
      <c r="BC108" s="133">
        <v>0</v>
      </c>
      <c r="BD108" s="83">
        <v>0</v>
      </c>
      <c r="BE108" s="83">
        <v>0</v>
      </c>
      <c r="BF108" s="83">
        <v>0</v>
      </c>
      <c r="BG108" s="155"/>
      <c r="BH108" s="183"/>
      <c r="BI108" s="184"/>
      <c r="BJ108" s="185"/>
      <c r="BK108" s="200"/>
      <c r="BL108" s="201"/>
    </row>
    <row r="109" ht="19.5" spans="4:64">
      <c r="D109" s="14">
        <f t="shared" ref="D109:D116" si="51">INT(D108/2)</f>
        <v>177</v>
      </c>
      <c r="E109" s="16">
        <f t="shared" si="49"/>
        <v>1</v>
      </c>
      <c r="G109" s="14">
        <f>INT(G108/8)</f>
        <v>44</v>
      </c>
      <c r="H109" s="17">
        <f t="shared" si="50"/>
        <v>4</v>
      </c>
      <c r="J109" s="14">
        <f>INT(J108/16)</f>
        <v>22</v>
      </c>
      <c r="K109" s="30">
        <f>IF(MOD(J109,16)&lt;10,MOD(J109,16),_xlfn.SWITCH(MOD(J109,16),10,"A",11,"B",12,"C",13,"D",14,"E",15,"F",))</f>
        <v>6</v>
      </c>
      <c r="N109" s="14">
        <f>INT(N108/2)</f>
        <v>2</v>
      </c>
      <c r="O109" s="16">
        <f>MOD(N109,2)</f>
        <v>0</v>
      </c>
      <c r="Q109" s="19" t="s">
        <v>83</v>
      </c>
      <c r="R109" s="20" t="str">
        <f>CONCATENATE(,R108)</f>
        <v>4</v>
      </c>
      <c r="T109" s="26" t="s">
        <v>83</v>
      </c>
      <c r="U109" s="27" t="str">
        <f>CONCATENATE(,U108)</f>
        <v>4</v>
      </c>
      <c r="AP109" s="133"/>
      <c r="AQ109" s="83"/>
      <c r="AR109" s="83"/>
      <c r="AS109" s="83"/>
      <c r="AT109" s="83"/>
      <c r="AU109" s="83"/>
      <c r="AV109" s="83"/>
      <c r="AW109" s="83"/>
      <c r="AX109" s="156"/>
      <c r="AY109" s="131"/>
      <c r="AZ109" s="131"/>
      <c r="BA109" s="132">
        <v>3</v>
      </c>
      <c r="BB109" s="157">
        <v>4</v>
      </c>
      <c r="BC109" s="158">
        <v>0</v>
      </c>
      <c r="BD109" s="132">
        <v>0</v>
      </c>
      <c r="BE109" s="132">
        <v>0</v>
      </c>
      <c r="BF109" s="132">
        <v>0</v>
      </c>
      <c r="BG109" s="155"/>
      <c r="BH109" s="183"/>
      <c r="BI109" s="184"/>
      <c r="BJ109" s="185"/>
      <c r="BK109" s="200"/>
      <c r="BL109" s="201"/>
    </row>
    <row r="110" ht="19.5" spans="4:64">
      <c r="D110" s="14">
        <f t="shared" si="51"/>
        <v>88</v>
      </c>
      <c r="E110" s="16">
        <f t="shared" si="49"/>
        <v>0</v>
      </c>
      <c r="G110" s="14">
        <f>INT(G109/8)</f>
        <v>5</v>
      </c>
      <c r="H110" s="17">
        <f t="shared" si="50"/>
        <v>5</v>
      </c>
      <c r="J110" s="14">
        <f>INT(J109/16)</f>
        <v>1</v>
      </c>
      <c r="K110" s="30">
        <f>IF(MOD(J110,16)&lt;10,MOD(J110,16),_xlfn.SWITCH(MOD(J110,16),10,"A",11,"B",12,"C",13,"D",14,"E",15,"F",))</f>
        <v>1</v>
      </c>
      <c r="N110" s="14">
        <f>INT(N109/2)</f>
        <v>1</v>
      </c>
      <c r="O110" s="16">
        <f>MOD(N110,2)</f>
        <v>1</v>
      </c>
      <c r="Q110" s="21" t="s">
        <v>66</v>
      </c>
      <c r="R110" s="22"/>
      <c r="T110" s="21" t="s">
        <v>66</v>
      </c>
      <c r="U110" s="22"/>
      <c r="AP110" s="134"/>
      <c r="AQ110" s="135"/>
      <c r="AR110" s="135"/>
      <c r="AS110" s="135"/>
      <c r="AT110" s="135"/>
      <c r="AU110" s="135"/>
      <c r="AV110" s="135"/>
      <c r="AW110" s="135"/>
      <c r="AX110" s="160"/>
      <c r="AY110" s="135"/>
      <c r="AZ110" s="135"/>
      <c r="BA110" s="135"/>
      <c r="BB110" s="161"/>
      <c r="BC110" s="134"/>
      <c r="BD110" s="135"/>
      <c r="BE110" s="135"/>
      <c r="BF110" s="135">
        <v>0</v>
      </c>
      <c r="BG110" s="161"/>
      <c r="BH110" s="186"/>
      <c r="BI110" s="187"/>
      <c r="BJ110" s="188"/>
      <c r="BK110" s="202"/>
      <c r="BL110" s="203"/>
    </row>
    <row r="111" ht="19.5" spans="4:64">
      <c r="D111" s="14">
        <f t="shared" si="51"/>
        <v>44</v>
      </c>
      <c r="E111" s="16">
        <f t="shared" si="49"/>
        <v>0</v>
      </c>
      <c r="G111" s="19" t="s">
        <v>83</v>
      </c>
      <c r="H111" s="20" t="str">
        <f>CONCATENATE(H110,H109,H108)</f>
        <v>543</v>
      </c>
      <c r="J111" s="26" t="s">
        <v>83</v>
      </c>
      <c r="K111" s="27" t="str">
        <f>CONCATENATE(K110,K109,K108)</f>
        <v>163</v>
      </c>
      <c r="N111" s="19" t="s">
        <v>83</v>
      </c>
      <c r="O111" s="20" t="str">
        <f>CONCATENATE(O110,O109,O108)</f>
        <v>100</v>
      </c>
      <c r="Q111" s="23">
        <v>0</v>
      </c>
      <c r="R111" s="15">
        <f t="shared" ref="R111:R114" si="52">INT(MOD(Q111*8,8))</f>
        <v>0</v>
      </c>
      <c r="T111" s="23">
        <v>0</v>
      </c>
      <c r="U111" s="15">
        <f t="shared" ref="U111:U114" si="53">IF(INT(MOD(T111*16,16))&lt;10,INT(MOD(T111*16,16)),_xlfn.SWITCH(INT(MOD(T111*16,16)),10,"A",11,"B",12,"C",13,"D",14,"E",15,"F",))</f>
        <v>0</v>
      </c>
      <c r="AP111" s="136"/>
      <c r="AQ111" s="137"/>
      <c r="AR111" s="138"/>
      <c r="AS111" s="138"/>
      <c r="AT111" s="138"/>
      <c r="AU111" s="138"/>
      <c r="AV111" s="138">
        <v>1</v>
      </c>
      <c r="AW111" s="138">
        <v>3</v>
      </c>
      <c r="AX111" s="138">
        <v>0</v>
      </c>
      <c r="AY111" s="138">
        <v>7</v>
      </c>
      <c r="AZ111" s="138">
        <v>3</v>
      </c>
      <c r="BA111" s="138">
        <v>2</v>
      </c>
      <c r="BB111" s="162">
        <v>7</v>
      </c>
      <c r="BC111" s="142"/>
      <c r="BD111" s="143"/>
      <c r="BE111" s="143"/>
      <c r="BF111" s="143"/>
      <c r="BG111" s="171"/>
      <c r="BH111" s="142" t="s">
        <v>20</v>
      </c>
      <c r="BI111" s="143"/>
      <c r="BJ111" s="171"/>
      <c r="BK111" s="190"/>
      <c r="BL111" s="191"/>
    </row>
    <row r="112" ht="19.5" spans="4:64">
      <c r="D112" s="14">
        <f t="shared" si="51"/>
        <v>22</v>
      </c>
      <c r="E112" s="16">
        <f t="shared" si="49"/>
        <v>0</v>
      </c>
      <c r="G112" s="21" t="s">
        <v>66</v>
      </c>
      <c r="H112" s="22"/>
      <c r="J112" s="21" t="s">
        <v>66</v>
      </c>
      <c r="K112" s="22"/>
      <c r="N112" s="21" t="s">
        <v>66</v>
      </c>
      <c r="O112" s="22"/>
      <c r="Q112" s="14">
        <f t="shared" ref="Q112:Q114" si="54">Q111*8-INT(Q111*8)</f>
        <v>0</v>
      </c>
      <c r="R112" s="16">
        <f t="shared" si="52"/>
        <v>0</v>
      </c>
      <c r="T112" s="14">
        <f t="shared" ref="T112:T114" si="55">T111*16-INT(T111*16)</f>
        <v>0</v>
      </c>
      <c r="U112" s="16">
        <f t="shared" si="53"/>
        <v>0</v>
      </c>
      <c r="AP112" s="8" t="s">
        <v>49</v>
      </c>
      <c r="AQ112" s="65"/>
      <c r="AR112" s="65"/>
      <c r="AS112" s="65"/>
      <c r="AT112" s="8" t="str">
        <f>CONCATENATE(AR111,AS111,AT111,AU111,AV111,AW111,AX111,",",AY111,AZ111,BA111,BB111)</f>
        <v>130,7327</v>
      </c>
      <c r="AU112" s="65"/>
      <c r="AV112" s="65"/>
      <c r="AW112" s="65"/>
      <c r="AX112" s="65"/>
      <c r="AY112" s="65"/>
      <c r="AZ112" s="65"/>
      <c r="BA112" s="65"/>
      <c r="BB112" s="141"/>
      <c r="BC112" s="150"/>
      <c r="BD112" s="151"/>
      <c r="BE112" s="151"/>
      <c r="BF112" s="151"/>
      <c r="BG112" s="189"/>
      <c r="BH112" s="150"/>
      <c r="BI112" s="151"/>
      <c r="BJ112" s="189"/>
      <c r="BK112" s="204"/>
      <c r="BL112" s="205"/>
    </row>
    <row r="113" spans="4:21">
      <c r="D113" s="14">
        <f t="shared" si="51"/>
        <v>11</v>
      </c>
      <c r="E113" s="16">
        <f t="shared" si="49"/>
        <v>1</v>
      </c>
      <c r="G113" s="23">
        <v>0.71</v>
      </c>
      <c r="H113" s="15">
        <f t="shared" ref="H113:H116" si="56">INT(MOD(G113*8,8))</f>
        <v>5</v>
      </c>
      <c r="J113" s="23">
        <v>0.71</v>
      </c>
      <c r="K113" s="15" t="str">
        <f t="shared" ref="K113:K116" si="57">IF(INT(MOD(J113*16,16))&lt;10,INT(MOD(J113*16,16)),_xlfn.SWITCH(INT(MOD(J113*16,16)),10,"A",11,"B",12,"C",13,"D",14,"E",15,"F",))</f>
        <v>B</v>
      </c>
      <c r="N113" s="23">
        <v>0</v>
      </c>
      <c r="O113" s="15">
        <f t="shared" ref="O113:O116" si="58">INT(MOD(N113*2,2))</f>
        <v>0</v>
      </c>
      <c r="Q113" s="14">
        <f t="shared" si="54"/>
        <v>0</v>
      </c>
      <c r="R113" s="16">
        <f t="shared" si="52"/>
        <v>0</v>
      </c>
      <c r="T113" s="14">
        <f t="shared" si="55"/>
        <v>0</v>
      </c>
      <c r="U113" s="16">
        <f t="shared" si="53"/>
        <v>0</v>
      </c>
    </row>
    <row r="114" ht="15.75" spans="4:21">
      <c r="D114" s="14">
        <f t="shared" si="51"/>
        <v>5</v>
      </c>
      <c r="E114" s="16">
        <f t="shared" si="49"/>
        <v>1</v>
      </c>
      <c r="G114" s="14">
        <f t="shared" ref="G114:G116" si="59">G113*8-INT(G113*8)</f>
        <v>0.68</v>
      </c>
      <c r="H114" s="16">
        <f t="shared" si="56"/>
        <v>5</v>
      </c>
      <c r="J114" s="14">
        <f t="shared" ref="J114:J116" si="60">J113*16-INT(J113*16)</f>
        <v>0.359999999999999</v>
      </c>
      <c r="K114" s="16">
        <f t="shared" si="57"/>
        <v>5</v>
      </c>
      <c r="N114" s="14">
        <f t="shared" ref="N114:N116" si="61">N113*2-INT(N113*2)</f>
        <v>0</v>
      </c>
      <c r="O114" s="16">
        <f t="shared" si="58"/>
        <v>0</v>
      </c>
      <c r="Q114" s="25">
        <f t="shared" si="54"/>
        <v>0</v>
      </c>
      <c r="R114" s="24">
        <f t="shared" si="52"/>
        <v>0</v>
      </c>
      <c r="T114" s="25">
        <f t="shared" si="55"/>
        <v>0</v>
      </c>
      <c r="U114" s="24">
        <f t="shared" si="53"/>
        <v>0</v>
      </c>
    </row>
    <row r="115" ht="19.5" spans="4:62">
      <c r="D115" s="14">
        <f t="shared" si="51"/>
        <v>2</v>
      </c>
      <c r="E115" s="16">
        <f t="shared" si="49"/>
        <v>0</v>
      </c>
      <c r="F115" s="1"/>
      <c r="G115" s="14">
        <f t="shared" si="59"/>
        <v>0.439999999999998</v>
      </c>
      <c r="H115" s="16">
        <f t="shared" si="56"/>
        <v>3</v>
      </c>
      <c r="J115" s="14">
        <f t="shared" si="60"/>
        <v>0.759999999999991</v>
      </c>
      <c r="K115" s="16" t="str">
        <f t="shared" si="57"/>
        <v>C</v>
      </c>
      <c r="N115" s="14">
        <f t="shared" si="61"/>
        <v>0</v>
      </c>
      <c r="O115" s="16">
        <f t="shared" si="58"/>
        <v>0</v>
      </c>
      <c r="P115" s="1"/>
      <c r="Q115" s="19" t="s">
        <v>83</v>
      </c>
      <c r="R115" s="20" t="str">
        <f>CONCATENATE("0,",R111,R112,R113,R114)</f>
        <v>0,0000</v>
      </c>
      <c r="T115" s="28" t="s">
        <v>83</v>
      </c>
      <c r="U115" s="29" t="str">
        <f>CONCATENATE("0,",U111,U112,U113,U114)</f>
        <v>0,0000</v>
      </c>
      <c r="AP115" s="66" t="s">
        <v>125</v>
      </c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139"/>
      <c r="BC115" s="66"/>
      <c r="BD115" s="140"/>
      <c r="BE115" s="140"/>
      <c r="BF115" s="140"/>
      <c r="BG115" s="170"/>
      <c r="BH115" s="66" t="s">
        <v>7</v>
      </c>
      <c r="BI115" s="140"/>
      <c r="BJ115" s="170"/>
    </row>
    <row r="116" ht="19.5" spans="4:62">
      <c r="D116" s="14">
        <f t="shared" si="51"/>
        <v>1</v>
      </c>
      <c r="E116" s="16">
        <f t="shared" si="49"/>
        <v>1</v>
      </c>
      <c r="F116" s="1"/>
      <c r="G116" s="25">
        <f t="shared" si="59"/>
        <v>0.519999999999982</v>
      </c>
      <c r="H116" s="24">
        <f t="shared" si="56"/>
        <v>4</v>
      </c>
      <c r="J116" s="25">
        <f t="shared" si="60"/>
        <v>0.159999999999854</v>
      </c>
      <c r="K116" s="24">
        <f t="shared" si="57"/>
        <v>2</v>
      </c>
      <c r="N116" s="14">
        <f t="shared" si="61"/>
        <v>0</v>
      </c>
      <c r="O116" s="24">
        <f t="shared" si="58"/>
        <v>0</v>
      </c>
      <c r="P116" s="1"/>
      <c r="Q116" s="26" t="s">
        <v>49</v>
      </c>
      <c r="R116" s="27" t="str">
        <f>CONCATENATE(R109,MID(R115,2,6))</f>
        <v>4,0000</v>
      </c>
      <c r="T116" s="26" t="s">
        <v>49</v>
      </c>
      <c r="U116" s="27" t="str">
        <f>CONCATENATE(U109,MID(U115,2,6))</f>
        <v>4,0000</v>
      </c>
      <c r="AP116" s="8" t="s">
        <v>65</v>
      </c>
      <c r="AQ116" s="65"/>
      <c r="AR116" s="65"/>
      <c r="AS116" s="65"/>
      <c r="AT116" s="65"/>
      <c r="AU116" s="65"/>
      <c r="AV116" s="65"/>
      <c r="AW116" s="65"/>
      <c r="AX116" s="65"/>
      <c r="AY116" s="8" t="s">
        <v>66</v>
      </c>
      <c r="AZ116" s="65"/>
      <c r="BA116" s="65"/>
      <c r="BB116" s="141"/>
      <c r="BC116" s="142"/>
      <c r="BD116" s="143"/>
      <c r="BE116" s="143"/>
      <c r="BF116" s="143"/>
      <c r="BG116" s="171"/>
      <c r="BH116" s="142"/>
      <c r="BI116" s="143"/>
      <c r="BJ116" s="171"/>
    </row>
    <row r="117" ht="19.5" spans="4:62">
      <c r="D117" s="19" t="s">
        <v>83</v>
      </c>
      <c r="E117" s="20" t="str">
        <f>CONCATENATE(E116,E115,E114,E113,E112,E111,E110,E109,E108)</f>
        <v>101100011</v>
      </c>
      <c r="F117" s="1"/>
      <c r="G117" s="19" t="s">
        <v>83</v>
      </c>
      <c r="H117" s="20" t="str">
        <f>CONCATENATE("0,",H113,H114,H115,H116)</f>
        <v>0,5534</v>
      </c>
      <c r="J117" s="28" t="s">
        <v>83</v>
      </c>
      <c r="K117" s="29" t="str">
        <f>CONCATENATE("0,",K113,K114,K115,K116)</f>
        <v>0,B5C2</v>
      </c>
      <c r="N117" s="19" t="s">
        <v>83</v>
      </c>
      <c r="O117" s="20" t="str">
        <f>CONCATENATE("0,",O113,O114,O115,O116)</f>
        <v>0,0000</v>
      </c>
      <c r="P117" s="1"/>
      <c r="AP117" s="121"/>
      <c r="AQ117" s="81"/>
      <c r="AR117" s="81"/>
      <c r="AS117" s="81"/>
      <c r="AT117" s="81"/>
      <c r="AU117" s="81"/>
      <c r="AV117" s="81">
        <v>3</v>
      </c>
      <c r="AW117" s="81">
        <v>5</v>
      </c>
      <c r="AX117" s="81">
        <v>5</v>
      </c>
      <c r="AY117" s="121">
        <v>8</v>
      </c>
      <c r="AZ117" s="81">
        <v>1</v>
      </c>
      <c r="BA117" s="81">
        <v>0</v>
      </c>
      <c r="BB117" s="144">
        <v>0</v>
      </c>
      <c r="BC117" s="163"/>
      <c r="BD117" s="164"/>
      <c r="BE117" s="164"/>
      <c r="BF117" s="164"/>
      <c r="BG117" s="173"/>
      <c r="BH117" s="163" t="s">
        <v>113</v>
      </c>
      <c r="BI117" s="164"/>
      <c r="BJ117" s="173"/>
    </row>
    <row r="118" ht="19.5" spans="4:62">
      <c r="D118" s="21" t="s">
        <v>66</v>
      </c>
      <c r="E118" s="22"/>
      <c r="F118" s="1"/>
      <c r="G118" s="26" t="s">
        <v>49</v>
      </c>
      <c r="H118" s="27" t="str">
        <f>CONCATENATE(H111,MID(H117,2,6))</f>
        <v>543,5534</v>
      </c>
      <c r="J118" s="26" t="s">
        <v>49</v>
      </c>
      <c r="K118" s="27" t="str">
        <f>CONCATENATE(K111,MID(K117,2,6))</f>
        <v>163,B5C2</v>
      </c>
      <c r="N118" s="26" t="s">
        <v>49</v>
      </c>
      <c r="O118" s="27" t="str">
        <f>CONCATENATE(O111,MID(O117,2,6))</f>
        <v>100,0000</v>
      </c>
      <c r="P118" s="1"/>
      <c r="AP118" s="90"/>
      <c r="AQ118" s="82"/>
      <c r="AR118" s="82"/>
      <c r="AS118" s="82"/>
      <c r="AT118" s="82"/>
      <c r="AU118" s="82"/>
      <c r="AV118" s="82"/>
      <c r="AW118" s="82"/>
      <c r="AX118" s="82">
        <v>4</v>
      </c>
      <c r="AY118" s="90">
        <v>0</v>
      </c>
      <c r="AZ118" s="82">
        <v>0</v>
      </c>
      <c r="BA118" s="82">
        <v>0</v>
      </c>
      <c r="BB118" s="109">
        <v>0</v>
      </c>
      <c r="BC118" s="77"/>
      <c r="BD118" s="76"/>
      <c r="BE118" s="76"/>
      <c r="BF118" s="76"/>
      <c r="BG118" s="102"/>
      <c r="BH118" s="175" t="s">
        <v>115</v>
      </c>
      <c r="BI118" s="176"/>
      <c r="BJ118" s="177"/>
    </row>
    <row r="119" ht="18.75" spans="4:62">
      <c r="D119" s="23">
        <v>0.71</v>
      </c>
      <c r="E119" s="15">
        <f t="shared" ref="E119:E122" si="62">INT(MOD(D119*2,2))</f>
        <v>1</v>
      </c>
      <c r="AP119" s="128"/>
      <c r="AQ119" s="129"/>
      <c r="AR119" s="129"/>
      <c r="AS119" s="129"/>
      <c r="AT119" s="129"/>
      <c r="AU119" s="129"/>
      <c r="AV119" s="129">
        <v>3</v>
      </c>
      <c r="AW119" s="129">
        <v>5</v>
      </c>
      <c r="AX119" s="165">
        <v>5</v>
      </c>
      <c r="AY119" s="129">
        <v>1</v>
      </c>
      <c r="AZ119" s="129"/>
      <c r="BA119" s="129"/>
      <c r="BB119" s="166"/>
      <c r="BC119" s="128"/>
      <c r="BD119" s="129"/>
      <c r="BE119" s="129"/>
      <c r="BF119" s="129"/>
      <c r="BG119" s="153"/>
      <c r="BH119" s="179" t="s">
        <v>116</v>
      </c>
      <c r="BI119" s="180"/>
      <c r="BJ119" s="181"/>
    </row>
    <row r="120" ht="18.75" spans="4:62">
      <c r="D120" s="14">
        <f t="shared" ref="D120:D122" si="63">D119*2-INT(D119*2)</f>
        <v>0.42</v>
      </c>
      <c r="E120" s="16">
        <f t="shared" si="62"/>
        <v>0</v>
      </c>
      <c r="AP120" s="130"/>
      <c r="AQ120" s="131"/>
      <c r="AR120" s="131"/>
      <c r="AS120" s="131"/>
      <c r="AT120" s="131"/>
      <c r="AU120" s="131"/>
      <c r="AV120" s="132">
        <v>3</v>
      </c>
      <c r="AW120" s="132">
        <v>2</v>
      </c>
      <c r="AX120" s="154">
        <v>0</v>
      </c>
      <c r="AY120" s="132">
        <v>0</v>
      </c>
      <c r="AZ120" s="131"/>
      <c r="BA120" s="83"/>
      <c r="BB120" s="167"/>
      <c r="BC120" s="133"/>
      <c r="BD120" s="83"/>
      <c r="BE120" s="83"/>
      <c r="BF120" s="83"/>
      <c r="BG120" s="155"/>
      <c r="BH120" s="183"/>
      <c r="BI120" s="184"/>
      <c r="BJ120" s="185"/>
    </row>
    <row r="121" ht="18.75" spans="4:62">
      <c r="D121" s="14">
        <f t="shared" si="63"/>
        <v>0.84</v>
      </c>
      <c r="E121" s="16">
        <f t="shared" si="62"/>
        <v>1</v>
      </c>
      <c r="T121" s="112"/>
      <c r="AP121" s="133"/>
      <c r="AQ121" s="83"/>
      <c r="AR121" s="83"/>
      <c r="AS121" s="83"/>
      <c r="AT121" s="83"/>
      <c r="AU121" s="83"/>
      <c r="AV121" s="131"/>
      <c r="AW121" s="83">
        <v>3</v>
      </c>
      <c r="AX121" s="156">
        <v>8</v>
      </c>
      <c r="AY121" s="83">
        <v>1</v>
      </c>
      <c r="AZ121" s="83">
        <v>0</v>
      </c>
      <c r="BA121" s="83"/>
      <c r="BB121" s="167"/>
      <c r="BC121" s="133"/>
      <c r="BD121" s="83"/>
      <c r="BE121" s="83"/>
      <c r="BF121" s="83"/>
      <c r="BG121" s="155"/>
      <c r="BH121" s="183"/>
      <c r="BI121" s="184"/>
      <c r="BJ121" s="185"/>
    </row>
    <row r="122" ht="19.5" spans="4:62">
      <c r="D122" s="14">
        <f t="shared" si="63"/>
        <v>0.68</v>
      </c>
      <c r="E122" s="24">
        <f t="shared" si="62"/>
        <v>1</v>
      </c>
      <c r="AP122" s="133"/>
      <c r="AQ122" s="83"/>
      <c r="AR122" s="131"/>
      <c r="AS122" s="131"/>
      <c r="AT122" s="131"/>
      <c r="AU122" s="131"/>
      <c r="AV122" s="131"/>
      <c r="AW122" s="132">
        <v>3</v>
      </c>
      <c r="AX122" s="154">
        <v>6</v>
      </c>
      <c r="AY122" s="132">
        <v>0</v>
      </c>
      <c r="AZ122" s="132">
        <v>0</v>
      </c>
      <c r="BA122" s="131"/>
      <c r="BB122" s="167"/>
      <c r="BC122" s="133"/>
      <c r="BD122" s="83"/>
      <c r="BE122" s="83"/>
      <c r="BF122" s="83"/>
      <c r="BG122" s="155"/>
      <c r="BH122" s="183"/>
      <c r="BI122" s="184"/>
      <c r="BJ122" s="185"/>
    </row>
    <row r="123" ht="19.5" spans="4:62">
      <c r="D123" s="19" t="s">
        <v>83</v>
      </c>
      <c r="E123" s="20" t="str">
        <f>CONCATENATE("0,",E119,E120,E121,E122)</f>
        <v>0,1011</v>
      </c>
      <c r="AP123" s="133"/>
      <c r="AQ123" s="83"/>
      <c r="AR123" s="83"/>
      <c r="AS123" s="83"/>
      <c r="AT123" s="83"/>
      <c r="AU123" s="83"/>
      <c r="AV123" s="83"/>
      <c r="AW123" s="83"/>
      <c r="AX123" s="156">
        <v>2</v>
      </c>
      <c r="AY123" s="83">
        <v>1</v>
      </c>
      <c r="AZ123" s="83">
        <v>0</v>
      </c>
      <c r="BA123" s="83">
        <v>0</v>
      </c>
      <c r="BB123" s="167"/>
      <c r="BC123" s="133"/>
      <c r="BD123" s="83"/>
      <c r="BE123" s="83"/>
      <c r="BF123" s="83"/>
      <c r="BG123" s="155"/>
      <c r="BH123" s="183"/>
      <c r="BI123" s="184"/>
      <c r="BJ123" s="185"/>
    </row>
    <row r="124" ht="19.5" spans="4:62">
      <c r="D124" s="26" t="s">
        <v>49</v>
      </c>
      <c r="E124" s="27" t="str">
        <f>CONCATENATE(E117,MID(E123,2,6))</f>
        <v>101100011,1011</v>
      </c>
      <c r="AP124" s="133"/>
      <c r="AQ124" s="83"/>
      <c r="AR124" s="83"/>
      <c r="AS124" s="131"/>
      <c r="AT124" s="131"/>
      <c r="AU124" s="131"/>
      <c r="AV124" s="131"/>
      <c r="AW124" s="131"/>
      <c r="AX124" s="154">
        <v>2</v>
      </c>
      <c r="AY124" s="132">
        <v>0</v>
      </c>
      <c r="AZ124" s="132">
        <v>0</v>
      </c>
      <c r="BA124" s="132">
        <v>0</v>
      </c>
      <c r="BB124" s="168"/>
      <c r="BC124" s="130"/>
      <c r="BD124" s="83"/>
      <c r="BE124" s="83"/>
      <c r="BF124" s="83"/>
      <c r="BG124" s="155"/>
      <c r="BH124" s="183"/>
      <c r="BI124" s="184"/>
      <c r="BJ124" s="185"/>
    </row>
    <row r="125" ht="18.75" spans="42:62">
      <c r="AP125" s="133"/>
      <c r="AQ125" s="83"/>
      <c r="AR125" s="83"/>
      <c r="AS125" s="83"/>
      <c r="AT125" s="83"/>
      <c r="AU125" s="83"/>
      <c r="AV125" s="83"/>
      <c r="AW125" s="83"/>
      <c r="AX125" s="156"/>
      <c r="AY125" s="83">
        <v>1</v>
      </c>
      <c r="AZ125" s="83">
        <v>0</v>
      </c>
      <c r="BA125" s="83">
        <v>0</v>
      </c>
      <c r="BB125" s="167">
        <v>0</v>
      </c>
      <c r="BC125" s="133"/>
      <c r="BD125" s="83"/>
      <c r="BE125" s="83"/>
      <c r="BF125" s="83"/>
      <c r="BG125" s="155"/>
      <c r="BH125" s="183"/>
      <c r="BI125" s="184"/>
      <c r="BJ125" s="185"/>
    </row>
    <row r="126" ht="18.75" spans="42:62">
      <c r="AP126" s="133"/>
      <c r="AQ126" s="83"/>
      <c r="AR126" s="83"/>
      <c r="AS126" s="83"/>
      <c r="AT126" s="83"/>
      <c r="AU126" s="83"/>
      <c r="AV126" s="83"/>
      <c r="AW126" s="131"/>
      <c r="AX126" s="159"/>
      <c r="AY126" s="132"/>
      <c r="AZ126" s="132">
        <v>8</v>
      </c>
      <c r="BA126" s="132">
        <v>0</v>
      </c>
      <c r="BB126" s="169">
        <v>0</v>
      </c>
      <c r="BC126" s="130"/>
      <c r="BD126" s="131"/>
      <c r="BE126" s="83"/>
      <c r="BF126" s="83"/>
      <c r="BG126" s="155"/>
      <c r="BH126" s="183"/>
      <c r="BI126" s="184"/>
      <c r="BJ126" s="185"/>
    </row>
    <row r="127" ht="18.75" spans="42:62">
      <c r="AP127" s="133"/>
      <c r="AQ127" s="83"/>
      <c r="AR127" s="83"/>
      <c r="AS127" s="83"/>
      <c r="AT127" s="83"/>
      <c r="AU127" s="83"/>
      <c r="AV127" s="83"/>
      <c r="AW127" s="83"/>
      <c r="AX127" s="156"/>
      <c r="AY127" s="83"/>
      <c r="AZ127" s="83">
        <v>2</v>
      </c>
      <c r="BA127" s="83">
        <v>0</v>
      </c>
      <c r="BB127" s="167">
        <v>0</v>
      </c>
      <c r="BC127" s="133">
        <v>0</v>
      </c>
      <c r="BD127" s="83"/>
      <c r="BE127" s="83"/>
      <c r="BF127" s="83"/>
      <c r="BG127" s="155"/>
      <c r="BH127" s="183"/>
      <c r="BI127" s="184"/>
      <c r="BJ127" s="185"/>
    </row>
    <row r="128" ht="18.75" spans="42:62">
      <c r="AP128" s="133"/>
      <c r="AQ128" s="83"/>
      <c r="AR128" s="83"/>
      <c r="AS128" s="83"/>
      <c r="AT128" s="83"/>
      <c r="AU128" s="83"/>
      <c r="AV128" s="83"/>
      <c r="AW128" s="83"/>
      <c r="AX128" s="159"/>
      <c r="AY128" s="131"/>
      <c r="AZ128" s="132">
        <v>2</v>
      </c>
      <c r="BA128" s="132">
        <v>0</v>
      </c>
      <c r="BB128" s="169">
        <v>0</v>
      </c>
      <c r="BC128" s="158">
        <v>0</v>
      </c>
      <c r="BD128" s="131"/>
      <c r="BE128" s="131"/>
      <c r="BF128" s="83"/>
      <c r="BG128" s="155"/>
      <c r="BH128" s="183"/>
      <c r="BI128" s="184"/>
      <c r="BJ128" s="185"/>
    </row>
    <row r="129" ht="19.5" spans="42:62">
      <c r="AP129" s="134"/>
      <c r="AQ129" s="135"/>
      <c r="AR129" s="135"/>
      <c r="AS129" s="135"/>
      <c r="AT129" s="135"/>
      <c r="AU129" s="135"/>
      <c r="AV129" s="135"/>
      <c r="AW129" s="135"/>
      <c r="AX129" s="160"/>
      <c r="AY129" s="135"/>
      <c r="AZ129" s="135"/>
      <c r="BA129" s="135"/>
      <c r="BB129" s="208"/>
      <c r="BC129" s="134">
        <v>0</v>
      </c>
      <c r="BD129" s="135"/>
      <c r="BE129" s="135"/>
      <c r="BF129" s="135"/>
      <c r="BG129" s="161"/>
      <c r="BH129" s="183"/>
      <c r="BI129" s="184"/>
      <c r="BJ129" s="185"/>
    </row>
    <row r="130" ht="19.5" spans="42:62">
      <c r="AP130" s="136"/>
      <c r="AQ130" s="137"/>
      <c r="AR130" s="138"/>
      <c r="AS130" s="138"/>
      <c r="AT130" s="138"/>
      <c r="AU130" s="138"/>
      <c r="AV130" s="138"/>
      <c r="AW130" s="138">
        <v>8</v>
      </c>
      <c r="AX130" s="138">
        <v>8</v>
      </c>
      <c r="AY130" s="138">
        <v>9</v>
      </c>
      <c r="AZ130" s="138">
        <v>5</v>
      </c>
      <c r="BA130" s="138">
        <v>2</v>
      </c>
      <c r="BB130" s="162">
        <v>5</v>
      </c>
      <c r="BC130" s="142"/>
      <c r="BD130" s="143"/>
      <c r="BE130" s="143"/>
      <c r="BF130" s="143"/>
      <c r="BG130" s="171"/>
      <c r="BH130" s="66" t="s">
        <v>20</v>
      </c>
      <c r="BI130" s="140"/>
      <c r="BJ130" s="170"/>
    </row>
    <row r="131" ht="19.5" spans="42:62">
      <c r="AP131" s="8" t="s">
        <v>49</v>
      </c>
      <c r="AQ131" s="65"/>
      <c r="AR131" s="65"/>
      <c r="AS131" s="65"/>
      <c r="AT131" s="8" t="str">
        <f>CONCATENATE(AR130,AS130,AT130,AU130,AV130,AW130,AX130,",",AY130,AZ130,BA130,BB130)</f>
        <v>88,9525</v>
      </c>
      <c r="AU131" s="65"/>
      <c r="AV131" s="65"/>
      <c r="AW131" s="65"/>
      <c r="AX131" s="65"/>
      <c r="AY131" s="65"/>
      <c r="AZ131" s="65"/>
      <c r="BA131" s="65"/>
      <c r="BB131" s="141"/>
      <c r="BC131" s="150"/>
      <c r="BD131" s="151"/>
      <c r="BE131" s="151"/>
      <c r="BF131" s="151"/>
      <c r="BG131" s="189"/>
      <c r="BH131" s="150"/>
      <c r="BI131" s="151"/>
      <c r="BJ131" s="189"/>
    </row>
    <row r="133" ht="15.75"/>
    <row r="134" ht="19.5" spans="42:62">
      <c r="AP134" s="66" t="s">
        <v>126</v>
      </c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139"/>
      <c r="BC134" s="66"/>
      <c r="BD134" s="140"/>
      <c r="BE134" s="140"/>
      <c r="BF134" s="140"/>
      <c r="BG134" s="170"/>
      <c r="BH134" s="66" t="s">
        <v>7</v>
      </c>
      <c r="BI134" s="140"/>
      <c r="BJ134" s="170"/>
    </row>
    <row r="135" ht="19.5" spans="42:62">
      <c r="AP135" s="206" t="s">
        <v>65</v>
      </c>
      <c r="AQ135" s="207"/>
      <c r="AR135" s="207"/>
      <c r="AS135" s="207"/>
      <c r="AT135" s="207"/>
      <c r="AU135" s="207"/>
      <c r="AV135" s="207"/>
      <c r="AW135" s="207"/>
      <c r="AX135" s="207"/>
      <c r="AY135" s="206" t="s">
        <v>66</v>
      </c>
      <c r="AZ135" s="207"/>
      <c r="BA135" s="207"/>
      <c r="BB135" s="209"/>
      <c r="BC135" s="142"/>
      <c r="BD135" s="143"/>
      <c r="BE135" s="143"/>
      <c r="BF135" s="143"/>
      <c r="BG135" s="171"/>
      <c r="BH135" s="142"/>
      <c r="BI135" s="143"/>
      <c r="BJ135" s="171"/>
    </row>
    <row r="136" ht="18.75" spans="42:62">
      <c r="AP136" s="128"/>
      <c r="AQ136" s="129"/>
      <c r="AR136" s="129"/>
      <c r="AS136" s="129"/>
      <c r="AT136" s="129"/>
      <c r="AU136" s="129"/>
      <c r="AV136" s="129">
        <v>1</v>
      </c>
      <c r="AW136" s="129">
        <v>6</v>
      </c>
      <c r="AX136" s="153">
        <v>3</v>
      </c>
      <c r="AY136" s="210" t="s">
        <v>23</v>
      </c>
      <c r="AZ136" s="129">
        <v>5</v>
      </c>
      <c r="BA136" s="129" t="s">
        <v>25</v>
      </c>
      <c r="BB136" s="153">
        <v>2</v>
      </c>
      <c r="BC136" s="211"/>
      <c r="BD136" s="212"/>
      <c r="BE136" s="212"/>
      <c r="BF136" s="212"/>
      <c r="BG136" s="216"/>
      <c r="BH136" s="163" t="s">
        <v>113</v>
      </c>
      <c r="BI136" s="164"/>
      <c r="BJ136" s="173"/>
    </row>
    <row r="137" ht="19.5" spans="42:62">
      <c r="AP137" s="134"/>
      <c r="AQ137" s="135"/>
      <c r="AR137" s="135"/>
      <c r="AS137" s="135"/>
      <c r="AT137" s="135"/>
      <c r="AU137" s="135"/>
      <c r="AV137" s="135"/>
      <c r="AW137" s="135"/>
      <c r="AX137" s="161">
        <v>4</v>
      </c>
      <c r="AY137" s="213">
        <v>0</v>
      </c>
      <c r="AZ137" s="135">
        <v>0</v>
      </c>
      <c r="BA137" s="135">
        <v>0</v>
      </c>
      <c r="BB137" s="161">
        <v>0</v>
      </c>
      <c r="BC137" s="91"/>
      <c r="BD137" s="83"/>
      <c r="BE137" s="83"/>
      <c r="BF137" s="83"/>
      <c r="BG137" s="167"/>
      <c r="BH137" s="217" t="s">
        <v>115</v>
      </c>
      <c r="BI137" s="218"/>
      <c r="BJ137" s="219"/>
    </row>
    <row r="138" ht="18.75" spans="42:62">
      <c r="AP138" s="128"/>
      <c r="AQ138" s="129"/>
      <c r="AR138" s="129"/>
      <c r="AS138" s="129"/>
      <c r="AT138" s="129"/>
      <c r="AU138" s="129"/>
      <c r="AV138" s="129">
        <v>1</v>
      </c>
      <c r="AW138" s="129">
        <v>6</v>
      </c>
      <c r="AX138" s="165">
        <v>3</v>
      </c>
      <c r="AY138" s="210" t="s">
        <v>23</v>
      </c>
      <c r="AZ138" s="129">
        <v>5</v>
      </c>
      <c r="BA138" s="129" t="s">
        <v>25</v>
      </c>
      <c r="BB138" s="153"/>
      <c r="BC138" s="210"/>
      <c r="BD138" s="129"/>
      <c r="BE138" s="129"/>
      <c r="BF138" s="129"/>
      <c r="BG138" s="153"/>
      <c r="BH138" s="220" t="s">
        <v>116</v>
      </c>
      <c r="BI138" s="180"/>
      <c r="BJ138" s="181"/>
    </row>
    <row r="139" ht="18.75" spans="42:62">
      <c r="AP139" s="130"/>
      <c r="AQ139" s="131"/>
      <c r="AR139" s="131"/>
      <c r="AS139" s="131"/>
      <c r="AT139" s="131"/>
      <c r="AU139" s="131"/>
      <c r="AV139" s="132">
        <v>1</v>
      </c>
      <c r="AW139" s="132">
        <v>4</v>
      </c>
      <c r="AX139" s="154">
        <v>0</v>
      </c>
      <c r="AY139" s="214">
        <v>0</v>
      </c>
      <c r="AZ139" s="132">
        <v>0</v>
      </c>
      <c r="BA139" s="132">
        <v>0</v>
      </c>
      <c r="BB139" s="155"/>
      <c r="BC139" s="91"/>
      <c r="BD139" s="83"/>
      <c r="BE139" s="83"/>
      <c r="BF139" s="83"/>
      <c r="BG139" s="155"/>
      <c r="BH139" s="221"/>
      <c r="BI139" s="184"/>
      <c r="BJ139" s="185"/>
    </row>
    <row r="140" ht="18.75" spans="42:62">
      <c r="AP140" s="133"/>
      <c r="AQ140" s="83"/>
      <c r="AR140" s="83"/>
      <c r="AS140" s="83"/>
      <c r="AT140" s="83"/>
      <c r="AU140" s="83"/>
      <c r="AV140" s="131"/>
      <c r="AW140" s="83">
        <v>2</v>
      </c>
      <c r="AX140" s="156">
        <v>3</v>
      </c>
      <c r="AY140" s="91" t="s">
        <v>23</v>
      </c>
      <c r="AZ140" s="83">
        <v>5</v>
      </c>
      <c r="BA140" s="83" t="s">
        <v>25</v>
      </c>
      <c r="BB140" s="155">
        <v>2</v>
      </c>
      <c r="BC140" s="91"/>
      <c r="BD140" s="83"/>
      <c r="BE140" s="83"/>
      <c r="BF140" s="83"/>
      <c r="BG140" s="155"/>
      <c r="BH140" s="221"/>
      <c r="BI140" s="184"/>
      <c r="BJ140" s="185"/>
    </row>
    <row r="141" ht="18.75" spans="42:62">
      <c r="AP141" s="133"/>
      <c r="AQ141" s="83"/>
      <c r="AR141" s="131"/>
      <c r="AS141" s="131"/>
      <c r="AT141" s="131"/>
      <c r="AU141" s="131"/>
      <c r="AV141" s="131"/>
      <c r="AW141" s="132">
        <v>2</v>
      </c>
      <c r="AX141" s="154">
        <v>0</v>
      </c>
      <c r="AY141" s="214">
        <v>0</v>
      </c>
      <c r="AZ141" s="132">
        <v>0</v>
      </c>
      <c r="BA141" s="132">
        <v>0</v>
      </c>
      <c r="BB141" s="157">
        <v>0</v>
      </c>
      <c r="BC141" s="91"/>
      <c r="BD141" s="83"/>
      <c r="BE141" s="83"/>
      <c r="BF141" s="83"/>
      <c r="BG141" s="155"/>
      <c r="BH141" s="221"/>
      <c r="BI141" s="184"/>
      <c r="BJ141" s="185"/>
    </row>
    <row r="142" ht="18.75" spans="42:62">
      <c r="AP142" s="133"/>
      <c r="AQ142" s="83"/>
      <c r="AR142" s="83"/>
      <c r="AS142" s="83"/>
      <c r="AT142" s="83"/>
      <c r="AU142" s="83"/>
      <c r="AV142" s="83"/>
      <c r="AW142" s="83"/>
      <c r="AX142" s="156">
        <v>3</v>
      </c>
      <c r="AY142" s="91" t="s">
        <v>23</v>
      </c>
      <c r="AZ142" s="83">
        <v>5</v>
      </c>
      <c r="BA142" s="83" t="s">
        <v>25</v>
      </c>
      <c r="BB142" s="155">
        <v>2</v>
      </c>
      <c r="BC142" s="91">
        <v>0</v>
      </c>
      <c r="BD142" s="83"/>
      <c r="BE142" s="83"/>
      <c r="BF142" s="83"/>
      <c r="BG142" s="155"/>
      <c r="BH142" s="221"/>
      <c r="BI142" s="184"/>
      <c r="BJ142" s="185"/>
    </row>
    <row r="143" ht="18.75" spans="42:62">
      <c r="AP143" s="133"/>
      <c r="AQ143" s="83"/>
      <c r="AR143" s="83"/>
      <c r="AS143" s="131"/>
      <c r="AT143" s="131"/>
      <c r="AU143" s="131"/>
      <c r="AV143" s="131"/>
      <c r="AW143" s="131"/>
      <c r="AX143" s="154">
        <v>3</v>
      </c>
      <c r="AY143" s="214">
        <v>8</v>
      </c>
      <c r="AZ143" s="132">
        <v>0</v>
      </c>
      <c r="BA143" s="132">
        <v>0</v>
      </c>
      <c r="BB143" s="157">
        <v>0</v>
      </c>
      <c r="BC143" s="214">
        <v>0</v>
      </c>
      <c r="BD143" s="83"/>
      <c r="BE143" s="83"/>
      <c r="BF143" s="83"/>
      <c r="BG143" s="155"/>
      <c r="BH143" s="221"/>
      <c r="BI143" s="184"/>
      <c r="BJ143" s="185"/>
    </row>
    <row r="144" ht="18.75" spans="42:62">
      <c r="AP144" s="133"/>
      <c r="AQ144" s="83"/>
      <c r="AR144" s="83"/>
      <c r="AS144" s="83"/>
      <c r="AT144" s="83"/>
      <c r="AU144" s="83"/>
      <c r="AV144" s="83"/>
      <c r="AW144" s="83"/>
      <c r="AX144" s="156"/>
      <c r="AY144" s="91">
        <v>3</v>
      </c>
      <c r="AZ144" s="83">
        <v>5</v>
      </c>
      <c r="BA144" s="83" t="s">
        <v>25</v>
      </c>
      <c r="BB144" s="155">
        <v>2</v>
      </c>
      <c r="BC144" s="91">
        <v>0</v>
      </c>
      <c r="BD144" s="83">
        <v>0</v>
      </c>
      <c r="BE144" s="83"/>
      <c r="BF144" s="83"/>
      <c r="BG144" s="155"/>
      <c r="BH144" s="221"/>
      <c r="BI144" s="184"/>
      <c r="BJ144" s="185"/>
    </row>
    <row r="145" ht="18.75" spans="42:62">
      <c r="AP145" s="133"/>
      <c r="AQ145" s="83"/>
      <c r="AR145" s="83"/>
      <c r="AS145" s="83"/>
      <c r="AT145" s="83"/>
      <c r="AU145" s="83"/>
      <c r="AV145" s="83"/>
      <c r="AW145" s="131"/>
      <c r="AX145" s="159"/>
      <c r="AY145" s="214">
        <v>3</v>
      </c>
      <c r="AZ145" s="132">
        <v>4</v>
      </c>
      <c r="BA145" s="132">
        <v>0</v>
      </c>
      <c r="BB145" s="157">
        <v>0</v>
      </c>
      <c r="BC145" s="214">
        <v>0</v>
      </c>
      <c r="BD145" s="132">
        <v>0</v>
      </c>
      <c r="BE145" s="83"/>
      <c r="BF145" s="83"/>
      <c r="BG145" s="155"/>
      <c r="BH145" s="221"/>
      <c r="BI145" s="184"/>
      <c r="BJ145" s="185"/>
    </row>
    <row r="146" ht="18.75" spans="42:62">
      <c r="AP146" s="133"/>
      <c r="AQ146" s="83"/>
      <c r="AR146" s="83"/>
      <c r="AS146" s="83"/>
      <c r="AT146" s="83"/>
      <c r="AU146" s="83"/>
      <c r="AV146" s="83"/>
      <c r="AW146" s="83"/>
      <c r="AX146" s="156"/>
      <c r="AY146" s="91"/>
      <c r="AZ146" s="83">
        <v>1</v>
      </c>
      <c r="BA146" s="83" t="s">
        <v>25</v>
      </c>
      <c r="BB146" s="155">
        <v>2</v>
      </c>
      <c r="BC146" s="91">
        <v>0</v>
      </c>
      <c r="BD146" s="83">
        <v>0</v>
      </c>
      <c r="BE146" s="83">
        <v>0</v>
      </c>
      <c r="BF146" s="83"/>
      <c r="BG146" s="155"/>
      <c r="BH146" s="221"/>
      <c r="BI146" s="184"/>
      <c r="BJ146" s="185"/>
    </row>
    <row r="147" ht="18.75" spans="42:62">
      <c r="AP147" s="133"/>
      <c r="AQ147" s="83"/>
      <c r="AR147" s="83"/>
      <c r="AS147" s="83"/>
      <c r="AT147" s="83"/>
      <c r="AU147" s="83"/>
      <c r="AV147" s="83"/>
      <c r="AW147" s="83"/>
      <c r="AX147" s="159"/>
      <c r="AY147" s="215"/>
      <c r="AZ147" s="132">
        <v>1</v>
      </c>
      <c r="BA147" s="132" t="s">
        <v>25</v>
      </c>
      <c r="BB147" s="157">
        <v>0</v>
      </c>
      <c r="BC147" s="214">
        <v>0</v>
      </c>
      <c r="BD147" s="132">
        <v>0</v>
      </c>
      <c r="BE147" s="132">
        <v>0</v>
      </c>
      <c r="BF147" s="83"/>
      <c r="BG147" s="155"/>
      <c r="BH147" s="221"/>
      <c r="BI147" s="184"/>
      <c r="BJ147" s="185"/>
    </row>
    <row r="148" ht="19.5" spans="42:62">
      <c r="AP148" s="134"/>
      <c r="AQ148" s="135"/>
      <c r="AR148" s="135"/>
      <c r="AS148" s="135"/>
      <c r="AT148" s="135"/>
      <c r="AU148" s="135"/>
      <c r="AV148" s="135"/>
      <c r="AW148" s="135"/>
      <c r="AX148" s="160"/>
      <c r="AY148" s="213"/>
      <c r="AZ148" s="135"/>
      <c r="BA148" s="135"/>
      <c r="BB148" s="161">
        <v>2</v>
      </c>
      <c r="BC148" s="213">
        <v>0</v>
      </c>
      <c r="BD148" s="135">
        <v>0</v>
      </c>
      <c r="BE148" s="135">
        <v>0</v>
      </c>
      <c r="BF148" s="135">
        <v>0</v>
      </c>
      <c r="BG148" s="161"/>
      <c r="BH148" s="221"/>
      <c r="BI148" s="184"/>
      <c r="BJ148" s="185"/>
    </row>
    <row r="149" ht="19.5" spans="42:62">
      <c r="AP149" s="136"/>
      <c r="AQ149" s="137"/>
      <c r="AR149" s="138"/>
      <c r="AS149" s="138"/>
      <c r="AT149" s="138"/>
      <c r="AU149" s="138"/>
      <c r="AV149" s="138"/>
      <c r="AW149" s="138">
        <v>5</v>
      </c>
      <c r="AX149" s="138">
        <v>8</v>
      </c>
      <c r="AY149" s="138" t="s">
        <v>27</v>
      </c>
      <c r="AZ149" s="138" t="s">
        <v>26</v>
      </c>
      <c r="BA149" s="138">
        <v>7</v>
      </c>
      <c r="BB149" s="162">
        <v>0</v>
      </c>
      <c r="BC149" s="142"/>
      <c r="BD149" s="143"/>
      <c r="BE149" s="143"/>
      <c r="BF149" s="143"/>
      <c r="BG149" s="171"/>
      <c r="BH149" s="66" t="s">
        <v>20</v>
      </c>
      <c r="BI149" s="140"/>
      <c r="BJ149" s="170"/>
    </row>
    <row r="150" ht="19.5" spans="42:62">
      <c r="AP150" s="8" t="s">
        <v>49</v>
      </c>
      <c r="AQ150" s="65"/>
      <c r="AR150" s="65"/>
      <c r="AS150" s="65"/>
      <c r="AT150" s="8" t="str">
        <f>CONCATENATE(AR149,AS149,AT149,AU149,AV149,AW149,AX149,",",AY149,AZ149,BA149,BB149)</f>
        <v>58,ED70</v>
      </c>
      <c r="AU150" s="65"/>
      <c r="AV150" s="65"/>
      <c r="AW150" s="65"/>
      <c r="AX150" s="65"/>
      <c r="AY150" s="65"/>
      <c r="AZ150" s="65"/>
      <c r="BA150" s="65"/>
      <c r="BB150" s="141"/>
      <c r="BC150" s="150"/>
      <c r="BD150" s="151"/>
      <c r="BE150" s="151"/>
      <c r="BF150" s="151"/>
      <c r="BG150" s="189"/>
      <c r="BH150" s="150"/>
      <c r="BI150" s="151"/>
      <c r="BJ150" s="189"/>
    </row>
  </sheetData>
  <mergeCells count="200">
    <mergeCell ref="Y4:AL4"/>
    <mergeCell ref="AP4:BM4"/>
    <mergeCell ref="Y5:AH5"/>
    <mergeCell ref="AI5:AL5"/>
    <mergeCell ref="AP5:BI5"/>
    <mergeCell ref="BJ5:BM5"/>
    <mergeCell ref="Y10:AB10"/>
    <mergeCell ref="AC10:AL10"/>
    <mergeCell ref="D13:E13"/>
    <mergeCell ref="G13:H13"/>
    <mergeCell ref="J13:K13"/>
    <mergeCell ref="N13:O13"/>
    <mergeCell ref="Q13:R13"/>
    <mergeCell ref="T13:U13"/>
    <mergeCell ref="Y13:AL13"/>
    <mergeCell ref="Y14:AH14"/>
    <mergeCell ref="AI14:AL14"/>
    <mergeCell ref="D15:E15"/>
    <mergeCell ref="G15:H15"/>
    <mergeCell ref="J15:K15"/>
    <mergeCell ref="N15:O15"/>
    <mergeCell ref="Q15:R15"/>
    <mergeCell ref="T15:U15"/>
    <mergeCell ref="T19:U19"/>
    <mergeCell ref="Y19:AB19"/>
    <mergeCell ref="AC19:AL19"/>
    <mergeCell ref="AP19:BE19"/>
    <mergeCell ref="BF19:BM19"/>
    <mergeCell ref="J20:K20"/>
    <mergeCell ref="Q20:R20"/>
    <mergeCell ref="G21:H21"/>
    <mergeCell ref="AP21:AS21"/>
    <mergeCell ref="AT21:BM21"/>
    <mergeCell ref="Y22:AL22"/>
    <mergeCell ref="Y23:AH23"/>
    <mergeCell ref="AI23:AL23"/>
    <mergeCell ref="N24:O24"/>
    <mergeCell ref="AP24:BM24"/>
    <mergeCell ref="AP25:BI25"/>
    <mergeCell ref="BJ25:BM25"/>
    <mergeCell ref="D27:E27"/>
    <mergeCell ref="Y28:AB28"/>
    <mergeCell ref="AC28:AL28"/>
    <mergeCell ref="Y31:AL31"/>
    <mergeCell ref="Y32:AH32"/>
    <mergeCell ref="AI32:AL32"/>
    <mergeCell ref="AP35:BE35"/>
    <mergeCell ref="BF35:BM35"/>
    <mergeCell ref="AP37:AS37"/>
    <mergeCell ref="AT37:BM37"/>
    <mergeCell ref="Y38:AB38"/>
    <mergeCell ref="AC38:AL38"/>
    <mergeCell ref="AP40:BM40"/>
    <mergeCell ref="AP41:BI41"/>
    <mergeCell ref="BJ41:BM41"/>
    <mergeCell ref="Y42:AL42"/>
    <mergeCell ref="Y43:AH43"/>
    <mergeCell ref="AI43:AL43"/>
    <mergeCell ref="D48:E48"/>
    <mergeCell ref="G48:H48"/>
    <mergeCell ref="J48:K48"/>
    <mergeCell ref="N48:O48"/>
    <mergeCell ref="Q48:R48"/>
    <mergeCell ref="T48:U48"/>
    <mergeCell ref="Y48:AB48"/>
    <mergeCell ref="AC48:AL48"/>
    <mergeCell ref="AP50:BE50"/>
    <mergeCell ref="BF50:BM50"/>
    <mergeCell ref="T51:U51"/>
    <mergeCell ref="Y51:AL51"/>
    <mergeCell ref="G52:H52"/>
    <mergeCell ref="J52:K52"/>
    <mergeCell ref="Q52:R52"/>
    <mergeCell ref="Y52:AH52"/>
    <mergeCell ref="AI52:AL52"/>
    <mergeCell ref="AP52:AS52"/>
    <mergeCell ref="AT52:BM52"/>
    <mergeCell ref="N54:O54"/>
    <mergeCell ref="AP55:BM55"/>
    <mergeCell ref="D56:E56"/>
    <mergeCell ref="AP56:BI56"/>
    <mergeCell ref="BJ56:BM56"/>
    <mergeCell ref="Y57:AB57"/>
    <mergeCell ref="AC57:AL57"/>
    <mergeCell ref="Y60:AL60"/>
    <mergeCell ref="Y61:AH61"/>
    <mergeCell ref="AI61:AL61"/>
    <mergeCell ref="AP65:BE65"/>
    <mergeCell ref="BF65:BM65"/>
    <mergeCell ref="Y66:AB66"/>
    <mergeCell ref="AC66:AL66"/>
    <mergeCell ref="AP67:AS67"/>
    <mergeCell ref="AT67:BM67"/>
    <mergeCell ref="Y69:AL69"/>
    <mergeCell ref="Y70:AH70"/>
    <mergeCell ref="AI70:AL70"/>
    <mergeCell ref="AP71:BB71"/>
    <mergeCell ref="AP72:AX72"/>
    <mergeCell ref="AY72:BB72"/>
    <mergeCell ref="BC73:BG73"/>
    <mergeCell ref="BH73:BJ73"/>
    <mergeCell ref="BC74:BG74"/>
    <mergeCell ref="BH74:BJ74"/>
    <mergeCell ref="Y76:AB76"/>
    <mergeCell ref="AC76:AL76"/>
    <mergeCell ref="D77:E77"/>
    <mergeCell ref="G77:H77"/>
    <mergeCell ref="J77:K77"/>
    <mergeCell ref="N77:O77"/>
    <mergeCell ref="Q77:R77"/>
    <mergeCell ref="T77:U77"/>
    <mergeCell ref="J81:K81"/>
    <mergeCell ref="G82:H82"/>
    <mergeCell ref="T82:U82"/>
    <mergeCell ref="Q83:R83"/>
    <mergeCell ref="D86:E86"/>
    <mergeCell ref="N89:O89"/>
    <mergeCell ref="AP91:AS91"/>
    <mergeCell ref="AT91:BB91"/>
    <mergeCell ref="AP94:BB94"/>
    <mergeCell ref="AP95:AX95"/>
    <mergeCell ref="AY95:BB95"/>
    <mergeCell ref="BC96:BG96"/>
    <mergeCell ref="BH96:BJ96"/>
    <mergeCell ref="BC97:BG97"/>
    <mergeCell ref="BH97:BJ97"/>
    <mergeCell ref="D107:E107"/>
    <mergeCell ref="G107:H107"/>
    <mergeCell ref="J107:K107"/>
    <mergeCell ref="N107:O107"/>
    <mergeCell ref="Q107:R107"/>
    <mergeCell ref="T107:U107"/>
    <mergeCell ref="Q110:R110"/>
    <mergeCell ref="T110:U110"/>
    <mergeCell ref="G112:H112"/>
    <mergeCell ref="J112:K112"/>
    <mergeCell ref="N112:O112"/>
    <mergeCell ref="AP112:AS112"/>
    <mergeCell ref="AT112:BB112"/>
    <mergeCell ref="AP115:BB115"/>
    <mergeCell ref="AP116:AX116"/>
    <mergeCell ref="AY116:BB116"/>
    <mergeCell ref="BC117:BG117"/>
    <mergeCell ref="BH117:BJ117"/>
    <mergeCell ref="D118:E118"/>
    <mergeCell ref="BC118:BG118"/>
    <mergeCell ref="BH118:BJ118"/>
    <mergeCell ref="AP131:AS131"/>
    <mergeCell ref="AT131:BB131"/>
    <mergeCell ref="AP134:BB134"/>
    <mergeCell ref="AP135:AX135"/>
    <mergeCell ref="AY135:BB135"/>
    <mergeCell ref="BC136:BG136"/>
    <mergeCell ref="BH136:BJ136"/>
    <mergeCell ref="BC137:BG137"/>
    <mergeCell ref="BH137:BJ137"/>
    <mergeCell ref="AP150:AS150"/>
    <mergeCell ref="AT150:BB150"/>
    <mergeCell ref="AM4:AM5"/>
    <mergeCell ref="AM13:AM14"/>
    <mergeCell ref="AM22:AM23"/>
    <mergeCell ref="AM31:AM32"/>
    <mergeCell ref="AM36:AM37"/>
    <mergeCell ref="AM42:AM43"/>
    <mergeCell ref="AM51:AM52"/>
    <mergeCell ref="AM60:AM61"/>
    <mergeCell ref="AM69:AM70"/>
    <mergeCell ref="AM74:AM75"/>
    <mergeCell ref="BN4:BN5"/>
    <mergeCell ref="BN8:BN18"/>
    <mergeCell ref="BN19:BN20"/>
    <mergeCell ref="BN24:BN25"/>
    <mergeCell ref="BN28:BN34"/>
    <mergeCell ref="BN35:BN36"/>
    <mergeCell ref="BN40:BN41"/>
    <mergeCell ref="BN44:BN49"/>
    <mergeCell ref="BN50:BN51"/>
    <mergeCell ref="BN55:BN56"/>
    <mergeCell ref="BN59:BN64"/>
    <mergeCell ref="BN65:BN66"/>
    <mergeCell ref="BH94:BJ95"/>
    <mergeCell ref="BH98:BJ110"/>
    <mergeCell ref="BH111:BJ112"/>
    <mergeCell ref="BH71:BJ72"/>
    <mergeCell ref="BH115:BJ116"/>
    <mergeCell ref="BH119:BJ129"/>
    <mergeCell ref="BH130:BJ131"/>
    <mergeCell ref="BH90:BJ91"/>
    <mergeCell ref="BH75:BJ89"/>
    <mergeCell ref="BC111:BG112"/>
    <mergeCell ref="BC94:BG95"/>
    <mergeCell ref="BC115:BG116"/>
    <mergeCell ref="BC130:BG131"/>
    <mergeCell ref="BC71:BG72"/>
    <mergeCell ref="BC90:BG91"/>
    <mergeCell ref="BC134:BG135"/>
    <mergeCell ref="BH134:BJ135"/>
    <mergeCell ref="BH138:BJ148"/>
    <mergeCell ref="BC149:BG150"/>
    <mergeCell ref="BH149:BJ150"/>
  </mergeCells>
  <pageMargins left="0.75" right="0.75" top="1" bottom="1" header="0.5" footer="0.5"/>
  <headerFooter/>
  <ignoredErrors>
    <ignoredError sqref="B10:B11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тест</vt:lpstr>
      <vt:lpstr>1 часть</vt:lpstr>
      <vt:lpstr>2 часть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Byter</dc:creator>
  <cp:lastModifiedBy>Byter</cp:lastModifiedBy>
  <dcterms:created xsi:type="dcterms:W3CDTF">2021-12-08T21:01:00Z</dcterms:created>
  <dcterms:modified xsi:type="dcterms:W3CDTF">2021-12-16T01:14:25Z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70F34E6ADF494322BE6F5022317981F8</vt:lpwstr>
  </property>
  <property fmtid="{D5CDD505-2E9C-101B-9397-08002B2CF9AE}" pid="3" name="KSOProductBuildVer">
    <vt:lpwstr>1049-11.2.0.10307</vt:lpwstr>
  </property>
</Properties>
</file>