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 Abouzaid\Desktop\"/>
    </mc:Choice>
  </mc:AlternateContent>
  <xr:revisionPtr revIDLastSave="0" documentId="13_ncr:1_{DF37DE03-DA1F-4D90-9BDE-073A33036F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2" l="1"/>
  <c r="C25" i="2" s="1"/>
  <c r="F29" i="2"/>
  <c r="F28" i="2"/>
  <c r="F27" i="2"/>
  <c r="F26" i="2"/>
  <c r="F25" i="2"/>
  <c r="F24" i="2"/>
  <c r="F23" i="2"/>
  <c r="F21" i="2"/>
  <c r="F20" i="2"/>
  <c r="F22" i="2"/>
  <c r="B21" i="2"/>
  <c r="C26" i="2" l="1"/>
  <c r="C27" i="2"/>
  <c r="C28" i="2"/>
  <c r="C29" i="2"/>
  <c r="B20" i="2"/>
  <c r="C21" i="2"/>
  <c r="D21" i="2" s="1"/>
  <c r="C20" i="2"/>
  <c r="D20" i="2" s="1"/>
  <c r="C22" i="2"/>
  <c r="C23" i="2"/>
  <c r="C24" i="2"/>
  <c r="B22" i="2"/>
  <c r="B23" i="2"/>
  <c r="D23" i="2" s="1"/>
  <c r="E23" i="2" s="1"/>
  <c r="B24" i="2"/>
  <c r="B25" i="2"/>
  <c r="G20" i="2"/>
  <c r="B26" i="2"/>
  <c r="G21" i="2"/>
  <c r="B27" i="2"/>
  <c r="G22" i="2"/>
  <c r="B28" i="2"/>
  <c r="D28" i="2" s="1"/>
  <c r="E28" i="2" s="1"/>
  <c r="G23" i="2"/>
  <c r="B29" i="2"/>
  <c r="D29" i="2" s="1"/>
  <c r="E29" i="2" s="1"/>
  <c r="G24" i="2"/>
  <c r="G25" i="2"/>
  <c r="G26" i="2"/>
  <c r="G27" i="2"/>
  <c r="G28" i="2"/>
  <c r="G29" i="2"/>
  <c r="D22" i="2" l="1"/>
  <c r="E22" i="2" s="1"/>
  <c r="H22" i="2" s="1"/>
  <c r="G36" i="2" s="1"/>
  <c r="D25" i="2"/>
  <c r="E25" i="2" s="1"/>
  <c r="D24" i="2"/>
  <c r="E24" i="2" s="1"/>
  <c r="E21" i="2"/>
  <c r="H21" i="2" s="1"/>
  <c r="G35" i="2" s="1"/>
  <c r="E20" i="2"/>
  <c r="H29" i="2"/>
  <c r="G43" i="2" s="1"/>
  <c r="H28" i="2"/>
  <c r="G42" i="2" s="1"/>
  <c r="H25" i="2"/>
  <c r="G39" i="2" s="1"/>
  <c r="H24" i="2"/>
  <c r="G38" i="2" s="1"/>
  <c r="H23" i="2"/>
  <c r="G37" i="2" s="1"/>
  <c r="D27" i="2"/>
  <c r="E27" i="2" s="1"/>
  <c r="D26" i="2"/>
  <c r="E26" i="2" s="1"/>
  <c r="H20" i="2" l="1"/>
  <c r="H27" i="2"/>
  <c r="G41" i="2" s="1"/>
  <c r="H26" i="2"/>
  <c r="G40" i="2" s="1"/>
  <c r="G34" i="2" l="1"/>
  <c r="J32" i="2"/>
  <c r="J33" i="2"/>
</calcChain>
</file>

<file path=xl/sharedStrings.xml><?xml version="1.0" encoding="utf-8"?>
<sst xmlns="http://schemas.openxmlformats.org/spreadsheetml/2006/main" count="30" uniqueCount="30">
  <si>
    <t>Year</t>
  </si>
  <si>
    <t xml:space="preserve">Financial Model for Buying then renting and selling a Building. </t>
  </si>
  <si>
    <t xml:space="preserve"> </t>
  </si>
  <si>
    <t xml:space="preserve">Initial Cost of the building </t>
  </si>
  <si>
    <t>in EGY</t>
  </si>
  <si>
    <t>Loan</t>
  </si>
  <si>
    <t>Rent Income per Month</t>
  </si>
  <si>
    <t>Cost per Month</t>
  </si>
  <si>
    <t>Increase in Rent per year</t>
  </si>
  <si>
    <t>Infilation rate</t>
  </si>
  <si>
    <t>Apperciation Rate</t>
  </si>
  <si>
    <t xml:space="preserve"> Loan for 10 Years </t>
  </si>
  <si>
    <t xml:space="preserve">Assumptions </t>
  </si>
  <si>
    <t xml:space="preserve">Year </t>
  </si>
  <si>
    <t>Annual Rent Income</t>
  </si>
  <si>
    <t>Annual Cost</t>
  </si>
  <si>
    <t>Tax</t>
  </si>
  <si>
    <t>Net Annual Income</t>
  </si>
  <si>
    <t>Net annual income after Taxes</t>
  </si>
  <si>
    <t>Current Value of assets</t>
  </si>
  <si>
    <t>Annual Loan payments</t>
  </si>
  <si>
    <t>Net Annual Brofit</t>
  </si>
  <si>
    <t>Net Present value =</t>
  </si>
  <si>
    <t xml:space="preserve">Net Cash flow </t>
  </si>
  <si>
    <t>Discount rate</t>
  </si>
  <si>
    <t>IRR=</t>
  </si>
  <si>
    <t>Emergency Cost</t>
  </si>
  <si>
    <t>The rate at which the value of the building increases</t>
  </si>
  <si>
    <t xml:space="preserve">Actual interset rate </t>
  </si>
  <si>
    <t>Increase In cost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</si>
</sst>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%"/>
    <numFmt numFmtId="165" formatCode="#,##0.00\ [$ج.م.‏-C01]"/>
    <numFmt numFmtId="166" formatCode="0.0%"/>
  </numFmts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4" fillId="2" borderId="0" xfId="0" applyFont="1" applyFill="1" applyAlignment="1">
      <alignment horizontal="left" vertical="top"/>
    </xf>
    <xf numFmtId="0" fontId="3" fillId="3" borderId="0" xfId="0" applyFont="1" applyFill="1"/>
    <xf numFmtId="0" fontId="3" fillId="4" borderId="0" xfId="0" applyFont="1" applyFill="1"/>
    <xf numFmtId="164" fontId="5" fillId="6" borderId="0" xfId="0" applyNumberFormat="1" applyFont="1" applyFill="1"/>
    <xf numFmtId="0" fontId="2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/>
    <xf numFmtId="0" fontId="7" fillId="0" borderId="0" xfId="0" applyFont="1"/>
    <xf numFmtId="165" fontId="7" fillId="0" borderId="0" xfId="0" applyNumberFormat="1" applyFont="1"/>
    <xf numFmtId="165" fontId="4" fillId="0" borderId="0" xfId="0" applyNumberFormat="1" applyFont="1"/>
    <xf numFmtId="165" fontId="5" fillId="0" borderId="0" xfId="0" applyNumberFormat="1" applyFont="1"/>
    <xf numFmtId="165" fontId="5" fillId="6" borderId="0" xfId="0" applyNumberFormat="1" applyFont="1" applyFill="1"/>
    <xf numFmtId="10" fontId="5" fillId="6" borderId="0" xfId="0" applyNumberFormat="1" applyFont="1" applyFill="1"/>
    <xf numFmtId="0" fontId="9" fillId="4" borderId="0" xfId="0" applyFont="1" applyFill="1" applyAlignment="1">
      <alignment horizontal="center"/>
    </xf>
    <xf numFmtId="0" fontId="9" fillId="3" borderId="0" xfId="0" applyFont="1" applyFill="1"/>
    <xf numFmtId="0" fontId="10" fillId="3" borderId="0" xfId="0" applyFont="1" applyFill="1"/>
    <xf numFmtId="0" fontId="8" fillId="4" borderId="0" xfId="0" applyFont="1" applyFill="1"/>
    <xf numFmtId="0" fontId="1" fillId="7" borderId="1" xfId="1" applyFill="1"/>
    <xf numFmtId="166" fontId="4" fillId="5" borderId="0" xfId="0" applyNumberFormat="1" applyFont="1" applyFill="1" applyAlignment="1">
      <alignment horizontal="center"/>
    </xf>
    <xf numFmtId="3" fontId="4" fillId="5" borderId="0" xfId="0" applyNumberFormat="1" applyFont="1" applyFill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Sheet1!$F$33:$F$43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Sheet1!$G$33:$G$43</c:f>
              <c:numCache>
                <c:formatCode>#,##0.00\ [$ج.م.‏-C01]</c:formatCode>
                <c:ptCount val="11"/>
                <c:pt idx="0">
                  <c:v>-10000000</c:v>
                </c:pt>
                <c:pt idx="1">
                  <c:v>178219.72481449414</c:v>
                </c:pt>
                <c:pt idx="2">
                  <c:v>353912.41831306275</c:v>
                </c:pt>
                <c:pt idx="3">
                  <c:v>553048.13097371813</c:v>
                </c:pt>
                <c:pt idx="4">
                  <c:v>778561.13869823399</c:v>
                </c:pt>
                <c:pt idx="5">
                  <c:v>833709.42337914207</c:v>
                </c:pt>
                <c:pt idx="6">
                  <c:v>1322099.9417194438</c:v>
                </c:pt>
                <c:pt idx="7">
                  <c:v>1447713.0269594996</c:v>
                </c:pt>
                <c:pt idx="8">
                  <c:v>2014924.8619640146</c:v>
                </c:pt>
                <c:pt idx="9">
                  <c:v>2428526.6165933479</c:v>
                </c:pt>
                <c:pt idx="10">
                  <c:v>2893738.4076660518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E-44D7-B749-23ABDCB1D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5624351"/>
        <c:axId val="1335624831"/>
      </c:barChart>
      <c:catAx>
        <c:axId val="133562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624831"/>
        <c:crosses val="autoZero"/>
        <c:auto val="1"/>
        <c:lblAlgn val="ctr"/>
        <c:lblOffset val="100"/>
        <c:noMultiLvlLbl val="0"/>
      </c:catAx>
      <c:valAx>
        <c:axId val="133562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[$ج.م.‏-C0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624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1329447</xdr:colOff>
      <xdr:row>34</xdr:row>
      <xdr:rowOff>32426</xdr:rowOff>
    </xdr:from>
    <xdr:to>
      <xdr:col>14</xdr:col>
      <xdr:colOff>32426</xdr:colOff>
      <xdr:row>57</xdr:row>
      <xdr:rowOff>129702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8193D1-2930-DD5A-BC06-0265BFDA3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486F-D3F3-4B1B-8FCC-5AE185EF45D3}">
  <dimension ref="A2:J43"/>
  <sheetViews>
    <sheetView tabSelected="1" topLeftCell="A17" zoomScale="47" workbookViewId="0">
      <selection activeCell="E37" sqref="E37"/>
    </sheetView>
  </sheetViews>
  <sheetFormatPr defaultRowHeight="14.4" x14ac:dyDescent="0.3"/>
  <cols>
    <col min="1" max="1" width="35.77734375" customWidth="1"/>
    <col min="2" max="2" width="36.6640625" customWidth="1"/>
    <col min="3" max="3" width="36.5546875" customWidth="1"/>
    <col min="4" max="4" width="35" customWidth="1"/>
    <col min="5" max="5" width="46.109375" customWidth="1"/>
    <col min="6" max="6" width="37.44140625" customWidth="1"/>
    <col min="7" max="7" width="46" customWidth="1"/>
    <col min="8" max="8" width="35.21875" customWidth="1"/>
    <col min="9" max="9" width="40.33203125" customWidth="1"/>
    <col min="10" max="10" width="39.6640625" customWidth="1"/>
  </cols>
  <sheetData>
    <row r="2" spans="1:10" ht="18" x14ac:dyDescent="0.35">
      <c r="E2" s="2" t="s">
        <v>2</v>
      </c>
      <c r="F2" s="3"/>
    </row>
    <row r="3" spans="1:10" ht="22.8" x14ac:dyDescent="0.3">
      <c r="E3" s="5" t="s">
        <v>1</v>
      </c>
      <c r="F3" s="5"/>
      <c r="G3" s="10"/>
      <c r="I3" s="10"/>
      <c r="J3" s="10"/>
    </row>
    <row r="4" spans="1:10" x14ac:dyDescent="0.3">
      <c r="E4" s="3"/>
      <c r="F4" s="3"/>
    </row>
    <row r="5" spans="1:10" ht="18" x14ac:dyDescent="0.35">
      <c r="A5" s="1"/>
      <c r="C5" s="1"/>
      <c r="D5" s="1"/>
    </row>
    <row r="6" spans="1:10" ht="28.2" x14ac:dyDescent="0.5">
      <c r="A6" s="21" t="s">
        <v>12</v>
      </c>
      <c r="B6" s="18" t="s">
        <v>4</v>
      </c>
      <c r="C6" s="7"/>
      <c r="D6" s="7"/>
      <c r="E6" s="7"/>
      <c r="F6" s="7"/>
      <c r="G6" s="7"/>
      <c r="H6" s="7"/>
      <c r="I6" s="1"/>
    </row>
    <row r="7" spans="1:10" ht="22.8" x14ac:dyDescent="0.4">
      <c r="A7" s="20" t="s">
        <v>3</v>
      </c>
      <c r="B7" s="24">
        <v>20000000</v>
      </c>
      <c r="C7" s="6"/>
      <c r="D7" s="6"/>
      <c r="E7" s="6"/>
      <c r="F7" s="6"/>
      <c r="G7" s="6"/>
      <c r="H7" s="6"/>
      <c r="I7" s="1"/>
    </row>
    <row r="8" spans="1:10" ht="22.8" x14ac:dyDescent="0.4">
      <c r="A8" s="20" t="s">
        <v>5</v>
      </c>
      <c r="B8" s="24">
        <v>10000000</v>
      </c>
      <c r="C8" s="19" t="s">
        <v>11</v>
      </c>
      <c r="D8" s="6"/>
      <c r="E8" s="6"/>
      <c r="F8" s="6"/>
      <c r="G8" s="6"/>
      <c r="H8" s="6"/>
      <c r="I8" s="1"/>
    </row>
    <row r="9" spans="1:10" ht="22.8" x14ac:dyDescent="0.4">
      <c r="A9" s="20" t="s">
        <v>24</v>
      </c>
      <c r="B9" s="23">
        <v>0.27</v>
      </c>
      <c r="C9" s="6"/>
      <c r="D9" s="6"/>
      <c r="E9" s="6"/>
      <c r="F9" s="6"/>
      <c r="G9" s="6"/>
      <c r="H9" s="6"/>
      <c r="I9" s="1"/>
    </row>
    <row r="10" spans="1:10" ht="22.8" x14ac:dyDescent="0.4">
      <c r="A10" s="20" t="s">
        <v>6</v>
      </c>
      <c r="B10" s="24">
        <v>150000</v>
      </c>
      <c r="C10" s="6"/>
      <c r="D10" s="6"/>
      <c r="E10" s="6"/>
      <c r="F10" s="6"/>
      <c r="G10" s="6"/>
      <c r="H10" s="6"/>
      <c r="I10" s="1"/>
    </row>
    <row r="11" spans="1:10" ht="22.8" x14ac:dyDescent="0.4">
      <c r="A11" s="20" t="s">
        <v>8</v>
      </c>
      <c r="B11" s="23">
        <v>0.15</v>
      </c>
      <c r="C11" s="6"/>
      <c r="D11" s="6"/>
      <c r="E11" s="6"/>
      <c r="F11" s="6"/>
      <c r="G11" s="6"/>
      <c r="H11" s="6"/>
      <c r="I11" s="1"/>
    </row>
    <row r="12" spans="1:10" ht="22.8" x14ac:dyDescent="0.4">
      <c r="A12" s="20" t="s">
        <v>7</v>
      </c>
      <c r="B12" s="24">
        <v>28000</v>
      </c>
      <c r="C12" s="6"/>
      <c r="D12" s="6"/>
      <c r="E12" s="6"/>
      <c r="F12" s="6"/>
      <c r="G12" s="6"/>
      <c r="H12" s="6"/>
      <c r="I12" s="1"/>
    </row>
    <row r="13" spans="1:10" ht="22.8" x14ac:dyDescent="0.4">
      <c r="A13" s="20" t="s">
        <v>9</v>
      </c>
      <c r="B13" s="23">
        <v>0.25</v>
      </c>
      <c r="C13" s="6"/>
      <c r="D13" s="6"/>
      <c r="E13" s="6"/>
      <c r="F13" s="6"/>
      <c r="G13" s="6"/>
      <c r="H13" s="6"/>
      <c r="I13" s="1"/>
    </row>
    <row r="14" spans="1:10" ht="22.8" x14ac:dyDescent="0.4">
      <c r="A14" s="20" t="s">
        <v>10</v>
      </c>
      <c r="B14" s="23">
        <v>0.08</v>
      </c>
      <c r="C14" s="19" t="s">
        <v>27</v>
      </c>
      <c r="D14" s="6"/>
      <c r="E14" s="6"/>
      <c r="F14" s="6"/>
      <c r="G14" s="6"/>
      <c r="H14" s="6"/>
      <c r="I14" s="1"/>
    </row>
    <row r="15" spans="1:10" ht="22.8" x14ac:dyDescent="0.4">
      <c r="A15" s="20" t="s">
        <v>16</v>
      </c>
      <c r="B15" s="23">
        <v>0.14000000000000001</v>
      </c>
      <c r="C15" s="4"/>
      <c r="D15" s="4"/>
      <c r="E15" s="4"/>
      <c r="F15" s="4"/>
      <c r="G15" s="4"/>
      <c r="H15" s="4"/>
    </row>
    <row r="16" spans="1:10" ht="22.8" x14ac:dyDescent="0.4">
      <c r="A16" s="20" t="s">
        <v>28</v>
      </c>
      <c r="B16" s="23">
        <f>((1+B9)/(1+B13))-1</f>
        <v>1.6000000000000014E-2</v>
      </c>
      <c r="C16" s="4"/>
      <c r="D16" s="4"/>
      <c r="E16" s="4"/>
      <c r="F16" s="4"/>
      <c r="G16" s="4"/>
      <c r="H16" s="4"/>
    </row>
    <row r="17" spans="1:10" ht="22.8" x14ac:dyDescent="0.4">
      <c r="A17" s="20" t="s">
        <v>29</v>
      </c>
      <c r="B17" s="23">
        <v>0.2</v>
      </c>
      <c r="C17" s="4"/>
      <c r="D17" s="4"/>
      <c r="E17" s="4"/>
      <c r="F17" s="4"/>
      <c r="G17" s="4"/>
      <c r="H17" s="4"/>
    </row>
    <row r="18" spans="1:10" ht="38.4" customHeight="1" x14ac:dyDescent="0.3"/>
    <row r="19" spans="1:10" ht="20.399999999999999" thickBot="1" x14ac:dyDescent="0.45">
      <c r="A19" s="22" t="s">
        <v>13</v>
      </c>
      <c r="B19" s="22" t="s">
        <v>14</v>
      </c>
      <c r="C19" s="22" t="s">
        <v>15</v>
      </c>
      <c r="D19" s="22" t="s">
        <v>17</v>
      </c>
      <c r="E19" s="22" t="s">
        <v>18</v>
      </c>
      <c r="F19" s="22" t="s">
        <v>19</v>
      </c>
      <c r="G19" s="22" t="s">
        <v>20</v>
      </c>
      <c r="H19" s="22" t="s">
        <v>21</v>
      </c>
    </row>
    <row r="20" spans="1:10" ht="24" thickTop="1" x14ac:dyDescent="0.45">
      <c r="A20" s="11">
        <v>1</v>
      </c>
      <c r="B20" s="14">
        <f>(((1+B16/12)^12-1)/(B16/12))*(B10*(1+B11)^(A20-1))</f>
        <v>1813258.8430428847</v>
      </c>
      <c r="C20" s="14">
        <f>(B12*(1+B17)^(A20-1))*((1+B16/12)^(12)-1)/(B16/12)</f>
        <v>338474.9840346718</v>
      </c>
      <c r="D20" s="14">
        <f>B20-C20</f>
        <v>1474783.859008213</v>
      </c>
      <c r="E20" s="14">
        <f>D20*(1-B15)</f>
        <v>1268314.1187470632</v>
      </c>
      <c r="F20" s="14">
        <f xml:space="preserve"> B7*(1+B14)^A20</f>
        <v>21600000</v>
      </c>
      <c r="G20" s="15">
        <f>(B16*(1+B16)^10)/((1+B16)^10-1)*B8</f>
        <v>1090094.3939325691</v>
      </c>
      <c r="H20" s="14">
        <f t="shared" ref="H20:H29" si="0">E20-G20-C33</f>
        <v>178219.72481449414</v>
      </c>
    </row>
    <row r="21" spans="1:10" ht="23.4" x14ac:dyDescent="0.45">
      <c r="A21" s="11">
        <v>2</v>
      </c>
      <c r="B21" s="14">
        <f>(((1+B16/12)^12-1)/(B16/12))*(B10*(1+B11)^(A21-1))</f>
        <v>2085247.6694993176</v>
      </c>
      <c r="C21" s="14">
        <f>(B12*(1+B17)^(A21-1))*((1+B16/12)^(12)-1)/(B16/12)</f>
        <v>406169.98084160616</v>
      </c>
      <c r="D21" s="14">
        <f t="shared" ref="D21:D28" si="1">B21-C21</f>
        <v>1679077.6886577115</v>
      </c>
      <c r="E21" s="14">
        <f>D21*(1-B15)</f>
        <v>1444006.8122456318</v>
      </c>
      <c r="F21" s="14">
        <f xml:space="preserve"> B7*(1+B14)^A21</f>
        <v>23328000.000000004</v>
      </c>
      <c r="G21" s="15">
        <f>(B16*(1+B16)^10)/((1+B16)^10-1)*B8</f>
        <v>1090094.3939325691</v>
      </c>
      <c r="H21" s="14">
        <f t="shared" si="0"/>
        <v>353912.41831306275</v>
      </c>
    </row>
    <row r="22" spans="1:10" ht="23.4" x14ac:dyDescent="0.45">
      <c r="A22" s="11">
        <v>3</v>
      </c>
      <c r="B22" s="14">
        <f>(((1+B16/12)^12-1)/(B16/12))*(B10*(1+B11)^(A22-1))</f>
        <v>2398034.8199242149</v>
      </c>
      <c r="C22" s="14">
        <f>(B12*(1+B17)^(A22-1))*((1+B16/12)^(12)-1)/(B16/12)</f>
        <v>487403.97700992739</v>
      </c>
      <c r="D22" s="14">
        <f t="shared" si="1"/>
        <v>1910630.8429142875</v>
      </c>
      <c r="E22" s="14">
        <f>D22*(1-B15)</f>
        <v>1643142.5249062872</v>
      </c>
      <c r="F22" s="14">
        <f xml:space="preserve"> B7*(1+B14)^A22</f>
        <v>25194240.000000004</v>
      </c>
      <c r="G22" s="15">
        <f>(B16*(1+B16)^10)/((1+B16)^10-1)*B8</f>
        <v>1090094.3939325691</v>
      </c>
      <c r="H22" s="14">
        <f t="shared" si="0"/>
        <v>553048.13097371813</v>
      </c>
    </row>
    <row r="23" spans="1:10" ht="23.4" x14ac:dyDescent="0.45">
      <c r="A23" s="11">
        <v>4</v>
      </c>
      <c r="B23" s="14">
        <f>(((1+B16/12)^12-1)/(B16/12))*(B10*(1+B11)^(A23-1))</f>
        <v>2757740.0429128469</v>
      </c>
      <c r="C23" s="14">
        <f>(B12*(1+B17)^(A23-1))*((1+B16/12)^(12)-1)/(B16/12)</f>
        <v>584884.77241191291</v>
      </c>
      <c r="D23" s="14">
        <f t="shared" si="1"/>
        <v>2172855.2705009338</v>
      </c>
      <c r="E23" s="14">
        <f>D23*(1-B15)</f>
        <v>1868655.5326308031</v>
      </c>
      <c r="F23" s="14">
        <f xml:space="preserve"> B7*(1+B14)^A23</f>
        <v>27209779.200000007</v>
      </c>
      <c r="G23" s="15">
        <f>(B16*(1+B16)^10)/((1+B16)^10-1)*B8</f>
        <v>1090094.3939325691</v>
      </c>
      <c r="H23" s="14">
        <f t="shared" si="0"/>
        <v>778561.13869823399</v>
      </c>
    </row>
    <row r="24" spans="1:10" ht="23.4" x14ac:dyDescent="0.45">
      <c r="A24" s="11">
        <v>5</v>
      </c>
      <c r="B24" s="14">
        <f>(((1+B16/12)^12-1)/(B16/12))*(B10*(1+B11)^(A24-1))</f>
        <v>3171401.0493497737</v>
      </c>
      <c r="C24" s="14">
        <f>(B12*(1+B17)^(A24-1))*((1+B16/12)^(12)-1)/(B16/12)</f>
        <v>701861.72689429543</v>
      </c>
      <c r="D24" s="14">
        <f t="shared" si="1"/>
        <v>2469539.3224554784</v>
      </c>
      <c r="E24" s="14">
        <f>D24*(1-B15)</f>
        <v>2123803.8173117111</v>
      </c>
      <c r="F24" s="14">
        <f>B7*(1+B14)^A24</f>
        <v>29386561.536000006</v>
      </c>
      <c r="G24" s="15">
        <f>(B16*(1+B16)^10)/((1+B16)^10-1)*B8</f>
        <v>1090094.3939325691</v>
      </c>
      <c r="H24" s="14">
        <f t="shared" si="0"/>
        <v>833709.42337914207</v>
      </c>
    </row>
    <row r="25" spans="1:10" ht="23.4" x14ac:dyDescent="0.45">
      <c r="A25" s="11">
        <v>6</v>
      </c>
      <c r="B25" s="14">
        <f>(((1+B16/12)^12-1)/(B16/12))*(B10*(1+B11)^(A25-1))</f>
        <v>3647111.2067522393</v>
      </c>
      <c r="C25" s="14">
        <f>(B12*(1+B17)^(A25-1))*((1+B16/12)^(12)-1)/(B16/12)</f>
        <v>842234.07227315451</v>
      </c>
      <c r="D25" s="14">
        <f t="shared" si="1"/>
        <v>2804877.134479085</v>
      </c>
      <c r="E25" s="14">
        <f>D25*(1-B15)</f>
        <v>2412194.3356520128</v>
      </c>
      <c r="F25" s="14">
        <f xml:space="preserve"> B7*(1+B14)^A25</f>
        <v>31737486.458880011</v>
      </c>
      <c r="G25" s="15">
        <f>(B16*(1+B16)^10)/((1+B16)^10-1)*B8</f>
        <v>1090094.3939325691</v>
      </c>
      <c r="H25" s="14">
        <f t="shared" si="0"/>
        <v>1322099.9417194438</v>
      </c>
    </row>
    <row r="26" spans="1:10" ht="23.4" x14ac:dyDescent="0.45">
      <c r="A26" s="11">
        <v>7</v>
      </c>
      <c r="B26" s="14">
        <f>(((1+B16/12)^12-1)/(B16/12))*(B10*(1+B11)^(A26-1))</f>
        <v>4194177.8877650751</v>
      </c>
      <c r="C26" s="14">
        <f>(B12*(1+B17)^(A26-1))*((1+B16/12)^(12)-1)/(B16/12)</f>
        <v>1010680.8867277855</v>
      </c>
      <c r="D26" s="14">
        <f t="shared" si="1"/>
        <v>3183497.0010372894</v>
      </c>
      <c r="E26" s="14">
        <f>D26*(1-B15)</f>
        <v>2737807.4208920687</v>
      </c>
      <c r="F26" s="14">
        <f>B7*(1+B14)^A26</f>
        <v>34276485.375590414</v>
      </c>
      <c r="G26" s="15">
        <f>(B16*(1+B16)^10)/((1+B16)^10-1)*B8</f>
        <v>1090094.3939325691</v>
      </c>
      <c r="H26" s="14">
        <f t="shared" si="0"/>
        <v>1447713.0269594996</v>
      </c>
    </row>
    <row r="27" spans="1:10" ht="23.4" x14ac:dyDescent="0.45">
      <c r="A27" s="11">
        <v>8</v>
      </c>
      <c r="B27" s="14">
        <f>(((1+B16/12)^12-1)/(B16/12))*(B10*(1+B11)^(8-1))</f>
        <v>4823304.5709298356</v>
      </c>
      <c r="C27" s="14">
        <f>(B12*(1+B17)^(A27-1))*((1+B16/12)^(12)-1)/(B16/12)</f>
        <v>1212817.0640733426</v>
      </c>
      <c r="D27" s="14">
        <f t="shared" si="1"/>
        <v>3610487.5068564927</v>
      </c>
      <c r="E27" s="14">
        <f>D27*(1-B15)</f>
        <v>3105019.2558965837</v>
      </c>
      <c r="F27" s="14">
        <f xml:space="preserve"> B7*(1+B14)^A27</f>
        <v>37018604.205637649</v>
      </c>
      <c r="G27" s="15">
        <f>(B16*(1+B16)^10)/((1+B16)^10-1)*B8</f>
        <v>1090094.3939325691</v>
      </c>
      <c r="H27" s="14">
        <f t="shared" si="0"/>
        <v>2014924.8619640146</v>
      </c>
    </row>
    <row r="28" spans="1:10" ht="23.4" x14ac:dyDescent="0.45">
      <c r="A28" s="11">
        <v>9</v>
      </c>
      <c r="B28" s="14">
        <f>(((1+B16/12)^12-1)/(B16/12))*(B10*(1+B11)^(A28-1))</f>
        <v>5546800.2565693101</v>
      </c>
      <c r="C28" s="14">
        <f>(B12*(1+B17)^(A28-1))*((1+B16/12)^(12)-1)/(B16/12)</f>
        <v>1455380.476888011</v>
      </c>
      <c r="D28" s="14">
        <f t="shared" si="1"/>
        <v>4091419.7796812989</v>
      </c>
      <c r="E28" s="14">
        <f>D28*(1-B15)</f>
        <v>3518621.0105259172</v>
      </c>
      <c r="F28" s="14">
        <f xml:space="preserve"> B7*(1+B14)^A28</f>
        <v>39980092.542088658</v>
      </c>
      <c r="G28" s="15">
        <f>(B16*(1+B16)^10)/((1+B16)^10-1)*B8</f>
        <v>1090094.3939325691</v>
      </c>
      <c r="H28" s="14">
        <f t="shared" si="0"/>
        <v>2428526.6165933479</v>
      </c>
    </row>
    <row r="29" spans="1:10" ht="23.4" x14ac:dyDescent="0.45">
      <c r="A29" s="11">
        <v>10</v>
      </c>
      <c r="B29" s="14">
        <f>(((1+B16/12)^12-1)/(B16/12))*(B10*(1+B11)^(A29-1))</f>
        <v>6378820.2950547067</v>
      </c>
      <c r="C29" s="14">
        <f>(B12*(1+B17)^(A29-1))*((1+B16/12)^(12)-1)/(B16/12)</f>
        <v>1746456.5722656134</v>
      </c>
      <c r="D29" s="14">
        <f>(B29-C29)</f>
        <v>4632363.7227890939</v>
      </c>
      <c r="E29" s="14">
        <f>D29*(1-B15)</f>
        <v>3983832.8015986206</v>
      </c>
      <c r="F29" s="14">
        <f xml:space="preserve"> B7*(1+B14)^A29</f>
        <v>43178499.945455752</v>
      </c>
      <c r="G29" s="15">
        <f>(B16*(1+B16)^10)/((1+B16)^10-1)*B8</f>
        <v>1090094.3939325691</v>
      </c>
      <c r="H29" s="14">
        <f t="shared" si="0"/>
        <v>2893738.4076660518</v>
      </c>
    </row>
    <row r="31" spans="1:10" ht="21" x14ac:dyDescent="0.4">
      <c r="H31" s="9"/>
    </row>
    <row r="32" spans="1:10" ht="24" thickBot="1" x14ac:dyDescent="0.5">
      <c r="C32" s="22" t="s">
        <v>26</v>
      </c>
      <c r="F32" s="22" t="s">
        <v>0</v>
      </c>
      <c r="G32" s="22" t="s">
        <v>23</v>
      </c>
      <c r="H32" s="9"/>
      <c r="I32" s="8" t="s">
        <v>22</v>
      </c>
      <c r="J32" s="16">
        <f>NPV(B16,H20:H29)-10000000</f>
        <v>1392690.6396049038</v>
      </c>
    </row>
    <row r="33" spans="3:10" ht="26.4" thickTop="1" x14ac:dyDescent="0.5">
      <c r="C33" s="14">
        <v>0</v>
      </c>
      <c r="F33" s="12">
        <v>0</v>
      </c>
      <c r="G33" s="13">
        <v>-10000000</v>
      </c>
      <c r="H33" s="9"/>
      <c r="I33" s="8" t="s">
        <v>25</v>
      </c>
      <c r="J33" s="17">
        <f>IRR(G33:G43)</f>
        <v>3.4406050096619678E-2</v>
      </c>
    </row>
    <row r="34" spans="3:10" ht="25.8" x14ac:dyDescent="0.5">
      <c r="C34" s="14">
        <v>0</v>
      </c>
      <c r="F34" s="12">
        <v>1</v>
      </c>
      <c r="G34" s="13">
        <f>H20</f>
        <v>178219.72481449414</v>
      </c>
      <c r="H34" s="9"/>
    </row>
    <row r="35" spans="3:10" ht="25.8" x14ac:dyDescent="0.5">
      <c r="C35" s="14">
        <v>0</v>
      </c>
      <c r="F35" s="12">
        <v>2</v>
      </c>
      <c r="G35" s="13">
        <f t="shared" ref="G35:G43" si="2">H21</f>
        <v>353912.41831306275</v>
      </c>
      <c r="H35" s="9"/>
    </row>
    <row r="36" spans="3:10" ht="25.8" x14ac:dyDescent="0.5">
      <c r="C36" s="14">
        <v>0</v>
      </c>
      <c r="F36" s="12">
        <v>3</v>
      </c>
      <c r="G36" s="13">
        <f t="shared" si="2"/>
        <v>553048.13097371813</v>
      </c>
      <c r="H36" s="9"/>
    </row>
    <row r="37" spans="3:10" ht="25.8" x14ac:dyDescent="0.5">
      <c r="C37" s="14">
        <v>200000</v>
      </c>
      <c r="F37" s="12">
        <v>4</v>
      </c>
      <c r="G37" s="13">
        <f t="shared" si="2"/>
        <v>778561.13869823399</v>
      </c>
      <c r="H37" s="9"/>
    </row>
    <row r="38" spans="3:10" ht="25.8" x14ac:dyDescent="0.5">
      <c r="C38" s="14">
        <v>0</v>
      </c>
      <c r="F38" s="12">
        <v>5</v>
      </c>
      <c r="G38" s="13">
        <f t="shared" si="2"/>
        <v>833709.42337914207</v>
      </c>
      <c r="H38" s="9"/>
    </row>
    <row r="39" spans="3:10" ht="25.8" x14ac:dyDescent="0.5">
      <c r="C39" s="14">
        <v>200000</v>
      </c>
      <c r="F39" s="12">
        <v>6</v>
      </c>
      <c r="G39" s="13">
        <f t="shared" si="2"/>
        <v>1322099.9417194438</v>
      </c>
      <c r="H39" s="9"/>
    </row>
    <row r="40" spans="3:10" ht="25.8" x14ac:dyDescent="0.5">
      <c r="C40" s="14">
        <v>0</v>
      </c>
      <c r="F40" s="12">
        <v>7</v>
      </c>
      <c r="G40" s="13">
        <f t="shared" si="2"/>
        <v>1447713.0269594996</v>
      </c>
      <c r="H40" s="9"/>
    </row>
    <row r="41" spans="3:10" ht="25.8" x14ac:dyDescent="0.5">
      <c r="C41" s="14">
        <v>0</v>
      </c>
      <c r="F41" s="12">
        <v>8</v>
      </c>
      <c r="G41" s="13">
        <f t="shared" si="2"/>
        <v>2014924.8619640146</v>
      </c>
    </row>
    <row r="42" spans="3:10" ht="25.8" x14ac:dyDescent="0.5">
      <c r="C42" s="14">
        <v>0</v>
      </c>
      <c r="F42" s="12">
        <v>9</v>
      </c>
      <c r="G42" s="13">
        <f t="shared" si="2"/>
        <v>2428526.6165933479</v>
      </c>
    </row>
    <row r="43" spans="3:10" ht="25.8" x14ac:dyDescent="0.5">
      <c r="F43" s="12">
        <v>10</v>
      </c>
      <c r="G43" s="13">
        <f t="shared" si="2"/>
        <v>2893738.4076660518</v>
      </c>
    </row>
  </sheetData>
  <phoneticPr fontId="6" type="noConversion"/>
  <conditionalFormatting sqref="G33:G4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</dc:creator>
  <cp:lastModifiedBy>Mohamed Ahmed Ali Abouzaid Stu</cp:lastModifiedBy>
  <dcterms:created xsi:type="dcterms:W3CDTF">2024-04-13T17:57:11Z</dcterms:created>
  <dcterms:modified xsi:type="dcterms:W3CDTF">2024-04-23T19:17:08Z</dcterms:modified>
</cp:coreProperties>
</file>