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2"/>
  <workbookPr defaultThemeVersion="166925"/>
  <mc:AlternateContent xmlns:mc="http://schemas.openxmlformats.org/markup-compatibility/2006">
    <mc:Choice Requires="x15">
      <x15ac:absPath xmlns:x15ac="http://schemas.microsoft.com/office/spreadsheetml/2010/11/ac" url="D:\Sutubra\FinalDBs2\"/>
    </mc:Choice>
  </mc:AlternateContent>
  <xr:revisionPtr revIDLastSave="0" documentId="13_ncr:1_{380233D4-5852-4270-AC31-34C8112BB390}" xr6:coauthVersionLast="47" xr6:coauthVersionMax="47" xr10:uidLastSave="{00000000-0000-0000-0000-000000000000}"/>
  <bookViews>
    <workbookView xWindow="-120" yWindow="-120" windowWidth="38640" windowHeight="21240" tabRatio="1000" firstSheet="7" activeTab="7" xr2:uid="{00000000-000D-0000-FFFF-FFFF00000000}"/>
  </bookViews>
  <sheets>
    <sheet name="Technologies and Commodities" sheetId="1" r:id="rId1"/>
    <sheet name="CostInvest" sheetId="2" r:id="rId2"/>
    <sheet name="CostVariable" sheetId="3" r:id="rId3"/>
    <sheet name="CostFixed" sheetId="4" r:id="rId4"/>
    <sheet name="CostEmissions" sheetId="16" r:id="rId5"/>
    <sheet name="Efficiency" sheetId="5" r:id="rId6"/>
    <sheet name="LifetimeTech" sheetId="6" r:id="rId7"/>
    <sheet name="LifetimeLoanTech" sheetId="7" r:id="rId8"/>
    <sheet name="DiscountRate" sheetId="8" r:id="rId9"/>
    <sheet name="CapacityCredit" sheetId="9" r:id="rId10"/>
    <sheet name="PlanningReserveMargin" sheetId="10" r:id="rId11"/>
    <sheet name="CapacityToActivity" sheetId="17" r:id="rId12"/>
    <sheet name="EmissionActivity" sheetId="11" r:id="rId13"/>
    <sheet name="Constraints" sheetId="12" r:id="rId14"/>
    <sheet name="Conversion Factors" sheetId="13" r:id="rId15"/>
    <sheet name="Data Sources" sheetId="14" r:id="rId16"/>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3" i="16" l="1"/>
  <c r="J3" i="16"/>
  <c r="I3" i="16"/>
  <c r="H3" i="16"/>
  <c r="G3" i="16"/>
  <c r="F3" i="16"/>
  <c r="E3" i="16"/>
  <c r="E27" i="13"/>
  <c r="F20" i="13"/>
  <c r="F14" i="13"/>
  <c r="F8" i="13"/>
  <c r="AF163" i="11"/>
  <c r="N39" i="11"/>
  <c r="M39" i="11"/>
  <c r="L39" i="11"/>
  <c r="K39" i="11"/>
  <c r="J39" i="11"/>
  <c r="I39" i="11"/>
  <c r="H39" i="11"/>
  <c r="N32" i="11"/>
  <c r="M32" i="11"/>
  <c r="L32" i="11"/>
  <c r="K32" i="11"/>
  <c r="J32" i="11"/>
  <c r="I32" i="11"/>
  <c r="H32" i="11"/>
  <c r="H29" i="11"/>
  <c r="H25" i="11"/>
  <c r="H17" i="11"/>
  <c r="H12" i="11"/>
  <c r="H11" i="11"/>
  <c r="H8" i="11"/>
  <c r="H7" i="11"/>
  <c r="H5" i="11"/>
  <c r="N34" i="5"/>
  <c r="N35" i="5" s="1"/>
  <c r="M34" i="5"/>
  <c r="M35" i="5" s="1"/>
  <c r="L34" i="5"/>
  <c r="L35" i="5" s="1"/>
  <c r="K34" i="5"/>
  <c r="K35" i="5" s="1"/>
  <c r="J34" i="5"/>
  <c r="J35" i="5" s="1"/>
  <c r="I34" i="5"/>
  <c r="I35" i="5" s="1"/>
  <c r="H34" i="5"/>
  <c r="H35" i="5" s="1"/>
  <c r="N26" i="5"/>
  <c r="M26" i="5"/>
  <c r="L26" i="5"/>
  <c r="K26" i="5"/>
  <c r="J26" i="5"/>
  <c r="I26" i="5"/>
  <c r="H26" i="5"/>
  <c r="N23" i="5"/>
  <c r="M23" i="5"/>
  <c r="L23" i="5"/>
  <c r="K23" i="5"/>
  <c r="J23" i="5"/>
  <c r="I23" i="5"/>
  <c r="H23" i="5"/>
  <c r="N19" i="5"/>
  <c r="M19" i="5"/>
  <c r="L19" i="5"/>
  <c r="K19" i="5"/>
  <c r="J19" i="5"/>
  <c r="I19" i="5"/>
  <c r="H19" i="5"/>
  <c r="N15" i="5"/>
  <c r="M15" i="5"/>
  <c r="L15" i="5"/>
  <c r="K15" i="5"/>
  <c r="J15" i="5"/>
  <c r="I15" i="5"/>
  <c r="H15" i="5"/>
  <c r="N5" i="5"/>
  <c r="M5" i="5"/>
  <c r="L5" i="5"/>
  <c r="K5" i="5"/>
  <c r="J5" i="5"/>
  <c r="I5" i="5"/>
  <c r="H5" i="5"/>
  <c r="F5" i="5"/>
  <c r="M82" i="4"/>
  <c r="L82" i="4"/>
  <c r="K82" i="4"/>
  <c r="J82" i="4"/>
  <c r="I82" i="4"/>
  <c r="H82" i="4"/>
  <c r="G82" i="4"/>
  <c r="M79" i="4"/>
  <c r="L79" i="4"/>
  <c r="K79" i="4"/>
  <c r="J79" i="4"/>
  <c r="I79" i="4"/>
  <c r="H79" i="4"/>
  <c r="G79" i="4"/>
  <c r="M76" i="4"/>
  <c r="L76" i="4"/>
  <c r="K76" i="4"/>
  <c r="J76" i="4"/>
  <c r="I76" i="4"/>
  <c r="H76" i="4"/>
  <c r="G76" i="4"/>
  <c r="M73" i="4"/>
  <c r="L73" i="4"/>
  <c r="K73" i="4"/>
  <c r="J73" i="4"/>
  <c r="I73" i="4"/>
  <c r="H73" i="4"/>
  <c r="G73" i="4"/>
  <c r="M69" i="4"/>
  <c r="M70" i="4" s="1"/>
  <c r="L69" i="4"/>
  <c r="L70" i="4" s="1"/>
  <c r="K69" i="4"/>
  <c r="K70" i="4" s="1"/>
  <c r="J69" i="4"/>
  <c r="J70" i="4" s="1"/>
  <c r="I69" i="4"/>
  <c r="I70" i="4" s="1"/>
  <c r="H69" i="4"/>
  <c r="H70" i="4" s="1"/>
  <c r="G69" i="4"/>
  <c r="G70" i="4" s="1"/>
  <c r="M66" i="4"/>
  <c r="L66" i="4"/>
  <c r="K66" i="4"/>
  <c r="J66" i="4"/>
  <c r="I66" i="4"/>
  <c r="H66" i="4"/>
  <c r="G66" i="4"/>
  <c r="M63" i="4"/>
  <c r="L63" i="4"/>
  <c r="K63" i="4"/>
  <c r="J63" i="4"/>
  <c r="I63" i="4"/>
  <c r="H63" i="4"/>
  <c r="G63" i="4"/>
  <c r="M59" i="4"/>
  <c r="M60" i="4" s="1"/>
  <c r="L59" i="4"/>
  <c r="L60" i="4" s="1"/>
  <c r="K59" i="4"/>
  <c r="K60" i="4" s="1"/>
  <c r="J59" i="4"/>
  <c r="J60" i="4" s="1"/>
  <c r="I59" i="4"/>
  <c r="I60" i="4" s="1"/>
  <c r="H59" i="4"/>
  <c r="H60" i="4" s="1"/>
  <c r="G59" i="4"/>
  <c r="G60" i="4" s="1"/>
  <c r="M55" i="4"/>
  <c r="M56" i="4" s="1"/>
  <c r="L55" i="4"/>
  <c r="L56" i="4" s="1"/>
  <c r="K55" i="4"/>
  <c r="K56" i="4" s="1"/>
  <c r="J55" i="4"/>
  <c r="J56" i="4" s="1"/>
  <c r="I55" i="4"/>
  <c r="I56" i="4" s="1"/>
  <c r="H55" i="4"/>
  <c r="H56" i="4" s="1"/>
  <c r="G55" i="4"/>
  <c r="G56" i="4" s="1"/>
  <c r="M51" i="4"/>
  <c r="M52" i="4" s="1"/>
  <c r="L51" i="4"/>
  <c r="L52" i="4" s="1"/>
  <c r="K51" i="4"/>
  <c r="K52" i="4" s="1"/>
  <c r="J51" i="4"/>
  <c r="J52" i="4" s="1"/>
  <c r="I51" i="4"/>
  <c r="I52" i="4" s="1"/>
  <c r="H51" i="4"/>
  <c r="H52" i="4" s="1"/>
  <c r="G51" i="4"/>
  <c r="G52" i="4" s="1"/>
  <c r="M47" i="4"/>
  <c r="M48" i="4" s="1"/>
  <c r="L47" i="4"/>
  <c r="L48" i="4" s="1"/>
  <c r="K47" i="4"/>
  <c r="K48" i="4" s="1"/>
  <c r="J47" i="4"/>
  <c r="J48" i="4" s="1"/>
  <c r="I47" i="4"/>
  <c r="I48" i="4" s="1"/>
  <c r="H47" i="4"/>
  <c r="H48" i="4" s="1"/>
  <c r="G47" i="4"/>
  <c r="G48" i="4" s="1"/>
  <c r="G45" i="4"/>
  <c r="H45" i="4" s="1"/>
  <c r="I45" i="4" s="1"/>
  <c r="J45" i="4" s="1"/>
  <c r="K45" i="4" s="1"/>
  <c r="L45" i="4" s="1"/>
  <c r="M45" i="4" s="1"/>
  <c r="M43" i="4"/>
  <c r="M44" i="4" s="1"/>
  <c r="L43" i="4"/>
  <c r="L44" i="4" s="1"/>
  <c r="K43" i="4"/>
  <c r="K44" i="4" s="1"/>
  <c r="J43" i="4"/>
  <c r="J44" i="4" s="1"/>
  <c r="I43" i="4"/>
  <c r="I44" i="4" s="1"/>
  <c r="H43" i="4"/>
  <c r="H44" i="4" s="1"/>
  <c r="G43" i="4"/>
  <c r="G44" i="4" s="1"/>
  <c r="M39" i="4"/>
  <c r="M40" i="4" s="1"/>
  <c r="L39" i="4"/>
  <c r="L40" i="4" s="1"/>
  <c r="K39" i="4"/>
  <c r="K40" i="4" s="1"/>
  <c r="J39" i="4"/>
  <c r="J40" i="4" s="1"/>
  <c r="I39" i="4"/>
  <c r="I40" i="4" s="1"/>
  <c r="H39" i="4"/>
  <c r="H40" i="4" s="1"/>
  <c r="G39" i="4"/>
  <c r="G40" i="4" s="1"/>
  <c r="G37" i="4"/>
  <c r="H37" i="4" s="1"/>
  <c r="I37" i="4" s="1"/>
  <c r="J37" i="4" s="1"/>
  <c r="K37" i="4" s="1"/>
  <c r="L37" i="4" s="1"/>
  <c r="M37" i="4" s="1"/>
  <c r="M35" i="4"/>
  <c r="M36" i="4" s="1"/>
  <c r="L35" i="4"/>
  <c r="L36" i="4" s="1"/>
  <c r="K35" i="4"/>
  <c r="K36" i="4" s="1"/>
  <c r="J35" i="4"/>
  <c r="J36" i="4" s="1"/>
  <c r="I35" i="4"/>
  <c r="I36" i="4" s="1"/>
  <c r="H35" i="4"/>
  <c r="H36" i="4" s="1"/>
  <c r="G35" i="4"/>
  <c r="G36" i="4" s="1"/>
  <c r="M31" i="4"/>
  <c r="M32" i="4" s="1"/>
  <c r="L31" i="4"/>
  <c r="L32" i="4" s="1"/>
  <c r="K31" i="4"/>
  <c r="K32" i="4" s="1"/>
  <c r="J31" i="4"/>
  <c r="J32" i="4" s="1"/>
  <c r="I31" i="4"/>
  <c r="I32" i="4" s="1"/>
  <c r="H31" i="4"/>
  <c r="H32" i="4" s="1"/>
  <c r="G31" i="4"/>
  <c r="G32" i="4" s="1"/>
  <c r="M28" i="4"/>
  <c r="L28" i="4"/>
  <c r="K28" i="4"/>
  <c r="J28" i="4"/>
  <c r="I28" i="4"/>
  <c r="H28" i="4"/>
  <c r="G28" i="4"/>
  <c r="M24" i="4"/>
  <c r="M25" i="4" s="1"/>
  <c r="L24" i="4"/>
  <c r="L25" i="4" s="1"/>
  <c r="K24" i="4"/>
  <c r="K25" i="4" s="1"/>
  <c r="J24" i="4"/>
  <c r="J25" i="4" s="1"/>
  <c r="I24" i="4"/>
  <c r="I25" i="4" s="1"/>
  <c r="H24" i="4"/>
  <c r="H25" i="4" s="1"/>
  <c r="G24" i="4"/>
  <c r="G25" i="4" s="1"/>
  <c r="G22" i="4"/>
  <c r="H22" i="4" s="1"/>
  <c r="I22" i="4" s="1"/>
  <c r="J22" i="4" s="1"/>
  <c r="K22" i="4" s="1"/>
  <c r="L22" i="4" s="1"/>
  <c r="M22" i="4" s="1"/>
  <c r="M20" i="4"/>
  <c r="M21" i="4" s="1"/>
  <c r="L20" i="4"/>
  <c r="L21" i="4" s="1"/>
  <c r="K20" i="4"/>
  <c r="K21" i="4" s="1"/>
  <c r="J20" i="4"/>
  <c r="J21" i="4" s="1"/>
  <c r="I20" i="4"/>
  <c r="I21" i="4" s="1"/>
  <c r="H20" i="4"/>
  <c r="H21" i="4" s="1"/>
  <c r="G20" i="4"/>
  <c r="G21" i="4" s="1"/>
  <c r="M16" i="4"/>
  <c r="M17" i="4" s="1"/>
  <c r="L16" i="4"/>
  <c r="L17" i="4" s="1"/>
  <c r="K16" i="4"/>
  <c r="K17" i="4" s="1"/>
  <c r="J16" i="4"/>
  <c r="J17" i="4" s="1"/>
  <c r="I16" i="4"/>
  <c r="I17" i="4" s="1"/>
  <c r="H16" i="4"/>
  <c r="H17" i="4" s="1"/>
  <c r="G16" i="4"/>
  <c r="G17" i="4" s="1"/>
  <c r="G14" i="4"/>
  <c r="H14" i="4" s="1"/>
  <c r="I14" i="4" s="1"/>
  <c r="J14" i="4" s="1"/>
  <c r="K14" i="4" s="1"/>
  <c r="L14" i="4" s="1"/>
  <c r="M14" i="4" s="1"/>
  <c r="M12" i="4"/>
  <c r="M13" i="4" s="1"/>
  <c r="L12" i="4"/>
  <c r="L13" i="4" s="1"/>
  <c r="K12" i="4"/>
  <c r="K13" i="4" s="1"/>
  <c r="J12" i="4"/>
  <c r="J13" i="4" s="1"/>
  <c r="I12" i="4"/>
  <c r="I13" i="4" s="1"/>
  <c r="H12" i="4"/>
  <c r="H13" i="4" s="1"/>
  <c r="G12" i="4"/>
  <c r="G13" i="4" s="1"/>
  <c r="M8" i="4"/>
  <c r="M9" i="4" s="1"/>
  <c r="L8" i="4"/>
  <c r="L9" i="4" s="1"/>
  <c r="K8" i="4"/>
  <c r="K9" i="4" s="1"/>
  <c r="J8" i="4"/>
  <c r="J9" i="4" s="1"/>
  <c r="I8" i="4"/>
  <c r="I9" i="4" s="1"/>
  <c r="H8" i="4"/>
  <c r="H9" i="4" s="1"/>
  <c r="G8" i="4"/>
  <c r="G9" i="4" s="1"/>
  <c r="G6" i="4"/>
  <c r="H6" i="4" s="1"/>
  <c r="I6" i="4" s="1"/>
  <c r="J6" i="4" s="1"/>
  <c r="K6" i="4" s="1"/>
  <c r="L6" i="4" s="1"/>
  <c r="M6" i="4" s="1"/>
  <c r="M4" i="4"/>
  <c r="M5" i="4" s="1"/>
  <c r="L4" i="4"/>
  <c r="L5" i="4" s="1"/>
  <c r="K4" i="4"/>
  <c r="K5" i="4" s="1"/>
  <c r="J4" i="4"/>
  <c r="J5" i="4" s="1"/>
  <c r="I4" i="4"/>
  <c r="I5" i="4" s="1"/>
  <c r="H4" i="4"/>
  <c r="H5" i="4" s="1"/>
  <c r="G4" i="4"/>
  <c r="G5" i="4" s="1"/>
  <c r="G2" i="4"/>
  <c r="H2" i="4" s="1"/>
  <c r="I2" i="4" s="1"/>
  <c r="J2" i="4" s="1"/>
  <c r="K2" i="4" s="1"/>
  <c r="L2" i="4" s="1"/>
  <c r="M2" i="4" s="1"/>
  <c r="M187" i="3"/>
  <c r="M188" i="3" s="1"/>
  <c r="M189" i="3" s="1"/>
  <c r="L187" i="3"/>
  <c r="L188" i="3" s="1"/>
  <c r="L189" i="3" s="1"/>
  <c r="K187" i="3"/>
  <c r="K188" i="3" s="1"/>
  <c r="K189" i="3" s="1"/>
  <c r="J187" i="3"/>
  <c r="J188" i="3" s="1"/>
  <c r="J189" i="3" s="1"/>
  <c r="I187" i="3"/>
  <c r="I188" i="3" s="1"/>
  <c r="I189" i="3" s="1"/>
  <c r="H187" i="3"/>
  <c r="H188" i="3" s="1"/>
  <c r="H189" i="3" s="1"/>
  <c r="M186" i="3"/>
  <c r="L186" i="3"/>
  <c r="K186" i="3"/>
  <c r="J186" i="3"/>
  <c r="I186" i="3"/>
  <c r="H186" i="3"/>
  <c r="G186" i="3"/>
  <c r="G187" i="3" s="1"/>
  <c r="G188" i="3" s="1"/>
  <c r="G189" i="3" s="1"/>
  <c r="M184" i="3"/>
  <c r="L184" i="3"/>
  <c r="K184" i="3"/>
  <c r="J184" i="3"/>
  <c r="I184" i="3"/>
  <c r="H184" i="3"/>
  <c r="G184" i="3"/>
  <c r="M180" i="3"/>
  <c r="M181" i="3" s="1"/>
  <c r="M182" i="3" s="1"/>
  <c r="L180" i="3"/>
  <c r="L181" i="3" s="1"/>
  <c r="L182" i="3" s="1"/>
  <c r="K180" i="3"/>
  <c r="K181" i="3" s="1"/>
  <c r="K182" i="3" s="1"/>
  <c r="J180" i="3"/>
  <c r="J181" i="3" s="1"/>
  <c r="J182" i="3" s="1"/>
  <c r="I180" i="3"/>
  <c r="I181" i="3" s="1"/>
  <c r="I182" i="3" s="1"/>
  <c r="H180" i="3"/>
  <c r="H181" i="3" s="1"/>
  <c r="H182" i="3" s="1"/>
  <c r="G180" i="3"/>
  <c r="G181" i="3" s="1"/>
  <c r="G182" i="3" s="1"/>
  <c r="G177" i="3"/>
  <c r="M174" i="3"/>
  <c r="M175" i="3" s="1"/>
  <c r="L174" i="3"/>
  <c r="L175" i="3" s="1"/>
  <c r="K174" i="3"/>
  <c r="K175" i="3" s="1"/>
  <c r="J174" i="3"/>
  <c r="J175" i="3" s="1"/>
  <c r="I174" i="3"/>
  <c r="I175" i="3" s="1"/>
  <c r="H174" i="3"/>
  <c r="H175" i="3" s="1"/>
  <c r="G174" i="3"/>
  <c r="G175" i="3" s="1"/>
  <c r="M171" i="3"/>
  <c r="L171" i="3"/>
  <c r="L172" i="3" s="1"/>
  <c r="K171" i="3"/>
  <c r="K172" i="3" s="1"/>
  <c r="J171" i="3"/>
  <c r="J172" i="3" s="1"/>
  <c r="I171" i="3"/>
  <c r="I172" i="3" s="1"/>
  <c r="H171" i="3"/>
  <c r="H172" i="3" s="1"/>
  <c r="G171" i="3"/>
  <c r="G172" i="3" s="1"/>
  <c r="M166" i="3"/>
  <c r="M167" i="3" s="1"/>
  <c r="M168" i="3" s="1"/>
  <c r="M178" i="3" s="1"/>
  <c r="L166" i="3"/>
  <c r="L167" i="3" s="1"/>
  <c r="L168" i="3" s="1"/>
  <c r="L178" i="3" s="1"/>
  <c r="K166" i="3"/>
  <c r="K167" i="3" s="1"/>
  <c r="K168" i="3" s="1"/>
  <c r="K178" i="3" s="1"/>
  <c r="J166" i="3"/>
  <c r="J167" i="3" s="1"/>
  <c r="J168" i="3" s="1"/>
  <c r="J178" i="3" s="1"/>
  <c r="I166" i="3"/>
  <c r="I167" i="3" s="1"/>
  <c r="I168" i="3" s="1"/>
  <c r="I178" i="3" s="1"/>
  <c r="H166" i="3"/>
  <c r="H167" i="3" s="1"/>
  <c r="H168" i="3" s="1"/>
  <c r="H178" i="3" s="1"/>
  <c r="G166" i="3"/>
  <c r="G167" i="3" s="1"/>
  <c r="G168" i="3" s="1"/>
  <c r="G178" i="3" s="1"/>
  <c r="G164" i="3"/>
  <c r="M161" i="3"/>
  <c r="M162" i="3" s="1"/>
  <c r="L161" i="3"/>
  <c r="L162" i="3" s="1"/>
  <c r="K161" i="3"/>
  <c r="K162" i="3" s="1"/>
  <c r="J161" i="3"/>
  <c r="J162" i="3" s="1"/>
  <c r="I161" i="3"/>
  <c r="I162" i="3" s="1"/>
  <c r="H161" i="3"/>
  <c r="H162" i="3" s="1"/>
  <c r="G161" i="3"/>
  <c r="G162" i="3" s="1"/>
  <c r="M158" i="3"/>
  <c r="M159" i="3" s="1"/>
  <c r="L158" i="3"/>
  <c r="L159" i="3" s="1"/>
  <c r="K158" i="3"/>
  <c r="K159" i="3" s="1"/>
  <c r="J158" i="3"/>
  <c r="J159" i="3" s="1"/>
  <c r="I158" i="3"/>
  <c r="I159" i="3" s="1"/>
  <c r="H158" i="3"/>
  <c r="H159" i="3" s="1"/>
  <c r="G158" i="3"/>
  <c r="G159" i="3" s="1"/>
  <c r="M153" i="3"/>
  <c r="M154" i="3" s="1"/>
  <c r="M155" i="3" s="1"/>
  <c r="L153" i="3"/>
  <c r="L154" i="3" s="1"/>
  <c r="L155" i="3" s="1"/>
  <c r="K153" i="3"/>
  <c r="K154" i="3" s="1"/>
  <c r="K155" i="3" s="1"/>
  <c r="J153" i="3"/>
  <c r="J154" i="3" s="1"/>
  <c r="J155" i="3" s="1"/>
  <c r="I153" i="3"/>
  <c r="I154" i="3" s="1"/>
  <c r="I155" i="3" s="1"/>
  <c r="H153" i="3"/>
  <c r="H154" i="3" s="1"/>
  <c r="H155" i="3" s="1"/>
  <c r="G153" i="3"/>
  <c r="G154" i="3" s="1"/>
  <c r="G155" i="3" s="1"/>
  <c r="M150" i="3"/>
  <c r="M151" i="3" s="1"/>
  <c r="L150" i="3"/>
  <c r="L151" i="3" s="1"/>
  <c r="K150" i="3"/>
  <c r="K151" i="3" s="1"/>
  <c r="J150" i="3"/>
  <c r="J151" i="3" s="1"/>
  <c r="I150" i="3"/>
  <c r="I151" i="3" s="1"/>
  <c r="H150" i="3"/>
  <c r="H151" i="3" s="1"/>
  <c r="G150" i="3"/>
  <c r="G151" i="3" s="1"/>
  <c r="M145" i="3"/>
  <c r="M146" i="3" s="1"/>
  <c r="L145" i="3"/>
  <c r="L146" i="3" s="1"/>
  <c r="K145" i="3"/>
  <c r="K146" i="3" s="1"/>
  <c r="J145" i="3"/>
  <c r="J146" i="3" s="1"/>
  <c r="I145" i="3"/>
  <c r="I146" i="3" s="1"/>
  <c r="H145" i="3"/>
  <c r="H146" i="3" s="1"/>
  <c r="G145" i="3"/>
  <c r="G146" i="3" s="1"/>
  <c r="M141" i="3"/>
  <c r="M142" i="3" s="1"/>
  <c r="M143" i="3" s="1"/>
  <c r="L141" i="3"/>
  <c r="L142" i="3" s="1"/>
  <c r="L143" i="3" s="1"/>
  <c r="K141" i="3"/>
  <c r="K142" i="3" s="1"/>
  <c r="K143" i="3" s="1"/>
  <c r="J141" i="3"/>
  <c r="J142" i="3" s="1"/>
  <c r="J143" i="3" s="1"/>
  <c r="I141" i="3"/>
  <c r="I142" i="3" s="1"/>
  <c r="I143" i="3" s="1"/>
  <c r="H141" i="3"/>
  <c r="H142" i="3" s="1"/>
  <c r="H143" i="3" s="1"/>
  <c r="G141" i="3"/>
  <c r="G142" i="3" s="1"/>
  <c r="G143" i="3" s="1"/>
  <c r="M136" i="3"/>
  <c r="M137" i="3" s="1"/>
  <c r="M138" i="3" s="1"/>
  <c r="L136" i="3"/>
  <c r="L137" i="3" s="1"/>
  <c r="L138" i="3" s="1"/>
  <c r="K136" i="3"/>
  <c r="K137" i="3" s="1"/>
  <c r="K138" i="3" s="1"/>
  <c r="J136" i="3"/>
  <c r="J137" i="3" s="1"/>
  <c r="J138" i="3" s="1"/>
  <c r="I136" i="3"/>
  <c r="I137" i="3" s="1"/>
  <c r="I138" i="3" s="1"/>
  <c r="H136" i="3"/>
  <c r="H137" i="3" s="1"/>
  <c r="H138" i="3" s="1"/>
  <c r="G136" i="3"/>
  <c r="G137" i="3" s="1"/>
  <c r="G138" i="3" s="1"/>
  <c r="M132" i="3"/>
  <c r="M133" i="3" s="1"/>
  <c r="M134" i="3" s="1"/>
  <c r="L132" i="3"/>
  <c r="L133" i="3" s="1"/>
  <c r="L134" i="3" s="1"/>
  <c r="K132" i="3"/>
  <c r="K133" i="3" s="1"/>
  <c r="K134" i="3" s="1"/>
  <c r="J132" i="3"/>
  <c r="J133" i="3" s="1"/>
  <c r="J134" i="3" s="1"/>
  <c r="I132" i="3"/>
  <c r="I133" i="3" s="1"/>
  <c r="I134" i="3" s="1"/>
  <c r="H132" i="3"/>
  <c r="H133" i="3" s="1"/>
  <c r="H134" i="3" s="1"/>
  <c r="G132" i="3"/>
  <c r="G133" i="3" s="1"/>
  <c r="G134" i="3" s="1"/>
  <c r="M127" i="3"/>
  <c r="M128" i="3" s="1"/>
  <c r="M129" i="3" s="1"/>
  <c r="L127" i="3"/>
  <c r="L128" i="3" s="1"/>
  <c r="L129" i="3" s="1"/>
  <c r="K127" i="3"/>
  <c r="K128" i="3" s="1"/>
  <c r="K129" i="3" s="1"/>
  <c r="J127" i="3"/>
  <c r="J128" i="3" s="1"/>
  <c r="J129" i="3" s="1"/>
  <c r="I127" i="3"/>
  <c r="I128" i="3" s="1"/>
  <c r="I129" i="3" s="1"/>
  <c r="H127" i="3"/>
  <c r="H128" i="3" s="1"/>
  <c r="H129" i="3" s="1"/>
  <c r="G127" i="3"/>
  <c r="G128" i="3" s="1"/>
  <c r="G129" i="3" s="1"/>
  <c r="M122" i="3"/>
  <c r="M123" i="3" s="1"/>
  <c r="M124" i="3" s="1"/>
  <c r="L122" i="3"/>
  <c r="L123" i="3" s="1"/>
  <c r="L124" i="3" s="1"/>
  <c r="K122" i="3"/>
  <c r="K123" i="3" s="1"/>
  <c r="K124" i="3" s="1"/>
  <c r="J122" i="3"/>
  <c r="J123" i="3" s="1"/>
  <c r="J124" i="3" s="1"/>
  <c r="I122" i="3"/>
  <c r="I123" i="3" s="1"/>
  <c r="I124" i="3" s="1"/>
  <c r="H122" i="3"/>
  <c r="H123" i="3" s="1"/>
  <c r="H124" i="3" s="1"/>
  <c r="G122" i="3"/>
  <c r="G123" i="3" s="1"/>
  <c r="G124" i="3" s="1"/>
  <c r="M118" i="3"/>
  <c r="M119" i="3" s="1"/>
  <c r="L118" i="3"/>
  <c r="L119" i="3" s="1"/>
  <c r="K118" i="3"/>
  <c r="K119" i="3" s="1"/>
  <c r="J118" i="3"/>
  <c r="J119" i="3" s="1"/>
  <c r="I118" i="3"/>
  <c r="I119" i="3" s="1"/>
  <c r="H118" i="3"/>
  <c r="H119" i="3" s="1"/>
  <c r="G118" i="3"/>
  <c r="G119" i="3" s="1"/>
  <c r="M114" i="3"/>
  <c r="M115" i="3" s="1"/>
  <c r="L114" i="3"/>
  <c r="L115" i="3" s="1"/>
  <c r="K114" i="3"/>
  <c r="K115" i="3" s="1"/>
  <c r="J114" i="3"/>
  <c r="J115" i="3" s="1"/>
  <c r="I114" i="3"/>
  <c r="I115" i="3" s="1"/>
  <c r="H114" i="3"/>
  <c r="H115" i="3" s="1"/>
  <c r="G114" i="3"/>
  <c r="G115" i="3" s="1"/>
  <c r="M110" i="3"/>
  <c r="M111" i="3" s="1"/>
  <c r="L110" i="3"/>
  <c r="L111" i="3" s="1"/>
  <c r="K110" i="3"/>
  <c r="K111" i="3" s="1"/>
  <c r="J110" i="3"/>
  <c r="J111" i="3" s="1"/>
  <c r="I110" i="3"/>
  <c r="I111" i="3" s="1"/>
  <c r="H110" i="3"/>
  <c r="H111" i="3" s="1"/>
  <c r="G110" i="3"/>
  <c r="G111" i="3" s="1"/>
  <c r="M107" i="3"/>
  <c r="M108" i="3" s="1"/>
  <c r="L107" i="3"/>
  <c r="L108" i="3" s="1"/>
  <c r="K107" i="3"/>
  <c r="K108" i="3" s="1"/>
  <c r="J107" i="3"/>
  <c r="J108" i="3" s="1"/>
  <c r="I107" i="3"/>
  <c r="I108" i="3" s="1"/>
  <c r="H107" i="3"/>
  <c r="H108" i="3" s="1"/>
  <c r="G107" i="3"/>
  <c r="G108" i="3" s="1"/>
  <c r="M104" i="3"/>
  <c r="M105" i="3" s="1"/>
  <c r="L104" i="3"/>
  <c r="L105" i="3" s="1"/>
  <c r="K104" i="3"/>
  <c r="K105" i="3" s="1"/>
  <c r="J104" i="3"/>
  <c r="J105" i="3" s="1"/>
  <c r="I104" i="3"/>
  <c r="I105" i="3" s="1"/>
  <c r="H104" i="3"/>
  <c r="H105" i="3" s="1"/>
  <c r="G104" i="3"/>
  <c r="G105" i="3" s="1"/>
  <c r="M101" i="3"/>
  <c r="L101" i="3"/>
  <c r="K101" i="3"/>
  <c r="J101" i="3"/>
  <c r="I101" i="3"/>
  <c r="H101" i="3"/>
  <c r="G101" i="3"/>
  <c r="M98" i="3"/>
  <c r="L98" i="3"/>
  <c r="K98" i="3"/>
  <c r="J98" i="3"/>
  <c r="I98" i="3"/>
  <c r="H98" i="3"/>
  <c r="G98" i="3"/>
  <c r="M94" i="3"/>
  <c r="L94" i="3"/>
  <c r="K94" i="3"/>
  <c r="J94" i="3"/>
  <c r="I94" i="3"/>
  <c r="H94" i="3"/>
  <c r="G94" i="3"/>
  <c r="M90" i="3"/>
  <c r="L90" i="3"/>
  <c r="K90" i="3"/>
  <c r="J90" i="3"/>
  <c r="I90" i="3"/>
  <c r="H90" i="3"/>
  <c r="G90" i="3"/>
  <c r="M85" i="3"/>
  <c r="M86" i="3" s="1"/>
  <c r="L85" i="3"/>
  <c r="L86" i="3" s="1"/>
  <c r="K85" i="3"/>
  <c r="J85" i="3"/>
  <c r="I85" i="3"/>
  <c r="I86" i="3" s="1"/>
  <c r="H85" i="3"/>
  <c r="H86" i="3" s="1"/>
  <c r="G85" i="3"/>
  <c r="G86" i="3" s="1"/>
  <c r="G87" i="3" s="1"/>
  <c r="M81" i="3"/>
  <c r="L81" i="3"/>
  <c r="K81" i="3"/>
  <c r="J81" i="3"/>
  <c r="I81" i="3"/>
  <c r="H81" i="3"/>
  <c r="G81" i="3"/>
  <c r="M77" i="3"/>
  <c r="L77" i="3"/>
  <c r="K77" i="3"/>
  <c r="J77" i="3"/>
  <c r="I77" i="3"/>
  <c r="H77" i="3"/>
  <c r="G77" i="3"/>
  <c r="M72" i="3"/>
  <c r="L72" i="3"/>
  <c r="L73" i="3" s="1"/>
  <c r="K72" i="3"/>
  <c r="K73" i="3" s="1"/>
  <c r="J72" i="3"/>
  <c r="I72" i="3"/>
  <c r="I74" i="3" s="1"/>
  <c r="H72" i="3"/>
  <c r="H73" i="3" s="1"/>
  <c r="G72" i="3"/>
  <c r="G73" i="3" s="1"/>
  <c r="G74" i="3" s="1"/>
  <c r="M67" i="3"/>
  <c r="M68" i="3" s="1"/>
  <c r="L67" i="3"/>
  <c r="K67" i="3"/>
  <c r="J67" i="3"/>
  <c r="J68" i="3" s="1"/>
  <c r="I67" i="3"/>
  <c r="I68" i="3" s="1"/>
  <c r="H67" i="3"/>
  <c r="G67" i="3"/>
  <c r="G68" i="3" s="1"/>
  <c r="G69" i="3" s="1"/>
  <c r="M62" i="3"/>
  <c r="L62" i="3"/>
  <c r="L63" i="3" s="1"/>
  <c r="K62" i="3"/>
  <c r="K63" i="3" s="1"/>
  <c r="J62" i="3"/>
  <c r="J63" i="3" s="1"/>
  <c r="I62" i="3"/>
  <c r="H62" i="3"/>
  <c r="G62" i="3"/>
  <c r="G63" i="3" s="1"/>
  <c r="G64" i="3" s="1"/>
  <c r="M57" i="3"/>
  <c r="L57" i="3"/>
  <c r="K57" i="3"/>
  <c r="K58" i="3" s="1"/>
  <c r="J57" i="3"/>
  <c r="J58" i="3" s="1"/>
  <c r="I57" i="3"/>
  <c r="H57" i="3"/>
  <c r="H59" i="3" s="1"/>
  <c r="G57" i="3"/>
  <c r="G58" i="3" s="1"/>
  <c r="G59" i="3" s="1"/>
  <c r="G55" i="3"/>
  <c r="H55" i="3" s="1"/>
  <c r="I55" i="3" s="1"/>
  <c r="J55" i="3" s="1"/>
  <c r="K55" i="3" s="1"/>
  <c r="L55" i="3" s="1"/>
  <c r="M55" i="3" s="1"/>
  <c r="M52" i="3"/>
  <c r="M53" i="3" s="1"/>
  <c r="L52" i="3"/>
  <c r="L53" i="3" s="1"/>
  <c r="K52" i="3"/>
  <c r="K53" i="3" s="1"/>
  <c r="J52" i="3"/>
  <c r="I52" i="3"/>
  <c r="H52" i="3"/>
  <c r="G52" i="3"/>
  <c r="G53" i="3" s="1"/>
  <c r="G54" i="3" s="1"/>
  <c r="M47" i="3"/>
  <c r="L47" i="3"/>
  <c r="L48" i="3" s="1"/>
  <c r="K47" i="3"/>
  <c r="K48" i="3" s="1"/>
  <c r="J47" i="3"/>
  <c r="I47" i="3"/>
  <c r="I49" i="3" s="1"/>
  <c r="H47" i="3"/>
  <c r="H48" i="3" s="1"/>
  <c r="G47" i="3"/>
  <c r="G48" i="3" s="1"/>
  <c r="G49" i="3" s="1"/>
  <c r="G45" i="3"/>
  <c r="H45" i="3" s="1"/>
  <c r="I45" i="3" s="1"/>
  <c r="J45" i="3" s="1"/>
  <c r="K45" i="3" s="1"/>
  <c r="L45" i="3" s="1"/>
  <c r="M45" i="3" s="1"/>
  <c r="M42" i="3"/>
  <c r="M43" i="3" s="1"/>
  <c r="L42" i="3"/>
  <c r="L43" i="3" s="1"/>
  <c r="K42" i="3"/>
  <c r="J42" i="3"/>
  <c r="I42" i="3"/>
  <c r="H42" i="3"/>
  <c r="H43" i="3" s="1"/>
  <c r="G42" i="3"/>
  <c r="G43" i="3" s="1"/>
  <c r="G44" i="3" s="1"/>
  <c r="G40" i="3"/>
  <c r="H40" i="3" s="1"/>
  <c r="I40" i="3" s="1"/>
  <c r="J40" i="3" s="1"/>
  <c r="K40" i="3" s="1"/>
  <c r="L40" i="3" s="1"/>
  <c r="M40" i="3" s="1"/>
  <c r="M37" i="3"/>
  <c r="M38" i="3" s="1"/>
  <c r="L37" i="3"/>
  <c r="L38" i="3" s="1"/>
  <c r="K37" i="3"/>
  <c r="J37" i="3"/>
  <c r="J38" i="3" s="1"/>
  <c r="I37" i="3"/>
  <c r="I38" i="3" s="1"/>
  <c r="H37" i="3"/>
  <c r="H38" i="3" s="1"/>
  <c r="G37" i="3"/>
  <c r="G38" i="3" s="1"/>
  <c r="G39" i="3" s="1"/>
  <c r="G35" i="3"/>
  <c r="H35" i="3" s="1"/>
  <c r="I35" i="3" s="1"/>
  <c r="J35" i="3" s="1"/>
  <c r="K35" i="3" s="1"/>
  <c r="L35" i="3" s="1"/>
  <c r="M35" i="3" s="1"/>
  <c r="M34" i="3"/>
  <c r="L34" i="3"/>
  <c r="K34" i="3"/>
  <c r="J34" i="3"/>
  <c r="I34" i="3"/>
  <c r="H34" i="3"/>
  <c r="G34" i="3"/>
  <c r="M29" i="3"/>
  <c r="M30" i="3" s="1"/>
  <c r="L29" i="3"/>
  <c r="L30" i="3" s="1"/>
  <c r="K29" i="3"/>
  <c r="K30" i="3" s="1"/>
  <c r="J29" i="3"/>
  <c r="I29" i="3"/>
  <c r="H29" i="3"/>
  <c r="G29" i="3"/>
  <c r="G30" i="3" s="1"/>
  <c r="G31" i="3" s="1"/>
  <c r="G27" i="3"/>
  <c r="H27" i="3" s="1"/>
  <c r="I27" i="3" s="1"/>
  <c r="J27" i="3" s="1"/>
  <c r="K27" i="3" s="1"/>
  <c r="L27" i="3" s="1"/>
  <c r="M27" i="3" s="1"/>
  <c r="M24" i="3"/>
  <c r="L24" i="3"/>
  <c r="L25" i="3" s="1"/>
  <c r="K24" i="3"/>
  <c r="K25" i="3" s="1"/>
  <c r="J24" i="3"/>
  <c r="I24" i="3"/>
  <c r="I25" i="3" s="1"/>
  <c r="H24" i="3"/>
  <c r="H25" i="3" s="1"/>
  <c r="G24" i="3"/>
  <c r="G25" i="3" s="1"/>
  <c r="G26" i="3" s="1"/>
  <c r="M19" i="3"/>
  <c r="M20" i="3" s="1"/>
  <c r="L19" i="3"/>
  <c r="L20" i="3" s="1"/>
  <c r="K19" i="3"/>
  <c r="J19" i="3"/>
  <c r="I19" i="3"/>
  <c r="H19" i="3"/>
  <c r="H20" i="3" s="1"/>
  <c r="G19" i="3"/>
  <c r="G20" i="3" s="1"/>
  <c r="G21" i="3" s="1"/>
  <c r="G17" i="3"/>
  <c r="H17" i="3" s="1"/>
  <c r="I17" i="3" s="1"/>
  <c r="J17" i="3" s="1"/>
  <c r="K17" i="3" s="1"/>
  <c r="L17" i="3" s="1"/>
  <c r="M17" i="3" s="1"/>
  <c r="M14" i="3"/>
  <c r="M15" i="3" s="1"/>
  <c r="L14" i="3"/>
  <c r="L15" i="3" s="1"/>
  <c r="K14" i="3"/>
  <c r="J14" i="3"/>
  <c r="I14" i="3"/>
  <c r="I15" i="3" s="1"/>
  <c r="H14" i="3"/>
  <c r="H15" i="3" s="1"/>
  <c r="G14" i="3"/>
  <c r="G15" i="3" s="1"/>
  <c r="G16" i="3" s="1"/>
  <c r="G12" i="3"/>
  <c r="H12" i="3" s="1"/>
  <c r="I12" i="3" s="1"/>
  <c r="J12" i="3" s="1"/>
  <c r="K12" i="3" s="1"/>
  <c r="L12" i="3" s="1"/>
  <c r="M12" i="3" s="1"/>
  <c r="M9" i="3"/>
  <c r="M11" i="3" s="1"/>
  <c r="L9" i="3"/>
  <c r="L10" i="3" s="1"/>
  <c r="K9" i="3"/>
  <c r="J9" i="3"/>
  <c r="I9" i="3"/>
  <c r="I10" i="3" s="1"/>
  <c r="H9" i="3"/>
  <c r="H10" i="3" s="1"/>
  <c r="G9" i="3"/>
  <c r="G10" i="3" s="1"/>
  <c r="G11" i="3" s="1"/>
  <c r="G7" i="3"/>
  <c r="H7" i="3" s="1"/>
  <c r="I7" i="3" s="1"/>
  <c r="J7" i="3" s="1"/>
  <c r="K7" i="3" s="1"/>
  <c r="L7" i="3" s="1"/>
  <c r="M7" i="3" s="1"/>
  <c r="M4" i="3"/>
  <c r="L4" i="3"/>
  <c r="L5" i="3" s="1"/>
  <c r="K4" i="3"/>
  <c r="K5" i="3" s="1"/>
  <c r="J4" i="3"/>
  <c r="I4" i="3"/>
  <c r="I6" i="3" s="1"/>
  <c r="H4" i="3"/>
  <c r="H5" i="3" s="1"/>
  <c r="G4" i="3"/>
  <c r="G5" i="3" s="1"/>
  <c r="G6" i="3" s="1"/>
  <c r="G2" i="3"/>
  <c r="H2" i="3" s="1"/>
  <c r="I2" i="3" s="1"/>
  <c r="J2" i="3" s="1"/>
  <c r="K2" i="3" s="1"/>
  <c r="L2" i="3" s="1"/>
  <c r="M2" i="3" s="1"/>
  <c r="M95" i="2"/>
  <c r="L95" i="2"/>
  <c r="K95" i="2"/>
  <c r="J95" i="2"/>
  <c r="I95" i="2"/>
  <c r="H95" i="2"/>
  <c r="G95" i="2"/>
  <c r="M94" i="2"/>
  <c r="L94" i="2"/>
  <c r="K94" i="2"/>
  <c r="J94" i="2"/>
  <c r="I94" i="2"/>
  <c r="H94" i="2"/>
  <c r="G94" i="2"/>
  <c r="M93" i="2"/>
  <c r="L93" i="2"/>
  <c r="K93" i="2"/>
  <c r="J93" i="2"/>
  <c r="I93" i="2"/>
  <c r="H93" i="2"/>
  <c r="G93" i="2"/>
  <c r="M92" i="2"/>
  <c r="L92" i="2"/>
  <c r="K92" i="2"/>
  <c r="J92" i="2"/>
  <c r="I92" i="2"/>
  <c r="H92" i="2"/>
  <c r="G92" i="2"/>
  <c r="M91" i="2"/>
  <c r="L91" i="2"/>
  <c r="K91" i="2"/>
  <c r="J91" i="2"/>
  <c r="I91" i="2"/>
  <c r="H91" i="2"/>
  <c r="G91" i="2"/>
  <c r="M90" i="2"/>
  <c r="L90" i="2"/>
  <c r="K90" i="2"/>
  <c r="J90" i="2"/>
  <c r="I90" i="2"/>
  <c r="H90" i="2"/>
  <c r="G90" i="2"/>
  <c r="M88" i="2"/>
  <c r="L88" i="2"/>
  <c r="K88" i="2"/>
  <c r="J88" i="2"/>
  <c r="I88" i="2"/>
  <c r="H88" i="2"/>
  <c r="G88" i="2"/>
  <c r="M85" i="2"/>
  <c r="L85" i="2"/>
  <c r="K85" i="2"/>
  <c r="J85" i="2"/>
  <c r="I85" i="2"/>
  <c r="H85" i="2"/>
  <c r="G85" i="2"/>
  <c r="M82" i="2"/>
  <c r="L82" i="2"/>
  <c r="K82" i="2"/>
  <c r="J82" i="2"/>
  <c r="I82" i="2"/>
  <c r="H82" i="2"/>
  <c r="G82" i="2"/>
  <c r="M79" i="2"/>
  <c r="L79" i="2"/>
  <c r="K79" i="2"/>
  <c r="J79" i="2"/>
  <c r="I79" i="2"/>
  <c r="H79" i="2"/>
  <c r="G79" i="2"/>
  <c r="M75" i="2"/>
  <c r="M76" i="2" s="1"/>
  <c r="L75" i="2"/>
  <c r="L76" i="2" s="1"/>
  <c r="K75" i="2"/>
  <c r="K76" i="2" s="1"/>
  <c r="J75" i="2"/>
  <c r="J76" i="2" s="1"/>
  <c r="I75" i="2"/>
  <c r="I76" i="2" s="1"/>
  <c r="H75" i="2"/>
  <c r="H76" i="2" s="1"/>
  <c r="G75" i="2"/>
  <c r="G76" i="2" s="1"/>
  <c r="M72" i="2"/>
  <c r="L72" i="2"/>
  <c r="K72" i="2"/>
  <c r="J72" i="2"/>
  <c r="I72" i="2"/>
  <c r="H72" i="2"/>
  <c r="G72" i="2"/>
  <c r="M69" i="2"/>
  <c r="L69" i="2"/>
  <c r="K69" i="2"/>
  <c r="J69" i="2"/>
  <c r="I69" i="2"/>
  <c r="H69" i="2"/>
  <c r="G69" i="2"/>
  <c r="M65" i="2"/>
  <c r="M66" i="2" s="1"/>
  <c r="L65" i="2"/>
  <c r="L66" i="2" s="1"/>
  <c r="K65" i="2"/>
  <c r="K66" i="2" s="1"/>
  <c r="J65" i="2"/>
  <c r="J66" i="2" s="1"/>
  <c r="I65" i="2"/>
  <c r="I66" i="2" s="1"/>
  <c r="H65" i="2"/>
  <c r="H66" i="2" s="1"/>
  <c r="G65" i="2"/>
  <c r="G66" i="2" s="1"/>
  <c r="M61" i="2"/>
  <c r="M62" i="2" s="1"/>
  <c r="L61" i="2"/>
  <c r="L62" i="2" s="1"/>
  <c r="K61" i="2"/>
  <c r="K62" i="2" s="1"/>
  <c r="J61" i="2"/>
  <c r="J62" i="2" s="1"/>
  <c r="I61" i="2"/>
  <c r="I62" i="2" s="1"/>
  <c r="H61" i="2"/>
  <c r="H62" i="2" s="1"/>
  <c r="G61" i="2"/>
  <c r="G62" i="2" s="1"/>
  <c r="M57" i="2"/>
  <c r="M58" i="2" s="1"/>
  <c r="L57" i="2"/>
  <c r="L58" i="2" s="1"/>
  <c r="K57" i="2"/>
  <c r="K58" i="2" s="1"/>
  <c r="J57" i="2"/>
  <c r="J58" i="2" s="1"/>
  <c r="I57" i="2"/>
  <c r="I58" i="2" s="1"/>
  <c r="H57" i="2"/>
  <c r="H58" i="2" s="1"/>
  <c r="G57" i="2"/>
  <c r="G58" i="2" s="1"/>
  <c r="M53" i="2"/>
  <c r="M54" i="2" s="1"/>
  <c r="L53" i="2"/>
  <c r="L54" i="2" s="1"/>
  <c r="K53" i="2"/>
  <c r="K54" i="2" s="1"/>
  <c r="J53" i="2"/>
  <c r="J54" i="2" s="1"/>
  <c r="I53" i="2"/>
  <c r="I54" i="2" s="1"/>
  <c r="H53" i="2"/>
  <c r="H54" i="2" s="1"/>
  <c r="G53" i="2"/>
  <c r="G54" i="2" s="1"/>
  <c r="M48" i="2"/>
  <c r="M49" i="2" s="1"/>
  <c r="L48" i="2"/>
  <c r="L49" i="2" s="1"/>
  <c r="K48" i="2"/>
  <c r="K49" i="2" s="1"/>
  <c r="J48" i="2"/>
  <c r="J49" i="2" s="1"/>
  <c r="I48" i="2"/>
  <c r="I49" i="2" s="1"/>
  <c r="H48" i="2"/>
  <c r="H49" i="2" s="1"/>
  <c r="G48" i="2"/>
  <c r="G49" i="2" s="1"/>
  <c r="M44" i="2"/>
  <c r="M45" i="2" s="1"/>
  <c r="L44" i="2"/>
  <c r="L45" i="2" s="1"/>
  <c r="K44" i="2"/>
  <c r="K45" i="2" s="1"/>
  <c r="J44" i="2"/>
  <c r="J45" i="2" s="1"/>
  <c r="I44" i="2"/>
  <c r="I45" i="2" s="1"/>
  <c r="H44" i="2"/>
  <c r="H45" i="2" s="1"/>
  <c r="G44" i="2"/>
  <c r="G45" i="2" s="1"/>
  <c r="M39" i="2"/>
  <c r="M40" i="2" s="1"/>
  <c r="L39" i="2"/>
  <c r="L40" i="2" s="1"/>
  <c r="K39" i="2"/>
  <c r="K40" i="2" s="1"/>
  <c r="J39" i="2"/>
  <c r="J40" i="2" s="1"/>
  <c r="I39" i="2"/>
  <c r="I40" i="2" s="1"/>
  <c r="H39" i="2"/>
  <c r="H40" i="2" s="1"/>
  <c r="G39" i="2"/>
  <c r="G40" i="2" s="1"/>
  <c r="M34" i="2"/>
  <c r="M35" i="2" s="1"/>
  <c r="L34" i="2"/>
  <c r="L35" i="2" s="1"/>
  <c r="K34" i="2"/>
  <c r="K35" i="2" s="1"/>
  <c r="J34" i="2"/>
  <c r="J35" i="2" s="1"/>
  <c r="I34" i="2"/>
  <c r="I35" i="2" s="1"/>
  <c r="H34" i="2"/>
  <c r="H35" i="2" s="1"/>
  <c r="G34" i="2"/>
  <c r="G35" i="2" s="1"/>
  <c r="M31" i="2"/>
  <c r="L31" i="2"/>
  <c r="K31" i="2"/>
  <c r="J31" i="2"/>
  <c r="I31" i="2"/>
  <c r="H31" i="2"/>
  <c r="G31" i="2"/>
  <c r="M27" i="2"/>
  <c r="M28" i="2" s="1"/>
  <c r="L27" i="2"/>
  <c r="L28" i="2" s="1"/>
  <c r="K27" i="2"/>
  <c r="K28" i="2" s="1"/>
  <c r="J27" i="2"/>
  <c r="J28" i="2" s="1"/>
  <c r="I27" i="2"/>
  <c r="I28" i="2" s="1"/>
  <c r="H27" i="2"/>
  <c r="H28" i="2" s="1"/>
  <c r="G27" i="2"/>
  <c r="G28" i="2" s="1"/>
  <c r="M22" i="2"/>
  <c r="M23" i="2" s="1"/>
  <c r="L22" i="2"/>
  <c r="L23" i="2" s="1"/>
  <c r="K22" i="2"/>
  <c r="K23" i="2" s="1"/>
  <c r="J22" i="2"/>
  <c r="J23" i="2" s="1"/>
  <c r="I22" i="2"/>
  <c r="I23" i="2" s="1"/>
  <c r="H22" i="2"/>
  <c r="H23" i="2" s="1"/>
  <c r="G22" i="2"/>
  <c r="G23" i="2" s="1"/>
  <c r="M18" i="2"/>
  <c r="M19" i="2" s="1"/>
  <c r="L18" i="2"/>
  <c r="L19" i="2" s="1"/>
  <c r="K18" i="2"/>
  <c r="K19" i="2" s="1"/>
  <c r="J18" i="2"/>
  <c r="J19" i="2" s="1"/>
  <c r="I18" i="2"/>
  <c r="I19" i="2" s="1"/>
  <c r="H18" i="2"/>
  <c r="H19" i="2" s="1"/>
  <c r="G18" i="2"/>
  <c r="G19" i="2" s="1"/>
  <c r="M13" i="2"/>
  <c r="M14" i="2" s="1"/>
  <c r="L13" i="2"/>
  <c r="L14" i="2" s="1"/>
  <c r="K13" i="2"/>
  <c r="K14" i="2" s="1"/>
  <c r="J13" i="2"/>
  <c r="J14" i="2" s="1"/>
  <c r="I13" i="2"/>
  <c r="I14" i="2" s="1"/>
  <c r="H13" i="2"/>
  <c r="H14" i="2" s="1"/>
  <c r="G13" i="2"/>
  <c r="G14" i="2" s="1"/>
  <c r="M9" i="2"/>
  <c r="M10" i="2" s="1"/>
  <c r="L9" i="2"/>
  <c r="L10" i="2" s="1"/>
  <c r="K9" i="2"/>
  <c r="K10" i="2" s="1"/>
  <c r="J9" i="2"/>
  <c r="J10" i="2" s="1"/>
  <c r="I9" i="2"/>
  <c r="I10" i="2" s="1"/>
  <c r="H9" i="2"/>
  <c r="H10" i="2" s="1"/>
  <c r="G9" i="2"/>
  <c r="G10" i="2" s="1"/>
  <c r="M5" i="2"/>
  <c r="M6" i="2" s="1"/>
  <c r="L5" i="2"/>
  <c r="L6" i="2" s="1"/>
  <c r="K5" i="2"/>
  <c r="K6" i="2" s="1"/>
  <c r="J5" i="2"/>
  <c r="J6" i="2" s="1"/>
  <c r="I5" i="2"/>
  <c r="I6" i="2" s="1"/>
  <c r="H5" i="2"/>
  <c r="H6" i="2" s="1"/>
  <c r="G5" i="2"/>
  <c r="G6" i="2" s="1"/>
  <c r="J6" i="3" l="1"/>
  <c r="J5" i="3"/>
  <c r="M5" i="3"/>
  <c r="M6" i="3"/>
  <c r="J11" i="3"/>
  <c r="J10" i="3"/>
  <c r="K11" i="3"/>
  <c r="K10" i="3"/>
  <c r="J16" i="3"/>
  <c r="J15" i="3"/>
  <c r="K16" i="3"/>
  <c r="K15" i="3"/>
  <c r="I20" i="3"/>
  <c r="I21" i="3"/>
  <c r="J20" i="3"/>
  <c r="J21" i="3"/>
  <c r="K20" i="3"/>
  <c r="K21" i="3"/>
  <c r="J26" i="3"/>
  <c r="J25" i="3"/>
  <c r="M26" i="3"/>
  <c r="M25" i="3"/>
  <c r="H30" i="3"/>
  <c r="H31" i="3"/>
  <c r="I30" i="3"/>
  <c r="I31" i="3"/>
  <c r="J30" i="3"/>
  <c r="J31" i="3"/>
  <c r="K39" i="3"/>
  <c r="K38" i="3"/>
  <c r="I43" i="3"/>
  <c r="I44" i="3"/>
  <c r="J43" i="3"/>
  <c r="J44" i="3"/>
  <c r="K43" i="3"/>
  <c r="K44" i="3"/>
  <c r="J49" i="3"/>
  <c r="J48" i="3"/>
  <c r="M48" i="3"/>
  <c r="M49" i="3"/>
  <c r="H53" i="3"/>
  <c r="H54" i="3"/>
  <c r="I53" i="3"/>
  <c r="I54" i="3"/>
  <c r="J53" i="3"/>
  <c r="J54" i="3"/>
  <c r="I59" i="3"/>
  <c r="I58" i="3"/>
  <c r="L58" i="3"/>
  <c r="L59" i="3"/>
  <c r="M58" i="3"/>
  <c r="M59" i="3"/>
  <c r="H63" i="3"/>
  <c r="H64" i="3"/>
  <c r="I63" i="3"/>
  <c r="I64" i="3"/>
  <c r="M64" i="3"/>
  <c r="M63" i="3"/>
  <c r="H69" i="3"/>
  <c r="H68" i="3"/>
  <c r="K69" i="3"/>
  <c r="K68" i="3"/>
  <c r="L69" i="3"/>
  <c r="L68" i="3"/>
  <c r="J74" i="3"/>
  <c r="J73" i="3"/>
  <c r="M73" i="3"/>
  <c r="M74" i="3"/>
  <c r="J86" i="3"/>
  <c r="J87" i="3"/>
  <c r="K86" i="3"/>
  <c r="K87" i="3"/>
  <c r="H9" i="11"/>
  <c r="H13" i="11"/>
  <c r="K26" i="3"/>
  <c r="K6" i="3"/>
  <c r="K49" i="3"/>
  <c r="J59" i="3"/>
  <c r="K74" i="3"/>
  <c r="H87" i="3"/>
  <c r="L6" i="3"/>
  <c r="H21" i="3"/>
  <c r="H44" i="3"/>
  <c r="L49" i="3"/>
  <c r="K59" i="3"/>
  <c r="L74" i="3"/>
  <c r="I87" i="3"/>
  <c r="M172" i="3"/>
  <c r="L87" i="3"/>
  <c r="H16" i="3"/>
  <c r="L21" i="3"/>
  <c r="K31" i="3"/>
  <c r="H39" i="3"/>
  <c r="L44" i="3"/>
  <c r="K54" i="3"/>
  <c r="J64" i="3"/>
  <c r="M87" i="3"/>
  <c r="I16" i="3"/>
  <c r="M21" i="3"/>
  <c r="H26" i="3"/>
  <c r="L31" i="3"/>
  <c r="I39" i="3"/>
  <c r="M44" i="3"/>
  <c r="L54" i="3"/>
  <c r="K64" i="3"/>
  <c r="I5" i="3"/>
  <c r="M10" i="3"/>
  <c r="I26" i="3"/>
  <c r="M31" i="3"/>
  <c r="J39" i="3"/>
  <c r="I48" i="3"/>
  <c r="M54" i="3"/>
  <c r="H58" i="3"/>
  <c r="L64" i="3"/>
  <c r="I73" i="3"/>
  <c r="L26" i="3"/>
  <c r="M39" i="3"/>
  <c r="J69" i="3"/>
  <c r="H11" i="3"/>
  <c r="L16" i="3"/>
  <c r="I69" i="3"/>
  <c r="I11" i="3"/>
  <c r="H6" i="3"/>
  <c r="L11" i="3"/>
  <c r="H49" i="3"/>
  <c r="M69" i="3"/>
  <c r="H74" i="3"/>
  <c r="L39" i="3"/>
  <c r="M16" i="3"/>
</calcChain>
</file>

<file path=xl/sharedStrings.xml><?xml version="1.0" encoding="utf-8"?>
<sst xmlns="http://schemas.openxmlformats.org/spreadsheetml/2006/main" count="2479" uniqueCount="346">
  <si>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</si>
  <si>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</si>
  <si>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</si>
  <si>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</si>
  <si>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</si>
  <si>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</si>
  <si>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</si>
  <si>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</si>
  <si>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</si>
  <si>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</si>
  <si>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</si>
  <si>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</si>
  <si>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</si>
  <si>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</si>
  <si>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</si>
  <si>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</si>
  <si>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</si>
  <si>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</si>
  <si>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</si>
  <si>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</si>
  <si>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</si>
  <si>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</si>
  <si>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</si>
  <si>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</si>
  <si>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</si>
  <si>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</si>
  <si>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</si>
  <si>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</si>
  <si>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</si>
  <si>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</si>
  <si>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</si>
  <si>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</si>
  <si>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</si>
  <si>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</si>
  <si>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</si>
  <si>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</si>
  <si>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</si>
  <si>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</si>
  <si>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</si>
  <si>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E_ELCZR-PEM</t>
  </si>
  <si>
    <t>Electrolyzer (proton-exchange membrane)</t>
  </si>
  <si>
    <t>E_ELCZR-ALK</t>
  </si>
  <si>
    <t>Electrolyzer (Alkaline)</t>
  </si>
  <si>
    <t>E_H2CC</t>
  </si>
  <si>
    <t>Hydrogen combustion in a combined cycle turbine</t>
  </si>
  <si>
    <t>Consistent with the modelling in [1], it is assumed that hydrogen at 100 bar can be combusted in a natural gas combined cycle turbine. Therefore, the E_H2CC and E_NGACC technologies have the same characteristics with the exception of their fuel type.</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</si>
  <si>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</si>
  <si>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</si>
  <si>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</si>
  <si>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</si>
  <si>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</si>
  <si>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</si>
  <si>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</si>
  <si>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</si>
  <si>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</si>
  <si>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</si>
  <si>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</si>
  <si>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</si>
  <si>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Technology approximating intra-regional electricity transmission and distribution</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</si>
  <si>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</si>
  <si>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</si>
  <si>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</si>
  <si>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</si>
  <si>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</si>
  <si>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</si>
  <si>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</si>
  <si>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</si>
  <si>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</si>
  <si>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</si>
  <si>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</si>
  <si>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</si>
  <si>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</si>
  <si>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</si>
  <si>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</si>
  <si>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</si>
  <si>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</si>
  <si>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</si>
  <si>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</si>
  <si>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</si>
  <si>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</si>
  <si>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</si>
  <si>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</si>
  <si>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</si>
  <si>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</si>
  <si>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</si>
  <si>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</si>
  <si>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</si>
  <si>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</si>
  <si>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</si>
  <si>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</si>
  <si>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</si>
  <si>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</si>
  <si>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</si>
  <si>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</si>
  <si>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</si>
  <si>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</si>
  <si>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</si>
  <si>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</si>
  <si>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</si>
  <si>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</si>
  <si>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</si>
  <si>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</si>
  <si>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</si>
  <si>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</si>
  <si>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</si>
  <si>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</si>
  <si>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</si>
  <si>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</si>
  <si>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</si>
  <si>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</si>
  <si>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</si>
  <si>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</si>
  <si>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</si>
  <si>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</si>
  <si>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</si>
  <si>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</si>
  <si>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</si>
  <si>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</si>
  <si>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</si>
  <si>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</si>
  <si>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</si>
  <si>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</si>
  <si>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</si>
  <si>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</si>
  <si>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</si>
  <si>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</si>
  <si>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</si>
  <si>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</si>
  <si>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</si>
  <si>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</si>
  <si>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</si>
  <si>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</si>
  <si>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Regions</t>
  </si>
  <si>
    <t>Data Source</t>
  </si>
  <si>
    <t>Unit</t>
  </si>
  <si>
    <t>Currency</t>
  </si>
  <si>
    <t>Notes</t>
  </si>
  <si>
    <t>Include</t>
  </si>
  <si>
    <t>All</t>
  </si>
  <si>
    <t>[4]</t>
  </si>
  <si>
    <t>M$/GW</t>
  </si>
  <si>
    <t>2019 CAD</t>
  </si>
  <si>
    <t>[5]</t>
  </si>
  <si>
    <t>[3]</t>
  </si>
  <si>
    <t>2019 USD</t>
  </si>
  <si>
    <t>2018 CAD</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</si>
  <si>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</si>
  <si>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</si>
  <si>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</si>
  <si>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</si>
  <si>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</si>
  <si>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2018 USD</t>
  </si>
  <si>
    <t>Modelling follows that in [1], which cites [7] as the primary source for the E_BECCS technology data.</t>
  </si>
  <si>
    <t>NS, NB</t>
  </si>
  <si>
    <t>M$/PJ</t>
  </si>
  <si>
    <t>[7]</t>
  </si>
  <si>
    <t>Source does not give the currency year. Assume 2018. Assumption is for a plant producing 100 tonnes of H2/day. Source provides current costs only. We assume no cost declines assumed over time. This is consistent with the CapEx data reported in [18].</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</si>
  <si>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</si>
  <si>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</si>
  <si>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</si>
  <si>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</si>
  <si>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</si>
  <si>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</si>
  <si>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</si>
  <si>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</si>
  <si>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</si>
  <si>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</si>
  <si>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</si>
  <si>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</si>
  <si>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</si>
  <si>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Units</t>
  </si>
  <si>
    <t>$M/MWh</t>
  </si>
  <si>
    <t>$/MWh</t>
  </si>
  <si>
    <t>$M/PJ</t>
  </si>
  <si>
    <t>Moderate case (Assumed to be the same as NGCC)</t>
  </si>
  <si>
    <t xml:space="preserve">Document states that NG (at $12.63/GJ) accounts for 87-89% of variable costs. Assuming 88%, process variable cost is calculated by (12.63 [$/GJ_NG] / 0.88 / 0.69 = 20.8 where 0.69 is the process efficiency). This is the total variable cost. The cost of NG is already taken into account by the import technology, so variable cost of this process is 0.12*20.8 = 2.5 Does not give the currency year. Assumption is for a plant producing 100 tonnes of H2/day. Current costs only. Assumption: no price declines. </t>
  </si>
  <si>
    <t>[11]</t>
  </si>
  <si>
    <t>$/MMBtu</t>
  </si>
  <si>
    <t>[12]</t>
  </si>
  <si>
    <t>EIA AEO 2021 Steam Coal Price (Electric Power Sector) Table 3</t>
  </si>
  <si>
    <t>Steam Coal Price (Electric Power Sector)</t>
  </si>
  <si>
    <t>CER</t>
  </si>
  <si>
    <t>Henry Hub Natural Gas Price Assumptions</t>
  </si>
  <si>
    <t>2020 USD</t>
  </si>
  <si>
    <t>NG Price (Electric Power Sector) Table 3</t>
  </si>
  <si>
    <t>2020 CAD</t>
  </si>
  <si>
    <t>NS</t>
  </si>
  <si>
    <t>[13]</t>
  </si>
  <si>
    <t>2016 USD</t>
  </si>
  <si>
    <t>“Petroleum coke product” for New England region. Note, the source uses an inflation factor of 4% was used to convert 2016 dollars to 2018 dollar. We follow that approach for their data.</t>
  </si>
  <si>
    <t>NS, NB, PEI, NL</t>
  </si>
  <si>
    <t>NZA – “Refined fossil diesel product” for New England region.  Note, the source uses an inflation factor of 4% was used to convert 2016 dollars to 2018 dollar. We follow that approach for their data.</t>
  </si>
  <si>
    <t>Reported as “Distillate Fuel Oil”.</t>
  </si>
  <si>
    <t>NB</t>
  </si>
  <si>
    <t>Residual Fuel Oil (Electric Power Sector)</t>
  </si>
  <si>
    <t>NB, LAB</t>
  </si>
  <si>
    <t>“existing hydro quebec imports”.  Note, the source uses an inflation factor of 4% was used to convert 2016 dollars to 2018 dollar. We follow that approach for their data.</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</si>
  <si>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</si>
  <si>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</si>
  <si>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</si>
  <si>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</si>
  <si>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</si>
  <si>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</si>
  <si>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Mass Hub Electricity Price – Winter - Data is only given for the years between 2021 and 2030. 2020 was assumed to be the same as 2021 and the years following 2030 were assumed to remain the same as 2030. Modelling note: This price is given a 10% discount relative to the IMP_ELC-USA price.</t>
  </si>
  <si>
    <t>Assign the cost of “imports from QC” in the Princeton Net Zero America study.</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</si>
  <si>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</si>
  <si>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</si>
  <si>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</si>
  <si>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</si>
  <si>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 xml:space="preserve">NSP 2020 IRP pp. 71. Values sourced from (Rubin et al, 2015). </t>
  </si>
  <si>
    <t>[16]</t>
  </si>
  <si>
    <t>cents/Kwh</t>
  </si>
  <si>
    <t>This value represents the sum of the “Transmission” and “Distribution” under the “Prices by Service Category” heading.</t>
  </si>
  <si>
    <t>Source gives 2019 data and assumes a 2% annual increase.</t>
  </si>
  <si>
    <t>M$/GW-yr</t>
  </si>
  <si>
    <t>Class 9 – Moderate case</t>
  </si>
  <si>
    <t>Class 10 -  Moderate case</t>
  </si>
  <si>
    <t>Zen Clean Energy Solutions, "A Feasibility Study of Hydrogen Production, Storage, Distribution and Use in the Maritimes"</t>
  </si>
  <si>
    <t xml:space="preserve">Data given as 3% of capital costs. Does not give the currency year. Assumption is for a plant producing 100 tonnes of H2/day. Current costs only. Assumption: no price declines. </t>
  </si>
  <si>
    <t>Region</t>
  </si>
  <si>
    <t>Commodity</t>
  </si>
  <si>
    <t>$/ton</t>
  </si>
  <si>
    <t>This represents the federal carbon tax.</t>
  </si>
  <si>
    <t>Input Commodity (Database Name)</t>
  </si>
  <si>
    <t>Output Commodity (Database Name)</t>
  </si>
  <si>
    <t>Btu/kWh</t>
  </si>
  <si>
    <t>--</t>
  </si>
  <si>
    <t>The energetic value of the H2 is conserved.</t>
  </si>
  <si>
    <t>Electricity is only used to compress the H2. This value should be 0 in theory but is set to a small number to avoid division by zero errors in the model.</t>
  </si>
  <si>
    <t>[18]</t>
  </si>
  <si>
    <t>ethos_R</t>
  </si>
  <si>
    <t>Variable renewables are considered to be perfectly efficient. Instead, their output is governed by their capacity factors.</t>
  </si>
  <si>
    <t>D_ELEC</t>
  </si>
  <si>
    <t>[19]</t>
  </si>
  <si>
    <t>PEI</t>
  </si>
  <si>
    <t>NL</t>
  </si>
  <si>
    <t>LAB</t>
  </si>
  <si>
    <t>Trottier Energy Futures gives one value for NL and Lab. Here, we assign that value to NL and assign 1 to Lab.</t>
  </si>
  <si>
    <t>[20]</t>
  </si>
  <si>
    <t>https://www.nspower.ca/oasis/maritime-link</t>
  </si>
  <si>
    <t>Assumption. No data publicly available.</t>
  </si>
  <si>
    <t>NL-LAB</t>
  </si>
  <si>
    <t>LAB-NL</t>
  </si>
  <si>
    <t>Lifetime (Technical)</t>
  </si>
  <si>
    <t>H2_COMP-100-700</t>
  </si>
  <si>
    <t>Assumption</t>
  </si>
  <si>
    <t>Technology with no capital costs. Assume it never retires.</t>
  </si>
  <si>
    <t>NS-NL, NL-NS, LAB-NL, NL-LAB, PEI-NB, NB-PEI, NB-NS, NS-NB</t>
  </si>
  <si>
    <t>Lifetime (Financing)</t>
  </si>
  <si>
    <t>E_BATT-2</t>
  </si>
  <si>
    <t>E_BATT-4</t>
  </si>
  <si>
    <t>[21]</t>
  </si>
  <si>
    <t>Discount Rate [%]</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</si>
  <si>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</si>
  <si>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</si>
  <si>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</si>
  <si>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</si>
  <si>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</si>
  <si>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</si>
  <si>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</si>
  <si>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</si>
  <si>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</si>
  <si>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</si>
  <si>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</si>
  <si>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</si>
  <si>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 xml:space="preserve">Capacity To Activity </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</si>
  <si>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</si>
  <si>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</si>
  <si>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</si>
  <si>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</si>
  <si>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</si>
  <si>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</si>
  <si>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</si>
  <si>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</si>
  <si>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</si>
  <si>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</si>
  <si>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</si>
  <si>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</si>
  <si>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</si>
  <si>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</si>
  <si>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</si>
  <si>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</si>
  <si>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</si>
  <si>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</si>
  <si>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</si>
  <si>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</si>
  <si>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</si>
  <si>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Total CO2 emission per Pjout is 109.51 kt out (i.e. the CO2 content of one PJ of NG divdided by the NGCC-CCS efficiency [49.61/0.453]) of which 10.95 kt is not captured.</t>
  </si>
  <si>
    <t>Total CO2e emission per Pjout is 384 kt out (i.e. the CO2 content of on PJ of wood divdided by the BECCS efficiency [93.71/0.244])  of which 38.4 kt is not captured.</t>
  </si>
  <si>
    <t>Total CO2 emission per Pjout is 71.90 kt out (i.e. the CO2 content of one PJ of NG divdided by the SMR-CCS efficiency [49.61/0.69])  of which 7.19 kt is not captured.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</si>
  <si>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</si>
  <si>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</si>
  <si>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</si>
  <si>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</si>
  <si>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</si>
  <si>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r>
      <rPr>
        <sz val="10"/>
        <rFont val="Arial"/>
        <family val="2"/>
        <charset val="1"/>
      </rPr>
      <t xml:space="preserve">NS stipulates max of 350,000 dry tonnes of biomass per year qualifies for its renewable electricity standard. This equates to 7.7175 PJ of wood pellets (using an energy content of 22.05 GJ per dry tonne from </t>
    </r>
    <r>
      <rPr>
        <sz val="10"/>
        <color rgb="FF0000FF"/>
        <rFont val="Arial"/>
        <family val="2"/>
        <charset val="1"/>
      </rPr>
      <t>https://content.ces.ncsu.edu/conversion-factors-for-bioenergy</t>
    </r>
    <r>
      <rPr>
        <sz val="10"/>
        <rFont val="Arial"/>
        <family val="2"/>
        <charset val="1"/>
      </rPr>
      <t>). Other regions state no such policies. It is assumed each region has the same limit as NS.</t>
    </r>
  </si>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</sst>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0"/>
    <numFmt numFmtId="167" formatCode="#,##0.00000"/>
    <numFmt numFmtId="168" formatCode="0.00000"/>
    <numFmt numFmtId="169" formatCode="#,##0.000"/>
    <numFmt numFmtId="170" formatCode="0.000"/>
  </numFmts>
  <fonts count="23">
    <font>
      <sz val="10"/>
      <name val="Arial"/>
      <family val="2"/>
      <charset val="1"/>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b/>
      <sz val="12"/>
      <name val="Arial"/>
      <family val="2"/>
    </font>
    <font>
      <sz val="10"/>
      <name val="Arial"/>
      <family val="2"/>
    </font>
    <font>
      <sz val="10"/>
      <color rgb="FF0000FF"/>
      <name val="Arial"/>
      <family val="2"/>
      <charset val="1"/>
    </font>
    <font>
      <b/>
      <sz val="10"/>
      <color rgb="FF000000"/>
      <name val="Arial"/>
      <family val="2"/>
    </font>
    <font>
      <sz val="10"/>
      <name val="Arial"/>
      <family val="2"/>
      <charset val="1"/>
    </font>
    <font>
      <b/>
      <sz val="10"/>
      <name val="Arial"/>
      <family val="2"/>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DDE8CB"/>
        <bgColor rgb="FFFFFFCC"/>
      </patternFill>
    </fill>
  </fills>
  <borders count="7">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7912">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1" fontId="1" fillId="0" borderId="1"/>
    <xf numFmtId="49" fontId="2" fillId="0" borderId="0">
      <alignment horizontal="left"/>
    </xf>
    <xf numFmtId="0" fontId="21" fillId="0" borderId="2"/>
    <xf numFmtId="0" fontId="3" fillId="0" borderId="0">
      <alignment vertical="center"/>
    </xf>
    <xf numFmtId="164" fontId="4" fillId="0" borderId="0">
      <alignment horizontal="right" vertical="center"/>
    </xf>
    <xf numFmtId="164" fontId="5" fillId="0" borderId="0">
      <alignment horizontal="right" vertical="center"/>
    </xf>
    <xf numFmtId="165" fontId="5" fillId="0" borderId="0">
      <alignment horizontal="right" vertical="center"/>
    </xf>
    <xf numFmtId="0" fontId="4" fillId="0" borderId="0">
      <alignment vertical="center"/>
    </xf>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7"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8" fillId="4"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9"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6" fillId="2"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6" fillId="2" borderId="0"/>
    <xf numFmtId="0" fontId="6"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9" fillId="3"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8" fillId="4" borderId="0"/>
    <xf numFmtId="0" fontId="6" fillId="2" borderId="0"/>
    <xf numFmtId="0" fontId="6" fillId="2"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8" fillId="4"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cellStyleXfs>
  <cellXfs count="73">
    <xf numFmtId="0" fontId="0" fillId="0" borderId="0" xfId="0"/>
    <xf numFmtId="0" fontId="0" fillId="0" borderId="0" xfId="1537" applyFont="1"/>
    <xf numFmtId="4" fontId="0" fillId="0" borderId="0" xfId="1537" applyNumberFormat="1" applyFont="1"/>
    <xf numFmtId="0" fontId="15" fillId="0" borderId="0" xfId="1537" applyFont="1" applyAlignment="1">
      <alignment wrapText="1"/>
    </xf>
    <xf numFmtId="2" fontId="14" fillId="0" borderId="0" xfId="1537" applyNumberFormat="1" applyFont="1"/>
    <xf numFmtId="0" fontId="14" fillId="0" borderId="0" xfId="1537" applyFont="1"/>
    <xf numFmtId="166" fontId="0" fillId="0" borderId="0" xfId="1537" applyNumberFormat="1" applyFont="1"/>
    <xf numFmtId="0" fontId="12" fillId="5" borderId="1" xfId="1537" applyFont="1" applyFill="1" applyBorder="1"/>
    <xf numFmtId="0" fontId="0" fillId="0" borderId="0" xfId="1537" applyFont="1" applyAlignment="1">
      <alignment horizontal="center"/>
    </xf>
    <xf numFmtId="11" fontId="0" fillId="0" borderId="0" xfId="1537" applyNumberFormat="1" applyFont="1"/>
    <xf numFmtId="0" fontId="20" fillId="0" borderId="0" xfId="1537" applyFont="1"/>
    <xf numFmtId="0" fontId="0" fillId="0" borderId="0" xfId="1537" applyFont="1" applyAlignment="1">
      <alignment horizontal="left" vertical="center"/>
    </xf>
    <xf numFmtId="0" fontId="0" fillId="0" borderId="0" xfId="1537" applyFont="1" applyAlignment="1">
      <alignment horizontal="center" vertical="center"/>
    </xf>
    <xf numFmtId="0" fontId="11" fillId="5" borderId="3" xfId="1537" applyFont="1" applyFill="1" applyBorder="1"/>
    <xf numFmtId="0" fontId="0" fillId="0" borderId="3" xfId="1537" applyFont="1" applyBorder="1" applyAlignment="1">
      <alignment vertical="center"/>
    </xf>
    <xf numFmtId="0" fontId="0" fillId="0" borderId="3" xfId="1537" applyFont="1" applyBorder="1"/>
    <xf numFmtId="0" fontId="0" fillId="0" borderId="3" xfId="1537" applyFont="1" applyBorder="1" applyAlignment="1">
      <alignment wrapText="1"/>
    </xf>
    <xf numFmtId="0" fontId="0" fillId="0" borderId="3" xfId="1537" applyFont="1" applyBorder="1" applyAlignment="1">
      <alignment vertical="center" wrapText="1"/>
    </xf>
    <xf numFmtId="0" fontId="12" fillId="5" borderId="3" xfId="1537" applyFont="1" applyFill="1" applyBorder="1"/>
    <xf numFmtId="0" fontId="0" fillId="0" borderId="3" xfId="1537" applyFont="1" applyBorder="1" applyAlignment="1">
      <alignment horizontal="center" vertical="center"/>
    </xf>
    <xf numFmtId="4" fontId="0" fillId="0" borderId="3" xfId="1537" applyNumberFormat="1" applyFont="1" applyBorder="1"/>
    <xf numFmtId="4" fontId="13" fillId="0" borderId="3" xfId="1537" applyNumberFormat="1" applyFont="1" applyBorder="1"/>
    <xf numFmtId="4" fontId="14" fillId="0" borderId="3" xfId="1537" applyNumberFormat="1" applyFont="1" applyBorder="1"/>
    <xf numFmtId="0" fontId="0" fillId="0" borderId="3" xfId="1537" applyFont="1" applyBorder="1" applyAlignment="1">
      <alignment horizontal="center" vertical="center" wrapText="1"/>
    </xf>
    <xf numFmtId="166" fontId="0" fillId="0" borderId="3" xfId="1537" applyNumberFormat="1" applyFont="1" applyBorder="1"/>
    <xf numFmtId="0" fontId="0" fillId="0" borderId="4" xfId="1537" applyFont="1" applyBorder="1" applyAlignment="1">
      <alignment horizontal="center" vertical="center"/>
    </xf>
    <xf numFmtId="0" fontId="0" fillId="0" borderId="5" xfId="1537" applyFont="1" applyBorder="1" applyAlignment="1">
      <alignment horizontal="center" vertical="center"/>
    </xf>
    <xf numFmtId="0" fontId="0" fillId="0" borderId="6" xfId="1537" applyFont="1" applyBorder="1" applyAlignment="1">
      <alignment horizontal="center" vertical="center"/>
    </xf>
    <xf numFmtId="167" fontId="13" fillId="0" borderId="3" xfId="1537" applyNumberFormat="1" applyFont="1" applyBorder="1"/>
    <xf numFmtId="0" fontId="13" fillId="0" borderId="3" xfId="1537" applyFont="1" applyBorder="1"/>
    <xf numFmtId="166" fontId="13" fillId="0" borderId="3" xfId="1537" applyNumberFormat="1" applyFont="1" applyBorder="1"/>
    <xf numFmtId="168" fontId="0" fillId="0" borderId="3" xfId="1537" applyNumberFormat="1" applyFont="1" applyBorder="1"/>
    <xf numFmtId="169" fontId="13" fillId="0" borderId="3" xfId="1537" applyNumberFormat="1" applyFont="1" applyBorder="1"/>
    <xf numFmtId="169" fontId="0" fillId="0" borderId="3" xfId="1537" applyNumberFormat="1" applyFont="1" applyBorder="1"/>
    <xf numFmtId="0" fontId="0" fillId="0" borderId="3" xfId="1537" applyFont="1" applyBorder="1" applyAlignment="1">
      <alignment horizontal="center"/>
    </xf>
    <xf numFmtId="1" fontId="12" fillId="5" borderId="3" xfId="1537" applyNumberFormat="1" applyFont="1" applyFill="1" applyBorder="1"/>
    <xf numFmtId="170" fontId="0" fillId="0" borderId="3" xfId="1537" applyNumberFormat="1" applyFont="1" applyBorder="1"/>
    <xf numFmtId="170" fontId="13" fillId="0" borderId="3" xfId="1537" applyNumberFormat="1" applyFont="1" applyBorder="1"/>
    <xf numFmtId="0" fontId="16" fillId="5" borderId="3" xfId="1537" applyFont="1" applyFill="1" applyBorder="1"/>
    <xf numFmtId="0" fontId="12" fillId="5" borderId="3" xfId="1537" applyFont="1" applyFill="1" applyBorder="1" applyAlignment="1">
      <alignment horizontal="center" vertical="center" wrapText="1"/>
    </xf>
    <xf numFmtId="166" fontId="0" fillId="0" borderId="3" xfId="1537" applyNumberFormat="1" applyFont="1" applyBorder="1" applyAlignment="1">
      <alignment wrapText="1"/>
    </xf>
    <xf numFmtId="0" fontId="0" fillId="0" borderId="0" xfId="1537" applyFont="1" applyAlignment="1">
      <alignment vertical="center"/>
    </xf>
    <xf numFmtId="0" fontId="16" fillId="0" borderId="3" xfId="1537" applyFont="1" applyBorder="1" applyAlignment="1">
      <alignment horizontal="center" vertical="center"/>
    </xf>
    <xf numFmtId="166" fontId="16" fillId="0" borderId="3" xfId="1537" applyNumberFormat="1" applyFont="1" applyBorder="1"/>
    <xf numFmtId="0" fontId="16" fillId="0" borderId="3" xfId="1537" applyFont="1" applyBorder="1"/>
    <xf numFmtId="0" fontId="18" fillId="0" borderId="3" xfId="1537" applyFont="1" applyBorder="1" applyAlignment="1">
      <alignment horizontal="center" vertical="center"/>
    </xf>
    <xf numFmtId="0" fontId="18" fillId="0" borderId="3" xfId="1537" applyFont="1" applyBorder="1"/>
    <xf numFmtId="0" fontId="17" fillId="5" borderId="3" xfId="1537" applyFont="1" applyFill="1" applyBorder="1"/>
    <xf numFmtId="0" fontId="0" fillId="0" borderId="3" xfId="0" applyBorder="1"/>
    <xf numFmtId="0" fontId="12" fillId="5" borderId="3" xfId="1537" applyFont="1" applyFill="1" applyBorder="1" applyAlignment="1">
      <alignment wrapText="1"/>
    </xf>
    <xf numFmtId="0" fontId="0" fillId="0" borderId="3" xfId="1537" applyFont="1" applyBorder="1"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0" xfId="0" applyAlignment="1">
      <alignment vertical="center"/>
    </xf>
    <xf numFmtId="0" fontId="0" fillId="0" borderId="0" xfId="1537" applyFont="1" applyAlignment="1">
      <alignment vertical="center" wrapText="1"/>
    </xf>
    <xf numFmtId="0" fontId="16" fillId="5" borderId="3" xfId="1537" applyFont="1" applyFill="1" applyBorder="1" applyAlignment="1">
      <alignment horizontal="center" vertical="center"/>
    </xf>
    <xf numFmtId="0" fontId="22" fillId="0" borderId="3" xfId="1537" applyFont="1" applyBorder="1"/>
    <xf numFmtId="11" fontId="0" fillId="0" borderId="3" xfId="1537" applyNumberFormat="1" applyFont="1" applyBorder="1"/>
    <xf numFmtId="0" fontId="10"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3" xfId="1537" applyFont="1" applyBorder="1" applyAlignment="1">
      <alignment horizontal="center" vertical="center" wrapText="1"/>
    </xf>
    <xf numFmtId="4" fontId="0" fillId="0" borderId="3" xfId="1537" applyNumberFormat="1" applyFont="1" applyBorder="1" applyAlignment="1">
      <alignment horizontal="center" vertical="center"/>
    </xf>
    <xf numFmtId="166" fontId="13" fillId="0" borderId="3" xfId="1537" applyNumberFormat="1" applyFont="1" applyBorder="1" applyAlignment="1">
      <alignment horizontal="center" vertical="center"/>
    </xf>
    <xf numFmtId="0" fontId="18" fillId="0" borderId="3" xfId="1537" applyFont="1" applyBorder="1" applyAlignment="1">
      <alignment horizontal="center" vertical="center"/>
    </xf>
    <xf numFmtId="0" fontId="16" fillId="0" borderId="3" xfId="1537" applyFont="1" applyBorder="1" applyAlignment="1">
      <alignment horizontal="center" vertical="center"/>
    </xf>
    <xf numFmtId="0" fontId="0" fillId="0" borderId="3" xfId="0" applyBorder="1" applyAlignment="1">
      <alignment horizontal="center" vertical="center"/>
    </xf>
    <xf numFmtId="0" fontId="0" fillId="0" borderId="0" xfId="1537" applyFont="1" applyAlignment="1">
      <alignment horizontal="left" vertical="center"/>
    </xf>
    <xf numFmtId="0" fontId="22" fillId="0" borderId="3" xfId="1537" applyFont="1" applyBorder="1" applyAlignment="1">
      <alignment horizontal="center"/>
    </xf>
    <xf numFmtId="0" fontId="22" fillId="0" borderId="3" xfId="1537" applyFont="1" applyBorder="1" applyAlignment="1">
      <alignment horizontal="center" vertical="center" textRotation="90"/>
    </xf>
    <xf numFmtId="0" fontId="22" fillId="5" borderId="3" xfId="1537" applyFont="1" applyFill="1" applyBorder="1" applyAlignment="1">
      <alignment horizontal="center" vertical="center"/>
    </xf>
    <xf numFmtId="0" fontId="22" fillId="0" borderId="3" xfId="1537" applyFont="1" applyBorder="1" applyAlignment="1">
      <alignment horizontal="center" textRotation="90"/>
    </xf>
    <xf numFmtId="0" fontId="12" fillId="6" borderId="3" xfId="0" applyFont="1" applyFill="1" applyBorder="1" applyAlignment="1">
      <alignment horizontal="center"/>
    </xf>
  </cellXfs>
  <cellStyles count="37912">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5"/>
  <sheetViews>
    <sheetView showGridLines="0" zoomScaleNormal="100" workbookViewId="0">
      <selection activeCell="C55" sqref="C55"/>
    </sheetView>
  </sheetViews>
  <sheetFormatPr defaultColWidth="11.5703125" defaultRowHeight="12.75"/>
  <cols>
    <col min="1" max="1" width="19.5703125" customWidth="1"/>
    <col min="2" max="2" width="69.7109375" customWidth="1"/>
    <col min="3" max="3" width="75.5703125" customWidth="1"/>
  </cols>
  <sheetData>
    <row r="1" spans="1:3" ht="18">
      <c r="A1" s="58" t="s">
        <v>0</v>
      </c>
      <c r="B1" s="58"/>
      <c r="C1" s="58"/>
    </row>
    <row r="2" spans="1:3" ht="15">
      <c r="A2" s="13" t="s">
        <v>1</v>
      </c>
      <c r="B2" s="13" t="s">
        <v>2</v>
      </c>
      <c r="C2" s="13" t="s">
        <v>3</v>
      </c>
    </row>
    <row r="3" spans="1:3" ht="51">
      <c r="A3" s="14" t="s">
        <v>4</v>
      </c>
      <c r="B3" s="14" t="s">
        <v>5</v>
      </c>
      <c r="C3" s="17" t="s">
        <v>6</v>
      </c>
    </row>
    <row r="4" spans="1:3">
      <c r="A4" s="14" t="s">
        <v>7</v>
      </c>
      <c r="B4" s="14" t="s">
        <v>8</v>
      </c>
      <c r="C4" s="17"/>
    </row>
    <row r="5" spans="1:3">
      <c r="A5" s="14" t="s">
        <v>9</v>
      </c>
      <c r="B5" s="14" t="s">
        <v>10</v>
      </c>
      <c r="C5" s="17" t="s">
        <v>11</v>
      </c>
    </row>
    <row r="6" spans="1:3" ht="51">
      <c r="A6" s="14" t="s">
        <v>12</v>
      </c>
      <c r="B6" s="14" t="s">
        <v>13</v>
      </c>
      <c r="C6" s="17" t="s">
        <v>14</v>
      </c>
    </row>
    <row r="7" spans="1:3" ht="38.25">
      <c r="A7" s="14" t="s">
        <v>15</v>
      </c>
      <c r="B7" s="14" t="s">
        <v>16</v>
      </c>
      <c r="C7" s="17" t="s">
        <v>17</v>
      </c>
    </row>
    <row r="8" spans="1:3">
      <c r="A8" s="14" t="s">
        <v>18</v>
      </c>
      <c r="B8" s="14" t="s">
        <v>19</v>
      </c>
      <c r="C8" s="17"/>
    </row>
    <row r="9" spans="1:3">
      <c r="A9" s="14" t="s">
        <v>20</v>
      </c>
      <c r="B9" s="14" t="s">
        <v>21</v>
      </c>
      <c r="C9" s="17"/>
    </row>
    <row r="10" spans="1:3">
      <c r="A10" s="14" t="s">
        <v>22</v>
      </c>
      <c r="B10" s="14" t="s">
        <v>23</v>
      </c>
      <c r="C10" s="17"/>
    </row>
    <row r="11" spans="1:3">
      <c r="A11" s="14" t="s">
        <v>24</v>
      </c>
      <c r="B11" s="14" t="s">
        <v>25</v>
      </c>
      <c r="C11" s="17"/>
    </row>
    <row r="12" spans="1:3">
      <c r="A12" s="14" t="s">
        <v>26</v>
      </c>
      <c r="B12" s="14" t="s">
        <v>27</v>
      </c>
      <c r="C12" s="17"/>
    </row>
    <row r="13" spans="1:3">
      <c r="A13" s="14" t="s">
        <v>28</v>
      </c>
      <c r="B13" s="14" t="s">
        <v>29</v>
      </c>
      <c r="C13" s="17" t="s">
        <v>30</v>
      </c>
    </row>
    <row r="14" spans="1:3">
      <c r="A14" s="14" t="s">
        <v>31</v>
      </c>
      <c r="B14" s="14" t="s">
        <v>32</v>
      </c>
      <c r="C14" s="17"/>
    </row>
    <row r="15" spans="1:3">
      <c r="A15" s="14" t="s">
        <v>33</v>
      </c>
      <c r="B15" s="14" t="s">
        <v>34</v>
      </c>
      <c r="C15" s="17"/>
    </row>
    <row r="16" spans="1:3">
      <c r="A16" s="14" t="s">
        <v>35</v>
      </c>
      <c r="B16" s="14" t="s">
        <v>36</v>
      </c>
      <c r="C16" s="17"/>
    </row>
    <row r="17" spans="1:3">
      <c r="A17" s="14" t="s">
        <v>37</v>
      </c>
      <c r="B17" s="14" t="s">
        <v>38</v>
      </c>
      <c r="C17" s="17"/>
    </row>
    <row r="18" spans="1:3">
      <c r="A18" s="14" t="s">
        <v>39</v>
      </c>
      <c r="B18" s="14" t="s">
        <v>40</v>
      </c>
      <c r="C18" s="17"/>
    </row>
    <row r="19" spans="1:3">
      <c r="A19" s="14" t="s">
        <v>41</v>
      </c>
      <c r="B19" s="14" t="s">
        <v>42</v>
      </c>
      <c r="C19" s="17"/>
    </row>
    <row r="20" spans="1:3" ht="51">
      <c r="A20" s="14" t="s">
        <v>43</v>
      </c>
      <c r="B20" s="14" t="s">
        <v>44</v>
      </c>
      <c r="C20" s="17" t="s">
        <v>45</v>
      </c>
    </row>
    <row r="21" spans="1:3">
      <c r="A21" s="14" t="s">
        <v>46</v>
      </c>
      <c r="B21" s="14" t="s">
        <v>47</v>
      </c>
      <c r="C21" s="17"/>
    </row>
    <row r="22" spans="1:3" ht="38.25">
      <c r="A22" s="14" t="s">
        <v>48</v>
      </c>
      <c r="B22" s="14" t="s">
        <v>49</v>
      </c>
      <c r="C22" s="17" t="s">
        <v>50</v>
      </c>
    </row>
    <row r="23" spans="1:3">
      <c r="A23" s="14" t="s">
        <v>51</v>
      </c>
      <c r="B23" s="14" t="s">
        <v>52</v>
      </c>
      <c r="C23" s="17"/>
    </row>
    <row r="24" spans="1:3">
      <c r="A24" s="14" t="s">
        <v>53</v>
      </c>
      <c r="B24" s="14" t="s">
        <v>54</v>
      </c>
      <c r="C24" s="17"/>
    </row>
    <row r="25" spans="1:3">
      <c r="A25" s="14" t="s">
        <v>55</v>
      </c>
      <c r="B25" s="14" t="s">
        <v>56</v>
      </c>
      <c r="C25" s="17" t="s">
        <v>30</v>
      </c>
    </row>
    <row r="26" spans="1:3">
      <c r="A26" s="14" t="s">
        <v>57</v>
      </c>
      <c r="B26" s="14" t="s">
        <v>58</v>
      </c>
      <c r="C26" s="17"/>
    </row>
    <row r="27" spans="1:3">
      <c r="A27" s="14" t="s">
        <v>59</v>
      </c>
      <c r="B27" s="14" t="s">
        <v>60</v>
      </c>
      <c r="C27" s="17"/>
    </row>
    <row r="28" spans="1:3">
      <c r="A28" s="14" t="s">
        <v>61</v>
      </c>
      <c r="B28" s="14" t="s">
        <v>62</v>
      </c>
      <c r="C28" s="17"/>
    </row>
    <row r="29" spans="1:3">
      <c r="A29" s="14" t="s">
        <v>63</v>
      </c>
      <c r="B29" s="14" t="s">
        <v>64</v>
      </c>
      <c r="C29" s="17" t="s">
        <v>65</v>
      </c>
    </row>
    <row r="30" spans="1:3">
      <c r="A30" s="14" t="s">
        <v>66</v>
      </c>
      <c r="B30" s="14" t="s">
        <v>67</v>
      </c>
      <c r="C30" s="17"/>
    </row>
    <row r="31" spans="1:3">
      <c r="A31" s="14" t="s">
        <v>68</v>
      </c>
      <c r="B31" s="14" t="s">
        <v>69</v>
      </c>
      <c r="C31" s="17"/>
    </row>
    <row r="32" spans="1:3">
      <c r="A32" s="14" t="s">
        <v>70</v>
      </c>
      <c r="B32" s="14" t="s">
        <v>71</v>
      </c>
      <c r="C32" s="17"/>
    </row>
    <row r="33" spans="1:3">
      <c r="A33" s="14" t="s">
        <v>72</v>
      </c>
      <c r="B33" s="14" t="s">
        <v>73</v>
      </c>
      <c r="C33" s="17"/>
    </row>
    <row r="34" spans="1:3" ht="32.85" customHeight="1">
      <c r="A34" s="14" t="s">
        <v>74</v>
      </c>
      <c r="B34" s="14" t="s">
        <v>75</v>
      </c>
      <c r="C34" s="59" t="s">
        <v>76</v>
      </c>
    </row>
    <row r="35" spans="1:3" ht="32.85" customHeight="1">
      <c r="A35" s="14" t="s">
        <v>77</v>
      </c>
      <c r="B35" s="14" t="s">
        <v>78</v>
      </c>
      <c r="C35" s="59"/>
    </row>
    <row r="36" spans="1:3">
      <c r="A36" s="14" t="s">
        <v>79</v>
      </c>
      <c r="B36" s="14" t="s">
        <v>80</v>
      </c>
      <c r="C36" s="17"/>
    </row>
    <row r="37" spans="1:3">
      <c r="A37" s="14" t="s">
        <v>81</v>
      </c>
      <c r="B37" s="14" t="s">
        <v>82</v>
      </c>
      <c r="C37" s="17"/>
    </row>
    <row r="38" spans="1:3">
      <c r="A38" s="14" t="s">
        <v>83</v>
      </c>
      <c r="B38" s="14" t="s">
        <v>84</v>
      </c>
      <c r="C38" s="17"/>
    </row>
    <row r="39" spans="1:3">
      <c r="A39" s="14" t="s">
        <v>85</v>
      </c>
      <c r="B39" s="14" t="s">
        <v>86</v>
      </c>
      <c r="C39" s="17"/>
    </row>
    <row r="40" spans="1:3">
      <c r="A40" s="14" t="s">
        <v>87</v>
      </c>
      <c r="B40" s="14" t="s">
        <v>88</v>
      </c>
      <c r="C40" s="17"/>
    </row>
    <row r="43" spans="1:3" ht="18">
      <c r="A43" s="58" t="s">
        <v>89</v>
      </c>
      <c r="B43" s="58"/>
      <c r="C43" s="58"/>
    </row>
    <row r="44" spans="1:3" ht="15">
      <c r="A44" s="13" t="s">
        <v>1</v>
      </c>
      <c r="B44" s="13" t="s">
        <v>2</v>
      </c>
      <c r="C44" s="13" t="s">
        <v>3</v>
      </c>
    </row>
    <row r="45" spans="1:3">
      <c r="A45" s="15" t="s">
        <v>90</v>
      </c>
      <c r="B45" s="15" t="s">
        <v>91</v>
      </c>
      <c r="C45" s="15"/>
    </row>
    <row r="46" spans="1:3">
      <c r="A46" s="15" t="s">
        <v>92</v>
      </c>
      <c r="B46" s="15" t="s">
        <v>93</v>
      </c>
      <c r="C46" s="15"/>
    </row>
    <row r="47" spans="1:3">
      <c r="A47" s="15" t="s">
        <v>94</v>
      </c>
      <c r="B47" s="15" t="s">
        <v>95</v>
      </c>
      <c r="C47" s="15"/>
    </row>
    <row r="48" spans="1:3">
      <c r="A48" s="15" t="s">
        <v>96</v>
      </c>
      <c r="B48" s="15" t="s">
        <v>97</v>
      </c>
      <c r="C48" s="15"/>
    </row>
    <row r="49" spans="1:3">
      <c r="A49" s="15" t="s">
        <v>98</v>
      </c>
      <c r="B49" s="15" t="s">
        <v>99</v>
      </c>
      <c r="C49" s="15"/>
    </row>
    <row r="50" spans="1:3">
      <c r="A50" s="15" t="s">
        <v>100</v>
      </c>
      <c r="B50" s="15" t="s">
        <v>101</v>
      </c>
      <c r="C50" s="15"/>
    </row>
    <row r="51" spans="1:3">
      <c r="A51" s="15" t="s">
        <v>102</v>
      </c>
      <c r="B51" s="15" t="s">
        <v>103</v>
      </c>
      <c r="C51" s="15"/>
    </row>
    <row r="52" spans="1:3">
      <c r="A52" s="15" t="s">
        <v>104</v>
      </c>
      <c r="B52" s="15" t="s">
        <v>105</v>
      </c>
      <c r="C52" s="15"/>
    </row>
    <row r="53" spans="1:3">
      <c r="A53" s="15" t="s">
        <v>106</v>
      </c>
      <c r="B53" s="15" t="s">
        <v>107</v>
      </c>
      <c r="C53" s="15"/>
    </row>
    <row r="54" spans="1:3">
      <c r="A54" s="15" t="s">
        <v>108</v>
      </c>
      <c r="B54" s="15" t="s">
        <v>109</v>
      </c>
      <c r="C54" s="15"/>
    </row>
    <row r="55" spans="1:3">
      <c r="A55" s="15" t="s">
        <v>110</v>
      </c>
      <c r="B55" s="15" t="s">
        <v>111</v>
      </c>
      <c r="C55" s="15"/>
    </row>
    <row r="56" spans="1:3">
      <c r="A56" s="15" t="s">
        <v>112</v>
      </c>
      <c r="B56" s="15" t="s">
        <v>113</v>
      </c>
      <c r="C56" s="15"/>
    </row>
    <row r="57" spans="1:3">
      <c r="A57" s="15" t="s">
        <v>114</v>
      </c>
      <c r="B57" s="15" t="s">
        <v>115</v>
      </c>
      <c r="C57" s="15"/>
    </row>
    <row r="58" spans="1:3">
      <c r="A58" s="15" t="s">
        <v>116</v>
      </c>
      <c r="B58" s="15" t="s">
        <v>117</v>
      </c>
      <c r="C58" s="15"/>
    </row>
    <row r="59" spans="1:3">
      <c r="A59" s="15" t="s">
        <v>118</v>
      </c>
      <c r="B59" s="15" t="s">
        <v>119</v>
      </c>
      <c r="C59" s="15"/>
    </row>
    <row r="60" spans="1:3">
      <c r="A60" s="15" t="s">
        <v>120</v>
      </c>
      <c r="B60" s="15" t="s">
        <v>121</v>
      </c>
      <c r="C60" s="15"/>
    </row>
    <row r="61" spans="1:3">
      <c r="A61" s="15" t="s">
        <v>122</v>
      </c>
      <c r="B61" s="15" t="s">
        <v>123</v>
      </c>
      <c r="C61" s="15"/>
    </row>
    <row r="62" spans="1:3">
      <c r="A62" s="15" t="s">
        <v>124</v>
      </c>
      <c r="B62" s="15" t="s">
        <v>125</v>
      </c>
      <c r="C62" s="15"/>
    </row>
    <row r="63" spans="1:3">
      <c r="A63" s="15" t="s">
        <v>126</v>
      </c>
      <c r="B63" s="15" t="s">
        <v>127</v>
      </c>
      <c r="C63" s="15"/>
    </row>
    <row r="64" spans="1:3">
      <c r="A64" s="15" t="s">
        <v>128</v>
      </c>
      <c r="B64" s="15" t="s">
        <v>129</v>
      </c>
      <c r="C64" s="15"/>
    </row>
    <row r="65" spans="1:3">
      <c r="A65" s="15" t="s">
        <v>130</v>
      </c>
      <c r="B65" s="15" t="s">
        <v>131</v>
      </c>
      <c r="C65" s="15"/>
    </row>
  </sheetData>
  <mergeCells count="3">
    <mergeCell ref="A1:C1"/>
    <mergeCell ref="C34:C35"/>
    <mergeCell ref="A43:C43"/>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Q20"/>
  <sheetViews>
    <sheetView showGridLines="0" zoomScaleNormal="100" workbookViewId="0">
      <selection activeCell="C55" sqref="C55"/>
    </sheetView>
  </sheetViews>
  <sheetFormatPr defaultColWidth="11.42578125" defaultRowHeight="12.75"/>
  <cols>
    <col min="1" max="1" width="18.85546875" style="1" customWidth="1"/>
    <col min="2" max="251" width="11.42578125" style="1"/>
    <col min="1019" max="1024" width="11.5703125" customWidth="1"/>
  </cols>
  <sheetData>
    <row r="1" spans="1:6" ht="15.75">
      <c r="A1" s="18" t="s">
        <v>1</v>
      </c>
      <c r="B1" s="18" t="s">
        <v>132</v>
      </c>
      <c r="C1" s="18" t="s">
        <v>133</v>
      </c>
      <c r="D1" s="18" t="s">
        <v>254</v>
      </c>
      <c r="E1" s="18" t="s">
        <v>136</v>
      </c>
      <c r="F1" s="18" t="s">
        <v>137</v>
      </c>
    </row>
    <row r="2" spans="1:6">
      <c r="A2" s="60" t="s">
        <v>4</v>
      </c>
      <c r="B2" s="60" t="s">
        <v>138</v>
      </c>
      <c r="C2" s="15" t="s">
        <v>139</v>
      </c>
      <c r="D2" s="15">
        <v>0.1</v>
      </c>
      <c r="E2" s="15" t="s">
        <v>255</v>
      </c>
      <c r="F2" s="15"/>
    </row>
    <row r="3" spans="1:6">
      <c r="A3" s="60"/>
      <c r="B3" s="60"/>
      <c r="C3" s="15" t="s">
        <v>142</v>
      </c>
      <c r="D3" s="15">
        <v>0.12</v>
      </c>
      <c r="E3" s="15" t="s">
        <v>256</v>
      </c>
      <c r="F3" s="15"/>
    </row>
    <row r="4" spans="1:6">
      <c r="A4" s="60"/>
      <c r="B4" s="60"/>
      <c r="C4" s="15" t="s">
        <v>257</v>
      </c>
      <c r="D4" s="15">
        <v>0.15</v>
      </c>
      <c r="E4" s="15" t="s">
        <v>258</v>
      </c>
      <c r="F4" s="15"/>
    </row>
    <row r="5" spans="1:6">
      <c r="A5" s="60"/>
      <c r="B5" s="60"/>
      <c r="C5" s="15" t="s">
        <v>150</v>
      </c>
      <c r="D5" s="15">
        <v>0.15</v>
      </c>
      <c r="E5" s="15"/>
      <c r="F5" s="15">
        <v>1</v>
      </c>
    </row>
    <row r="6" spans="1:6">
      <c r="A6" s="19" t="s">
        <v>7</v>
      </c>
      <c r="B6" s="19" t="s">
        <v>138</v>
      </c>
      <c r="C6" s="15" t="s">
        <v>150</v>
      </c>
      <c r="D6" s="15">
        <v>0.15</v>
      </c>
      <c r="E6" s="15"/>
      <c r="F6" s="15">
        <v>1</v>
      </c>
    </row>
    <row r="7" spans="1:6">
      <c r="A7" s="19" t="s">
        <v>9</v>
      </c>
      <c r="B7" s="19" t="s">
        <v>138</v>
      </c>
      <c r="C7" s="15" t="s">
        <v>150</v>
      </c>
      <c r="D7" s="15">
        <v>0.15</v>
      </c>
      <c r="E7" s="15"/>
      <c r="F7" s="15"/>
    </row>
    <row r="8" spans="1:6">
      <c r="A8" s="19" t="s">
        <v>12</v>
      </c>
      <c r="B8" s="19" t="s">
        <v>138</v>
      </c>
      <c r="C8" s="15" t="s">
        <v>139</v>
      </c>
      <c r="D8" s="15">
        <v>0</v>
      </c>
      <c r="E8" s="15" t="s">
        <v>259</v>
      </c>
      <c r="F8" s="15">
        <v>1</v>
      </c>
    </row>
    <row r="9" spans="1:6">
      <c r="A9" s="19" t="s">
        <v>15</v>
      </c>
      <c r="B9" s="19" t="s">
        <v>138</v>
      </c>
      <c r="C9" s="15" t="s">
        <v>139</v>
      </c>
      <c r="D9" s="15">
        <v>0</v>
      </c>
      <c r="E9" s="15" t="s">
        <v>259</v>
      </c>
      <c r="F9" s="15">
        <v>1</v>
      </c>
    </row>
    <row r="10" spans="1:6">
      <c r="A10" s="19" t="s">
        <v>18</v>
      </c>
      <c r="B10" s="19" t="s">
        <v>138</v>
      </c>
      <c r="C10" s="15" t="s">
        <v>150</v>
      </c>
      <c r="D10" s="15">
        <v>0.9</v>
      </c>
      <c r="E10" s="15"/>
      <c r="F10" s="15">
        <v>1</v>
      </c>
    </row>
    <row r="11" spans="1:6">
      <c r="A11" s="19" t="s">
        <v>20</v>
      </c>
      <c r="B11" s="19" t="s">
        <v>138</v>
      </c>
      <c r="C11" s="15" t="s">
        <v>150</v>
      </c>
      <c r="D11" s="15">
        <v>0.9</v>
      </c>
      <c r="E11" s="15"/>
      <c r="F11" s="15">
        <v>1</v>
      </c>
    </row>
    <row r="12" spans="1:6">
      <c r="A12" s="19" t="s">
        <v>22</v>
      </c>
      <c r="B12" s="19" t="s">
        <v>138</v>
      </c>
      <c r="C12" s="15" t="s">
        <v>139</v>
      </c>
      <c r="D12" s="15">
        <v>0.41</v>
      </c>
      <c r="E12" s="15" t="s">
        <v>260</v>
      </c>
      <c r="F12" s="15">
        <v>1</v>
      </c>
    </row>
    <row r="13" spans="1:6">
      <c r="A13" s="19" t="s">
        <v>24</v>
      </c>
      <c r="B13" s="19" t="s">
        <v>138</v>
      </c>
      <c r="C13" s="15" t="s">
        <v>139</v>
      </c>
      <c r="D13" s="15">
        <v>0.55000000000000004</v>
      </c>
      <c r="E13" s="15" t="s">
        <v>260</v>
      </c>
      <c r="F13" s="15">
        <v>1</v>
      </c>
    </row>
    <row r="14" spans="1:6">
      <c r="A14" s="19" t="s">
        <v>26</v>
      </c>
      <c r="B14" s="19" t="s">
        <v>153</v>
      </c>
      <c r="C14" s="15" t="s">
        <v>150</v>
      </c>
      <c r="D14" s="15">
        <v>0.9</v>
      </c>
      <c r="E14" s="15"/>
      <c r="F14" s="15">
        <v>1</v>
      </c>
    </row>
    <row r="15" spans="1:6">
      <c r="A15" s="19" t="s">
        <v>28</v>
      </c>
      <c r="B15" s="19" t="s">
        <v>153</v>
      </c>
      <c r="C15" s="15" t="s">
        <v>150</v>
      </c>
      <c r="D15" s="15">
        <v>0.9</v>
      </c>
      <c r="E15" s="15"/>
      <c r="F15" s="15">
        <v>1</v>
      </c>
    </row>
    <row r="16" spans="1:6">
      <c r="A16" s="19" t="s">
        <v>31</v>
      </c>
      <c r="B16" s="19" t="s">
        <v>153</v>
      </c>
      <c r="C16" s="15" t="s">
        <v>150</v>
      </c>
      <c r="D16" s="15">
        <v>0.9</v>
      </c>
      <c r="E16" s="15"/>
      <c r="F16" s="15">
        <v>1</v>
      </c>
    </row>
    <row r="17" spans="1:6">
      <c r="A17" s="19" t="s">
        <v>33</v>
      </c>
      <c r="B17" s="19" t="s">
        <v>138</v>
      </c>
      <c r="C17" s="15" t="s">
        <v>150</v>
      </c>
      <c r="D17" s="15">
        <v>0.9</v>
      </c>
      <c r="E17" s="15"/>
      <c r="F17" s="15">
        <v>1</v>
      </c>
    </row>
    <row r="18" spans="1:6">
      <c r="A18" s="19" t="s">
        <v>35</v>
      </c>
      <c r="B18" s="19" t="s">
        <v>138</v>
      </c>
      <c r="C18" s="15" t="s">
        <v>150</v>
      </c>
      <c r="D18" s="15">
        <v>0.9</v>
      </c>
      <c r="E18" s="15"/>
      <c r="F18" s="15">
        <v>1</v>
      </c>
    </row>
    <row r="19" spans="1:6">
      <c r="A19" s="19" t="s">
        <v>37</v>
      </c>
      <c r="B19" s="42"/>
      <c r="C19" s="15" t="s">
        <v>150</v>
      </c>
      <c r="D19" s="15">
        <v>0.9</v>
      </c>
      <c r="E19" s="15"/>
      <c r="F19" s="15">
        <v>1</v>
      </c>
    </row>
    <row r="20" spans="1:6">
      <c r="A20" s="19" t="s">
        <v>43</v>
      </c>
      <c r="B20" s="19" t="s">
        <v>138</v>
      </c>
      <c r="C20" s="15" t="s">
        <v>150</v>
      </c>
      <c r="D20" s="15">
        <v>0.9</v>
      </c>
      <c r="E20" s="15"/>
      <c r="F20" s="15">
        <v>1</v>
      </c>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W6"/>
  <sheetViews>
    <sheetView showGridLines="0" zoomScaleNormal="100" workbookViewId="0">
      <selection activeCell="C55" sqref="C55"/>
    </sheetView>
  </sheetViews>
  <sheetFormatPr defaultColWidth="11.42578125" defaultRowHeight="12.75"/>
  <cols>
    <col min="1" max="1" width="11.42578125" style="1"/>
    <col min="2" max="2" width="13.5703125" style="1" customWidth="1"/>
    <col min="3" max="3" width="22" style="1" customWidth="1"/>
    <col min="4" max="257" width="11.42578125" style="1"/>
  </cols>
  <sheetData>
    <row r="1" spans="1:4" ht="15.75">
      <c r="A1" s="18" t="s">
        <v>219</v>
      </c>
      <c r="B1" s="18" t="s">
        <v>133</v>
      </c>
      <c r="C1" s="18" t="s">
        <v>261</v>
      </c>
      <c r="D1" s="18" t="s">
        <v>136</v>
      </c>
    </row>
    <row r="2" spans="1:4">
      <c r="A2" s="15" t="s">
        <v>186</v>
      </c>
      <c r="B2" s="15" t="s">
        <v>139</v>
      </c>
      <c r="C2" s="15">
        <v>20</v>
      </c>
      <c r="D2" s="15"/>
    </row>
    <row r="3" spans="1:4">
      <c r="A3" s="15" t="s">
        <v>193</v>
      </c>
      <c r="B3" s="15" t="s">
        <v>142</v>
      </c>
      <c r="C3" s="15">
        <v>20</v>
      </c>
      <c r="D3" s="15"/>
    </row>
    <row r="4" spans="1:4">
      <c r="A4" s="15" t="s">
        <v>234</v>
      </c>
      <c r="B4" s="15" t="s">
        <v>257</v>
      </c>
      <c r="C4" s="15">
        <v>15</v>
      </c>
      <c r="D4" s="15"/>
    </row>
    <row r="5" spans="1:4">
      <c r="A5" s="15" t="s">
        <v>235</v>
      </c>
      <c r="B5" s="15" t="s">
        <v>262</v>
      </c>
      <c r="C5" s="15">
        <v>14</v>
      </c>
      <c r="D5" s="15"/>
    </row>
    <row r="6" spans="1:4">
      <c r="A6" s="15" t="s">
        <v>236</v>
      </c>
      <c r="B6" s="15" t="s">
        <v>262</v>
      </c>
      <c r="C6" s="15">
        <v>14</v>
      </c>
      <c r="D6" s="15"/>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
  <sheetViews>
    <sheetView showGridLines="0" zoomScaleNormal="100" workbookViewId="0">
      <selection activeCell="C55" sqref="C55"/>
    </sheetView>
  </sheetViews>
  <sheetFormatPr defaultColWidth="11.5703125" defaultRowHeight="12.75"/>
  <cols>
    <col min="1" max="1" width="23.140625" style="1" customWidth="1"/>
    <col min="2" max="2" width="19.28515625" style="1" customWidth="1"/>
    <col min="3" max="3" width="15.85546875" style="1" customWidth="1"/>
    <col min="4" max="4" width="10.5703125" style="1" customWidth="1"/>
    <col min="5" max="5" width="20.42578125" style="1" customWidth="1"/>
    <col min="6" max="7" width="11.42578125" style="1"/>
  </cols>
  <sheetData>
    <row r="1" spans="1:7" ht="31.5">
      <c r="A1" s="49" t="s">
        <v>1</v>
      </c>
      <c r="B1" s="49" t="s">
        <v>263</v>
      </c>
      <c r="C1" s="49" t="s">
        <v>264</v>
      </c>
      <c r="D1" s="49" t="s">
        <v>132</v>
      </c>
      <c r="E1" s="49" t="s">
        <v>265</v>
      </c>
      <c r="F1" s="49" t="s">
        <v>136</v>
      </c>
      <c r="G1" s="49" t="s">
        <v>137</v>
      </c>
    </row>
    <row r="2" spans="1:7">
      <c r="A2" s="50" t="s">
        <v>266</v>
      </c>
      <c r="B2" s="19" t="s">
        <v>267</v>
      </c>
      <c r="C2" s="19" t="s">
        <v>268</v>
      </c>
      <c r="D2" s="15" t="s">
        <v>138</v>
      </c>
      <c r="E2" s="36">
        <v>31.536000000000001</v>
      </c>
      <c r="F2" s="34" t="s">
        <v>269</v>
      </c>
      <c r="G2" s="15">
        <v>1</v>
      </c>
    </row>
    <row r="3" spans="1:7">
      <c r="A3" s="15" t="s">
        <v>270</v>
      </c>
      <c r="B3" s="19" t="s">
        <v>267</v>
      </c>
      <c r="C3" s="19" t="s">
        <v>268</v>
      </c>
      <c r="D3" s="15" t="s">
        <v>138</v>
      </c>
      <c r="E3" s="36">
        <v>31.536000000000001</v>
      </c>
      <c r="F3" s="34" t="s">
        <v>269</v>
      </c>
      <c r="G3" s="15">
        <v>1</v>
      </c>
    </row>
    <row r="4" spans="1:7">
      <c r="A4" s="15" t="s">
        <v>271</v>
      </c>
      <c r="B4" s="19" t="s">
        <v>267</v>
      </c>
      <c r="C4" s="19" t="s">
        <v>268</v>
      </c>
      <c r="D4" s="15" t="s">
        <v>138</v>
      </c>
      <c r="E4" s="36">
        <v>31.536000000000001</v>
      </c>
      <c r="F4" s="34" t="s">
        <v>269</v>
      </c>
      <c r="G4" s="15">
        <v>1</v>
      </c>
    </row>
    <row r="5" spans="1:7">
      <c r="A5" s="15" t="s">
        <v>272</v>
      </c>
      <c r="B5" s="19" t="s">
        <v>267</v>
      </c>
      <c r="C5" s="19" t="s">
        <v>268</v>
      </c>
      <c r="D5" s="15" t="s">
        <v>138</v>
      </c>
      <c r="E5" s="36">
        <v>31.536000000000001</v>
      </c>
      <c r="F5" s="34" t="s">
        <v>269</v>
      </c>
      <c r="G5" s="15">
        <v>1</v>
      </c>
    </row>
    <row r="6" spans="1:7">
      <c r="A6" s="15" t="s">
        <v>7</v>
      </c>
      <c r="B6" s="19" t="s">
        <v>267</v>
      </c>
      <c r="C6" s="19" t="s">
        <v>268</v>
      </c>
      <c r="D6" s="15" t="s">
        <v>138</v>
      </c>
      <c r="E6" s="36">
        <v>31.536000000000001</v>
      </c>
      <c r="F6" s="34" t="s">
        <v>269</v>
      </c>
      <c r="G6" s="15">
        <v>1</v>
      </c>
    </row>
    <row r="7" spans="1:7">
      <c r="A7" s="15" t="s">
        <v>12</v>
      </c>
      <c r="B7" s="19" t="s">
        <v>267</v>
      </c>
      <c r="C7" s="19" t="s">
        <v>268</v>
      </c>
      <c r="D7" s="15" t="s">
        <v>138</v>
      </c>
      <c r="E7" s="36">
        <v>31.536000000000001</v>
      </c>
      <c r="F7" s="34" t="s">
        <v>269</v>
      </c>
      <c r="G7" s="15">
        <v>1</v>
      </c>
    </row>
    <row r="8" spans="1:7">
      <c r="A8" s="15" t="s">
        <v>15</v>
      </c>
      <c r="B8" s="19" t="s">
        <v>267</v>
      </c>
      <c r="C8" s="19" t="s">
        <v>268</v>
      </c>
      <c r="D8" s="15" t="s">
        <v>138</v>
      </c>
      <c r="E8" s="36">
        <v>31.536000000000001</v>
      </c>
      <c r="F8" s="34" t="s">
        <v>269</v>
      </c>
      <c r="G8" s="15">
        <v>1</v>
      </c>
    </row>
    <row r="9" spans="1:7">
      <c r="A9" s="15" t="s">
        <v>18</v>
      </c>
      <c r="B9" s="19" t="s">
        <v>267</v>
      </c>
      <c r="C9" s="19" t="s">
        <v>268</v>
      </c>
      <c r="D9" s="15" t="s">
        <v>138</v>
      </c>
      <c r="E9" s="36">
        <v>31.536000000000001</v>
      </c>
      <c r="F9" s="34" t="s">
        <v>269</v>
      </c>
      <c r="G9" s="15">
        <v>1</v>
      </c>
    </row>
    <row r="10" spans="1:7">
      <c r="A10" s="15" t="s">
        <v>20</v>
      </c>
      <c r="B10" s="19" t="s">
        <v>267</v>
      </c>
      <c r="C10" s="19" t="s">
        <v>268</v>
      </c>
      <c r="D10" s="15" t="s">
        <v>138</v>
      </c>
      <c r="E10" s="36">
        <v>31.536000000000001</v>
      </c>
      <c r="F10" s="34" t="s">
        <v>269</v>
      </c>
      <c r="G10" s="15">
        <v>1</v>
      </c>
    </row>
    <row r="11" spans="1:7">
      <c r="A11" s="15" t="s">
        <v>22</v>
      </c>
      <c r="B11" s="19" t="s">
        <v>267</v>
      </c>
      <c r="C11" s="19" t="s">
        <v>268</v>
      </c>
      <c r="D11" s="15" t="s">
        <v>138</v>
      </c>
      <c r="E11" s="36">
        <v>31.536000000000001</v>
      </c>
      <c r="F11" s="34" t="s">
        <v>269</v>
      </c>
      <c r="G11" s="15">
        <v>1</v>
      </c>
    </row>
    <row r="12" spans="1:7">
      <c r="A12" s="15" t="s">
        <v>24</v>
      </c>
      <c r="B12" s="19" t="s">
        <v>267</v>
      </c>
      <c r="C12" s="19" t="s">
        <v>268</v>
      </c>
      <c r="D12" s="15" t="s">
        <v>138</v>
      </c>
      <c r="E12" s="36">
        <v>31.536000000000001</v>
      </c>
      <c r="F12" s="34" t="s">
        <v>269</v>
      </c>
      <c r="G12" s="15">
        <v>1</v>
      </c>
    </row>
    <row r="13" spans="1:7">
      <c r="A13" s="15" t="s">
        <v>26</v>
      </c>
      <c r="B13" s="19" t="s">
        <v>267</v>
      </c>
      <c r="C13" s="19" t="s">
        <v>268</v>
      </c>
      <c r="D13" s="15" t="s">
        <v>138</v>
      </c>
      <c r="E13" s="36">
        <v>31.536000000000001</v>
      </c>
      <c r="F13" s="34" t="s">
        <v>269</v>
      </c>
      <c r="G13" s="15">
        <v>1</v>
      </c>
    </row>
    <row r="14" spans="1:7">
      <c r="A14" s="15" t="s">
        <v>28</v>
      </c>
      <c r="B14" s="19" t="s">
        <v>267</v>
      </c>
      <c r="C14" s="19" t="s">
        <v>268</v>
      </c>
      <c r="D14" s="15" t="s">
        <v>138</v>
      </c>
      <c r="E14" s="36">
        <v>31.536000000000001</v>
      </c>
      <c r="F14" s="34" t="s">
        <v>269</v>
      </c>
      <c r="G14" s="15">
        <v>1</v>
      </c>
    </row>
    <row r="15" spans="1:7">
      <c r="A15" s="15" t="s">
        <v>31</v>
      </c>
      <c r="B15" s="19" t="s">
        <v>267</v>
      </c>
      <c r="C15" s="19" t="s">
        <v>268</v>
      </c>
      <c r="D15" s="15" t="s">
        <v>138</v>
      </c>
      <c r="E15" s="36">
        <v>31.536000000000001</v>
      </c>
      <c r="F15" s="34" t="s">
        <v>269</v>
      </c>
      <c r="G15" s="15">
        <v>1</v>
      </c>
    </row>
    <row r="16" spans="1:7">
      <c r="A16" s="15" t="s">
        <v>33</v>
      </c>
      <c r="B16" s="19" t="s">
        <v>267</v>
      </c>
      <c r="C16" s="19" t="s">
        <v>268</v>
      </c>
      <c r="D16" s="15" t="s">
        <v>138</v>
      </c>
      <c r="E16" s="36">
        <v>31.536000000000001</v>
      </c>
      <c r="F16" s="34" t="s">
        <v>269</v>
      </c>
      <c r="G16" s="15">
        <v>1</v>
      </c>
    </row>
    <row r="17" spans="1:7">
      <c r="A17" s="15" t="s">
        <v>35</v>
      </c>
      <c r="B17" s="19" t="s">
        <v>267</v>
      </c>
      <c r="C17" s="19" t="s">
        <v>268</v>
      </c>
      <c r="D17" s="15" t="s">
        <v>138</v>
      </c>
      <c r="E17" s="36">
        <v>31.536000000000001</v>
      </c>
      <c r="F17" s="34" t="s">
        <v>269</v>
      </c>
      <c r="G17" s="15">
        <v>1</v>
      </c>
    </row>
    <row r="18" spans="1:7">
      <c r="A18" s="15" t="s">
        <v>37</v>
      </c>
      <c r="B18" s="19" t="s">
        <v>267</v>
      </c>
      <c r="C18" s="19" t="s">
        <v>268</v>
      </c>
      <c r="D18" s="15" t="s">
        <v>138</v>
      </c>
      <c r="E18" s="36">
        <v>31.536000000000001</v>
      </c>
      <c r="F18" s="34" t="s">
        <v>269</v>
      </c>
      <c r="G18" s="15">
        <v>1</v>
      </c>
    </row>
    <row r="19" spans="1:7">
      <c r="A19" s="15" t="s">
        <v>39</v>
      </c>
      <c r="B19" s="19" t="s">
        <v>267</v>
      </c>
      <c r="C19" s="19" t="s">
        <v>268</v>
      </c>
      <c r="D19" s="15" t="s">
        <v>138</v>
      </c>
      <c r="E19" s="36">
        <v>31.536000000000001</v>
      </c>
      <c r="F19" s="34" t="s">
        <v>269</v>
      </c>
      <c r="G19" s="15">
        <v>1</v>
      </c>
    </row>
    <row r="20" spans="1:7">
      <c r="A20" s="15" t="s">
        <v>41</v>
      </c>
      <c r="B20" s="19" t="s">
        <v>267</v>
      </c>
      <c r="C20" s="19" t="s">
        <v>268</v>
      </c>
      <c r="D20" s="15" t="s">
        <v>138</v>
      </c>
      <c r="E20" s="36">
        <v>31.536000000000001</v>
      </c>
      <c r="F20" s="34" t="s">
        <v>269</v>
      </c>
      <c r="G20" s="15">
        <v>1</v>
      </c>
    </row>
    <row r="21" spans="1:7">
      <c r="A21" s="15" t="s">
        <v>48</v>
      </c>
      <c r="B21" s="19" t="s">
        <v>267</v>
      </c>
      <c r="C21" s="19" t="s">
        <v>268</v>
      </c>
      <c r="D21" s="15" t="s">
        <v>138</v>
      </c>
      <c r="E21" s="36">
        <v>31.536000000000001</v>
      </c>
      <c r="F21" s="34" t="s">
        <v>269</v>
      </c>
      <c r="G21" s="15">
        <v>1</v>
      </c>
    </row>
    <row r="22" spans="1:7">
      <c r="A22" s="15" t="s">
        <v>46</v>
      </c>
      <c r="B22" s="19" t="s">
        <v>267</v>
      </c>
      <c r="C22" s="19" t="s">
        <v>268</v>
      </c>
      <c r="D22" s="15" t="s">
        <v>138</v>
      </c>
      <c r="E22" s="36">
        <v>31.536000000000001</v>
      </c>
      <c r="F22" s="34" t="s">
        <v>269</v>
      </c>
      <c r="G22" s="15">
        <v>1</v>
      </c>
    </row>
    <row r="23" spans="1:7">
      <c r="A23" s="15" t="s">
        <v>55</v>
      </c>
      <c r="B23" s="19" t="s">
        <v>267</v>
      </c>
      <c r="C23" s="19" t="s">
        <v>268</v>
      </c>
      <c r="D23" s="15" t="s">
        <v>138</v>
      </c>
      <c r="E23" s="36">
        <v>31.536000000000001</v>
      </c>
      <c r="F23" s="34" t="s">
        <v>269</v>
      </c>
      <c r="G23" s="15">
        <v>1</v>
      </c>
    </row>
    <row r="24" spans="1:7">
      <c r="A24" s="15" t="s">
        <v>57</v>
      </c>
      <c r="B24" s="19" t="s">
        <v>267</v>
      </c>
      <c r="C24" s="19" t="s">
        <v>268</v>
      </c>
      <c r="D24" s="15" t="s">
        <v>138</v>
      </c>
      <c r="E24" s="36">
        <v>31.536000000000001</v>
      </c>
      <c r="F24" s="34" t="s">
        <v>269</v>
      </c>
      <c r="G24" s="15">
        <v>1</v>
      </c>
    </row>
    <row r="25" spans="1:7">
      <c r="A25" s="15" t="s">
        <v>273</v>
      </c>
      <c r="B25" s="19" t="s">
        <v>267</v>
      </c>
      <c r="C25" s="19" t="s">
        <v>268</v>
      </c>
      <c r="D25" s="15" t="s">
        <v>138</v>
      </c>
      <c r="E25" s="36">
        <v>31.536000000000001</v>
      </c>
      <c r="F25" s="34" t="s">
        <v>269</v>
      </c>
      <c r="G25" s="15">
        <v>1</v>
      </c>
    </row>
    <row r="26" spans="1:7">
      <c r="A26" s="15" t="s">
        <v>51</v>
      </c>
      <c r="B26" s="19" t="s">
        <v>267</v>
      </c>
      <c r="C26" s="19" t="s">
        <v>268</v>
      </c>
      <c r="D26" s="15" t="s">
        <v>138</v>
      </c>
      <c r="E26" s="36">
        <v>31.536000000000001</v>
      </c>
      <c r="F26" s="34" t="s">
        <v>269</v>
      </c>
      <c r="G26" s="15">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X163"/>
  <sheetViews>
    <sheetView showGridLines="0" zoomScaleNormal="100" workbookViewId="0">
      <selection activeCell="C55" sqref="C55"/>
    </sheetView>
  </sheetViews>
  <sheetFormatPr defaultColWidth="11.42578125" defaultRowHeight="12.75"/>
  <cols>
    <col min="1" max="1" width="20.5703125" style="51" bestFit="1" customWidth="1"/>
    <col min="2" max="2" width="15" style="12" bestFit="1" customWidth="1"/>
    <col min="3" max="4" width="11.42578125" style="1"/>
    <col min="5" max="5" width="14.140625" style="1" customWidth="1"/>
    <col min="6" max="6" width="14" style="1" customWidth="1"/>
    <col min="7" max="7" width="13.7109375" style="1" customWidth="1"/>
    <col min="8" max="258" width="11.42578125" style="1"/>
  </cols>
  <sheetData>
    <row r="1" spans="1:23" ht="32.25" customHeight="1">
      <c r="A1" s="39" t="s">
        <v>1</v>
      </c>
      <c r="B1" s="39" t="s">
        <v>132</v>
      </c>
      <c r="C1" s="49" t="s">
        <v>133</v>
      </c>
      <c r="D1" s="49" t="s">
        <v>134</v>
      </c>
      <c r="E1" s="49" t="s">
        <v>274</v>
      </c>
      <c r="F1" s="49" t="s">
        <v>275</v>
      </c>
      <c r="G1" s="49" t="s">
        <v>276</v>
      </c>
      <c r="H1" s="49">
        <v>2020</v>
      </c>
      <c r="I1" s="49">
        <v>2025</v>
      </c>
      <c r="J1" s="49">
        <v>2030</v>
      </c>
      <c r="K1" s="49">
        <v>2035</v>
      </c>
      <c r="L1" s="49">
        <v>2040</v>
      </c>
      <c r="M1" s="49">
        <v>2045</v>
      </c>
      <c r="N1" s="49">
        <v>2050</v>
      </c>
      <c r="O1" s="49" t="s">
        <v>136</v>
      </c>
      <c r="P1" s="49" t="s">
        <v>137</v>
      </c>
    </row>
    <row r="2" spans="1:23">
      <c r="A2" s="60" t="s">
        <v>70</v>
      </c>
      <c r="B2" s="60" t="s">
        <v>253</v>
      </c>
      <c r="C2" s="15" t="s">
        <v>277</v>
      </c>
      <c r="D2" s="15" t="s">
        <v>278</v>
      </c>
      <c r="E2" s="15" t="s">
        <v>122</v>
      </c>
      <c r="F2" s="15" t="s">
        <v>279</v>
      </c>
      <c r="G2" s="15" t="s">
        <v>280</v>
      </c>
      <c r="H2" s="31">
        <v>49.61</v>
      </c>
      <c r="I2" s="31" t="s">
        <v>281</v>
      </c>
      <c r="J2" s="31" t="s">
        <v>281</v>
      </c>
      <c r="K2" s="31" t="s">
        <v>281</v>
      </c>
      <c r="L2" s="31" t="s">
        <v>281</v>
      </c>
      <c r="M2" s="31" t="s">
        <v>281</v>
      </c>
      <c r="N2" s="31" t="s">
        <v>281</v>
      </c>
      <c r="O2" s="15"/>
      <c r="P2" s="15">
        <v>1</v>
      </c>
    </row>
    <row r="3" spans="1:23">
      <c r="A3" s="60"/>
      <c r="B3" s="60"/>
      <c r="C3" s="15" t="s">
        <v>277</v>
      </c>
      <c r="D3" s="15" t="s">
        <v>278</v>
      </c>
      <c r="E3" s="15" t="s">
        <v>130</v>
      </c>
      <c r="F3" s="15" t="s">
        <v>279</v>
      </c>
      <c r="G3" s="15" t="s">
        <v>280</v>
      </c>
      <c r="H3" s="31">
        <v>1.2789999999999999E-2</v>
      </c>
      <c r="I3" s="31" t="s">
        <v>281</v>
      </c>
      <c r="J3" s="31" t="s">
        <v>281</v>
      </c>
      <c r="K3" s="31" t="s">
        <v>281</v>
      </c>
      <c r="L3" s="31" t="s">
        <v>281</v>
      </c>
      <c r="M3" s="31" t="s">
        <v>281</v>
      </c>
      <c r="N3" s="31" t="s">
        <v>281</v>
      </c>
      <c r="O3" s="15"/>
      <c r="P3" s="15">
        <v>1</v>
      </c>
    </row>
    <row r="4" spans="1:23">
      <c r="A4" s="60"/>
      <c r="B4" s="60"/>
      <c r="C4" s="15" t="s">
        <v>277</v>
      </c>
      <c r="D4" s="15" t="s">
        <v>278</v>
      </c>
      <c r="E4" s="15" t="s">
        <v>126</v>
      </c>
      <c r="F4" s="15" t="s">
        <v>279</v>
      </c>
      <c r="G4" s="15" t="s">
        <v>280</v>
      </c>
      <c r="H4" s="31">
        <v>1.279E-3</v>
      </c>
      <c r="I4" s="31" t="s">
        <v>281</v>
      </c>
      <c r="J4" s="31" t="s">
        <v>281</v>
      </c>
      <c r="K4" s="31" t="s">
        <v>281</v>
      </c>
      <c r="L4" s="31" t="s">
        <v>281</v>
      </c>
      <c r="M4" s="31" t="s">
        <v>281</v>
      </c>
      <c r="N4" s="31" t="s">
        <v>281</v>
      </c>
      <c r="O4" s="15"/>
      <c r="P4" s="15">
        <v>1</v>
      </c>
    </row>
    <row r="5" spans="1:23">
      <c r="A5" s="60"/>
      <c r="B5" s="60"/>
      <c r="C5" s="15" t="s">
        <v>277</v>
      </c>
      <c r="D5" s="15" t="s">
        <v>278</v>
      </c>
      <c r="E5" s="15" t="s">
        <v>120</v>
      </c>
      <c r="F5" s="15" t="s">
        <v>279</v>
      </c>
      <c r="G5" s="15" t="s">
        <v>280</v>
      </c>
      <c r="H5" s="31">
        <f>H4*298+H3*25+H2</f>
        <v>50.310892000000003</v>
      </c>
      <c r="I5" s="31" t="s">
        <v>281</v>
      </c>
      <c r="J5" s="31" t="s">
        <v>281</v>
      </c>
      <c r="K5" s="31" t="s">
        <v>281</v>
      </c>
      <c r="L5" s="31" t="s">
        <v>281</v>
      </c>
      <c r="M5" s="31" t="s">
        <v>281</v>
      </c>
      <c r="N5" s="31" t="s">
        <v>281</v>
      </c>
      <c r="O5" s="15" t="s">
        <v>282</v>
      </c>
      <c r="P5" s="15">
        <v>1</v>
      </c>
    </row>
    <row r="6" spans="1:23">
      <c r="A6" s="60" t="s">
        <v>81</v>
      </c>
      <c r="B6" s="60" t="s">
        <v>283</v>
      </c>
      <c r="C6" s="15" t="s">
        <v>277</v>
      </c>
      <c r="D6" s="15" t="s">
        <v>278</v>
      </c>
      <c r="E6" s="15" t="s">
        <v>122</v>
      </c>
      <c r="F6" s="15" t="s">
        <v>90</v>
      </c>
      <c r="G6" s="15" t="s">
        <v>112</v>
      </c>
      <c r="H6" s="31">
        <v>70.23</v>
      </c>
      <c r="I6" s="31" t="s">
        <v>281</v>
      </c>
      <c r="J6" s="31" t="s">
        <v>281</v>
      </c>
      <c r="K6" s="31" t="s">
        <v>281</v>
      </c>
      <c r="L6" s="31" t="s">
        <v>281</v>
      </c>
      <c r="M6" s="31" t="s">
        <v>281</v>
      </c>
      <c r="N6" s="31" t="s">
        <v>281</v>
      </c>
      <c r="O6" s="15" t="s">
        <v>284</v>
      </c>
      <c r="P6" s="15">
        <v>1</v>
      </c>
    </row>
    <row r="7" spans="1:23">
      <c r="A7" s="60"/>
      <c r="B7" s="60"/>
      <c r="C7" s="15" t="s">
        <v>277</v>
      </c>
      <c r="D7" s="15" t="s">
        <v>278</v>
      </c>
      <c r="E7" s="15" t="s">
        <v>130</v>
      </c>
      <c r="F7" s="15" t="s">
        <v>90</v>
      </c>
      <c r="G7" s="15" t="s">
        <v>112</v>
      </c>
      <c r="H7" s="31">
        <f>3.473/1000</f>
        <v>3.473E-3</v>
      </c>
      <c r="I7" s="31" t="s">
        <v>281</v>
      </c>
      <c r="J7" s="31" t="s">
        <v>281</v>
      </c>
      <c r="K7" s="31" t="s">
        <v>281</v>
      </c>
      <c r="L7" s="31" t="s">
        <v>281</v>
      </c>
      <c r="M7" s="31" t="s">
        <v>281</v>
      </c>
      <c r="N7" s="31" t="s">
        <v>281</v>
      </c>
      <c r="O7" s="15" t="s">
        <v>284</v>
      </c>
      <c r="P7" s="15">
        <v>1</v>
      </c>
    </row>
    <row r="8" spans="1:23">
      <c r="A8" s="60"/>
      <c r="B8" s="60"/>
      <c r="C8" s="15" t="s">
        <v>277</v>
      </c>
      <c r="D8" s="15" t="s">
        <v>278</v>
      </c>
      <c r="E8" s="15" t="s">
        <v>126</v>
      </c>
      <c r="F8" s="15" t="s">
        <v>90</v>
      </c>
      <c r="G8" s="15" t="s">
        <v>112</v>
      </c>
      <c r="H8" s="31">
        <f>10.44/1000</f>
        <v>1.044E-2</v>
      </c>
      <c r="I8" s="31" t="s">
        <v>281</v>
      </c>
      <c r="J8" s="31" t="s">
        <v>281</v>
      </c>
      <c r="K8" s="31" t="s">
        <v>281</v>
      </c>
      <c r="L8" s="31" t="s">
        <v>281</v>
      </c>
      <c r="M8" s="31" t="s">
        <v>281</v>
      </c>
      <c r="N8" s="31" t="s">
        <v>281</v>
      </c>
      <c r="O8" s="15" t="s">
        <v>284</v>
      </c>
      <c r="P8" s="15">
        <v>1</v>
      </c>
    </row>
    <row r="9" spans="1:23">
      <c r="A9" s="60"/>
      <c r="B9" s="60"/>
      <c r="C9" s="15" t="s">
        <v>277</v>
      </c>
      <c r="D9" s="15" t="s">
        <v>278</v>
      </c>
      <c r="E9" s="15" t="s">
        <v>120</v>
      </c>
      <c r="F9" s="15" t="s">
        <v>90</v>
      </c>
      <c r="G9" s="15" t="s">
        <v>112</v>
      </c>
      <c r="H9" s="31">
        <f>H8*298+H7*25+H6</f>
        <v>73.427945000000008</v>
      </c>
      <c r="I9" s="31" t="s">
        <v>281</v>
      </c>
      <c r="J9" s="31" t="s">
        <v>281</v>
      </c>
      <c r="K9" s="31" t="s">
        <v>281</v>
      </c>
      <c r="L9" s="31" t="s">
        <v>281</v>
      </c>
      <c r="M9" s="31" t="s">
        <v>281</v>
      </c>
      <c r="N9" s="31" t="s">
        <v>281</v>
      </c>
      <c r="O9" s="15" t="s">
        <v>282</v>
      </c>
      <c r="P9" s="15">
        <v>1</v>
      </c>
    </row>
    <row r="10" spans="1:23">
      <c r="A10" s="60" t="s">
        <v>83</v>
      </c>
      <c r="B10" s="60" t="s">
        <v>138</v>
      </c>
      <c r="C10" s="15" t="s">
        <v>277</v>
      </c>
      <c r="D10" s="15" t="s">
        <v>278</v>
      </c>
      <c r="E10" s="15" t="s">
        <v>122</v>
      </c>
      <c r="F10" s="15" t="s">
        <v>90</v>
      </c>
      <c r="G10" s="15" t="s">
        <v>114</v>
      </c>
      <c r="H10" s="31">
        <v>73.510000000000005</v>
      </c>
      <c r="I10" s="31" t="s">
        <v>281</v>
      </c>
      <c r="J10" s="31" t="s">
        <v>281</v>
      </c>
      <c r="K10" s="31" t="s">
        <v>281</v>
      </c>
      <c r="L10" s="31" t="s">
        <v>281</v>
      </c>
      <c r="M10" s="31" t="s">
        <v>281</v>
      </c>
      <c r="N10" s="31" t="s">
        <v>281</v>
      </c>
      <c r="O10" s="15"/>
      <c r="P10" s="15">
        <v>1</v>
      </c>
      <c r="W10" s="1" t="s">
        <v>85</v>
      </c>
    </row>
    <row r="11" spans="1:23">
      <c r="A11" s="60"/>
      <c r="B11" s="60"/>
      <c r="C11" s="15" t="s">
        <v>277</v>
      </c>
      <c r="D11" s="15" t="s">
        <v>278</v>
      </c>
      <c r="E11" s="15" t="s">
        <v>130</v>
      </c>
      <c r="F11" s="15" t="s">
        <v>90</v>
      </c>
      <c r="G11" s="15" t="s">
        <v>114</v>
      </c>
      <c r="H11" s="31">
        <f>0.8/1000</f>
        <v>8.0000000000000004E-4</v>
      </c>
      <c r="I11" s="31" t="s">
        <v>281</v>
      </c>
      <c r="J11" s="31" t="s">
        <v>281</v>
      </c>
      <c r="K11" s="31" t="s">
        <v>281</v>
      </c>
      <c r="L11" s="31" t="s">
        <v>281</v>
      </c>
      <c r="M11" s="31" t="s">
        <v>281</v>
      </c>
      <c r="N11" s="31" t="s">
        <v>281</v>
      </c>
      <c r="O11" s="15"/>
      <c r="P11" s="15">
        <v>1</v>
      </c>
    </row>
    <row r="12" spans="1:23">
      <c r="A12" s="60"/>
      <c r="B12" s="60"/>
      <c r="C12" s="15" t="s">
        <v>277</v>
      </c>
      <c r="D12" s="15" t="s">
        <v>278</v>
      </c>
      <c r="E12" s="15" t="s">
        <v>126</v>
      </c>
      <c r="F12" s="15" t="s">
        <v>90</v>
      </c>
      <c r="G12" s="15" t="s">
        <v>114</v>
      </c>
      <c r="H12" s="31">
        <f>1.506/1000</f>
        <v>1.506E-3</v>
      </c>
      <c r="I12" s="31" t="s">
        <v>281</v>
      </c>
      <c r="J12" s="31" t="s">
        <v>281</v>
      </c>
      <c r="K12" s="31" t="s">
        <v>281</v>
      </c>
      <c r="L12" s="31" t="s">
        <v>281</v>
      </c>
      <c r="M12" s="31" t="s">
        <v>281</v>
      </c>
      <c r="N12" s="31" t="s">
        <v>281</v>
      </c>
      <c r="O12" s="15"/>
      <c r="P12" s="15">
        <v>1</v>
      </c>
    </row>
    <row r="13" spans="1:23">
      <c r="A13" s="60"/>
      <c r="B13" s="60"/>
      <c r="C13" s="15" t="s">
        <v>277</v>
      </c>
      <c r="D13" s="15" t="s">
        <v>278</v>
      </c>
      <c r="E13" s="15" t="s">
        <v>120</v>
      </c>
      <c r="F13" s="15" t="s">
        <v>90</v>
      </c>
      <c r="G13" s="15" t="s">
        <v>114</v>
      </c>
      <c r="H13" s="31">
        <f>H12*298+H11*25+H10</f>
        <v>73.978788000000009</v>
      </c>
      <c r="I13" s="31" t="s">
        <v>281</v>
      </c>
      <c r="J13" s="31" t="s">
        <v>281</v>
      </c>
      <c r="K13" s="31" t="s">
        <v>281</v>
      </c>
      <c r="L13" s="31" t="s">
        <v>281</v>
      </c>
      <c r="M13" s="31" t="s">
        <v>281</v>
      </c>
      <c r="N13" s="31" t="s">
        <v>281</v>
      </c>
      <c r="O13" s="15" t="s">
        <v>282</v>
      </c>
      <c r="P13" s="15">
        <v>1</v>
      </c>
    </row>
    <row r="14" spans="1:23">
      <c r="A14" s="60" t="s">
        <v>74</v>
      </c>
      <c r="B14" s="60" t="s">
        <v>138</v>
      </c>
      <c r="C14" s="15" t="s">
        <v>277</v>
      </c>
      <c r="D14" s="15" t="s">
        <v>278</v>
      </c>
      <c r="E14" s="15" t="s">
        <v>122</v>
      </c>
      <c r="F14" s="15" t="s">
        <v>90</v>
      </c>
      <c r="G14" s="15" t="s">
        <v>104</v>
      </c>
      <c r="H14" s="15">
        <v>93.71</v>
      </c>
      <c r="I14" s="31" t="s">
        <v>281</v>
      </c>
      <c r="J14" s="31" t="s">
        <v>281</v>
      </c>
      <c r="K14" s="31" t="s">
        <v>281</v>
      </c>
      <c r="L14" s="31" t="s">
        <v>281</v>
      </c>
      <c r="M14" s="31" t="s">
        <v>281</v>
      </c>
      <c r="N14" s="31" t="s">
        <v>281</v>
      </c>
      <c r="O14" s="15"/>
      <c r="P14" s="15">
        <v>1</v>
      </c>
    </row>
    <row r="15" spans="1:23">
      <c r="A15" s="60"/>
      <c r="B15" s="60"/>
      <c r="C15" s="15" t="s">
        <v>277</v>
      </c>
      <c r="D15" s="15" t="s">
        <v>278</v>
      </c>
      <c r="E15" s="15" t="s">
        <v>130</v>
      </c>
      <c r="F15" s="15" t="s">
        <v>90</v>
      </c>
      <c r="G15" s="15" t="s">
        <v>104</v>
      </c>
      <c r="H15" s="15">
        <v>0.30199999999999999</v>
      </c>
      <c r="I15" s="31" t="s">
        <v>281</v>
      </c>
      <c r="J15" s="31" t="s">
        <v>281</v>
      </c>
      <c r="K15" s="31" t="s">
        <v>281</v>
      </c>
      <c r="L15" s="31" t="s">
        <v>281</v>
      </c>
      <c r="M15" s="31" t="s">
        <v>281</v>
      </c>
      <c r="N15" s="31" t="s">
        <v>281</v>
      </c>
      <c r="O15" s="15"/>
      <c r="P15" s="15">
        <v>1</v>
      </c>
    </row>
    <row r="16" spans="1:23">
      <c r="A16" s="60"/>
      <c r="B16" s="60"/>
      <c r="C16" s="15" t="s">
        <v>277</v>
      </c>
      <c r="D16" s="15" t="s">
        <v>278</v>
      </c>
      <c r="E16" s="15" t="s">
        <v>126</v>
      </c>
      <c r="F16" s="15" t="s">
        <v>90</v>
      </c>
      <c r="G16" s="15" t="s">
        <v>104</v>
      </c>
      <c r="H16" s="15">
        <v>4.2000000000000003E-2</v>
      </c>
      <c r="I16" s="31" t="s">
        <v>281</v>
      </c>
      <c r="J16" s="31" t="s">
        <v>281</v>
      </c>
      <c r="K16" s="31" t="s">
        <v>281</v>
      </c>
      <c r="L16" s="31" t="s">
        <v>281</v>
      </c>
      <c r="M16" s="31" t="s">
        <v>281</v>
      </c>
      <c r="N16" s="31" t="s">
        <v>281</v>
      </c>
      <c r="O16" s="15"/>
      <c r="P16" s="15">
        <v>1</v>
      </c>
    </row>
    <row r="17" spans="1:16">
      <c r="A17" s="60"/>
      <c r="B17" s="60"/>
      <c r="C17" s="15" t="s">
        <v>277</v>
      </c>
      <c r="D17" s="15" t="s">
        <v>278</v>
      </c>
      <c r="E17" s="15" t="s">
        <v>120</v>
      </c>
      <c r="F17" s="15" t="s">
        <v>90</v>
      </c>
      <c r="G17" s="15" t="s">
        <v>104</v>
      </c>
      <c r="H17" s="31">
        <f>H16*298+H15*25+H14</f>
        <v>113.776</v>
      </c>
      <c r="I17" s="31" t="s">
        <v>281</v>
      </c>
      <c r="J17" s="31" t="s">
        <v>281</v>
      </c>
      <c r="K17" s="31" t="s">
        <v>281</v>
      </c>
      <c r="L17" s="31" t="s">
        <v>281</v>
      </c>
      <c r="M17" s="31" t="s">
        <v>281</v>
      </c>
      <c r="N17" s="31" t="s">
        <v>281</v>
      </c>
      <c r="O17" s="15" t="s">
        <v>285</v>
      </c>
      <c r="P17" s="15">
        <v>1</v>
      </c>
    </row>
    <row r="18" spans="1:16">
      <c r="A18" s="60" t="s">
        <v>77</v>
      </c>
      <c r="B18" s="60" t="s">
        <v>138</v>
      </c>
      <c r="C18" s="15" t="s">
        <v>169</v>
      </c>
      <c r="D18" s="15" t="s">
        <v>278</v>
      </c>
      <c r="E18" s="15" t="s">
        <v>122</v>
      </c>
      <c r="F18" s="15" t="s">
        <v>90</v>
      </c>
      <c r="G18" s="15" t="s">
        <v>104</v>
      </c>
      <c r="H18" s="15">
        <v>0</v>
      </c>
      <c r="I18" s="31" t="s">
        <v>281</v>
      </c>
      <c r="J18" s="31" t="s">
        <v>281</v>
      </c>
      <c r="K18" s="31" t="s">
        <v>281</v>
      </c>
      <c r="L18" s="31" t="s">
        <v>281</v>
      </c>
      <c r="M18" s="31" t="s">
        <v>281</v>
      </c>
      <c r="N18" s="31" t="s">
        <v>281</v>
      </c>
      <c r="O18" s="15" t="s">
        <v>285</v>
      </c>
      <c r="P18" s="15">
        <v>1</v>
      </c>
    </row>
    <row r="19" spans="1:16">
      <c r="A19" s="60"/>
      <c r="B19" s="60"/>
      <c r="C19" s="15"/>
      <c r="D19" s="15" t="s">
        <v>278</v>
      </c>
      <c r="E19" s="15" t="s">
        <v>130</v>
      </c>
      <c r="F19" s="15" t="s">
        <v>90</v>
      </c>
      <c r="G19" s="15" t="s">
        <v>104</v>
      </c>
      <c r="H19" s="15">
        <v>0</v>
      </c>
      <c r="I19" s="31" t="s">
        <v>281</v>
      </c>
      <c r="J19" s="31" t="s">
        <v>281</v>
      </c>
      <c r="K19" s="31" t="s">
        <v>281</v>
      </c>
      <c r="L19" s="31" t="s">
        <v>281</v>
      </c>
      <c r="M19" s="31" t="s">
        <v>281</v>
      </c>
      <c r="N19" s="31" t="s">
        <v>281</v>
      </c>
      <c r="O19" s="15" t="s">
        <v>285</v>
      </c>
      <c r="P19" s="15">
        <v>1</v>
      </c>
    </row>
    <row r="20" spans="1:16">
      <c r="A20" s="60"/>
      <c r="B20" s="60"/>
      <c r="C20" s="15"/>
      <c r="D20" s="15" t="s">
        <v>278</v>
      </c>
      <c r="E20" s="15" t="s">
        <v>126</v>
      </c>
      <c r="F20" s="15" t="s">
        <v>90</v>
      </c>
      <c r="G20" s="15" t="s">
        <v>104</v>
      </c>
      <c r="H20" s="15">
        <v>0</v>
      </c>
      <c r="I20" s="31" t="s">
        <v>281</v>
      </c>
      <c r="J20" s="31" t="s">
        <v>281</v>
      </c>
      <c r="K20" s="31" t="s">
        <v>281</v>
      </c>
      <c r="L20" s="31" t="s">
        <v>281</v>
      </c>
      <c r="M20" s="31" t="s">
        <v>281</v>
      </c>
      <c r="N20" s="31" t="s">
        <v>281</v>
      </c>
      <c r="O20" s="15" t="s">
        <v>285</v>
      </c>
      <c r="P20" s="15">
        <v>1</v>
      </c>
    </row>
    <row r="21" spans="1:16">
      <c r="A21" s="60"/>
      <c r="B21" s="60"/>
      <c r="C21" s="15"/>
      <c r="D21" s="15" t="s">
        <v>278</v>
      </c>
      <c r="E21" s="15" t="s">
        <v>120</v>
      </c>
      <c r="F21" s="15" t="s">
        <v>90</v>
      </c>
      <c r="G21" s="15" t="s">
        <v>104</v>
      </c>
      <c r="H21" s="31">
        <v>0</v>
      </c>
      <c r="I21" s="31" t="s">
        <v>281</v>
      </c>
      <c r="J21" s="31" t="s">
        <v>281</v>
      </c>
      <c r="K21" s="31" t="s">
        <v>281</v>
      </c>
      <c r="L21" s="31" t="s">
        <v>281</v>
      </c>
      <c r="M21" s="31" t="s">
        <v>281</v>
      </c>
      <c r="N21" s="31" t="s">
        <v>281</v>
      </c>
      <c r="O21" s="15" t="s">
        <v>282</v>
      </c>
      <c r="P21" s="15">
        <v>1</v>
      </c>
    </row>
    <row r="22" spans="1:16">
      <c r="A22" s="60" t="s">
        <v>68</v>
      </c>
      <c r="B22" s="60" t="s">
        <v>253</v>
      </c>
      <c r="C22" s="15" t="s">
        <v>277</v>
      </c>
      <c r="D22" s="15" t="s">
        <v>278</v>
      </c>
      <c r="E22" s="15" t="s">
        <v>122</v>
      </c>
      <c r="F22" s="15" t="s">
        <v>90</v>
      </c>
      <c r="G22" s="15" t="s">
        <v>108</v>
      </c>
      <c r="H22" s="15">
        <v>85.5</v>
      </c>
      <c r="I22" s="31" t="s">
        <v>281</v>
      </c>
      <c r="J22" s="31" t="s">
        <v>281</v>
      </c>
      <c r="K22" s="31" t="s">
        <v>281</v>
      </c>
      <c r="L22" s="31" t="s">
        <v>281</v>
      </c>
      <c r="M22" s="31" t="s">
        <v>281</v>
      </c>
      <c r="N22" s="31" t="s">
        <v>281</v>
      </c>
      <c r="O22" s="15"/>
      <c r="P22" s="15">
        <v>1</v>
      </c>
    </row>
    <row r="23" spans="1:16">
      <c r="A23" s="60"/>
      <c r="B23" s="60"/>
      <c r="C23" s="15" t="s">
        <v>277</v>
      </c>
      <c r="D23" s="15" t="s">
        <v>278</v>
      </c>
      <c r="E23" s="15" t="s">
        <v>130</v>
      </c>
      <c r="F23" s="15" t="s">
        <v>90</v>
      </c>
      <c r="G23" s="15" t="s">
        <v>108</v>
      </c>
      <c r="H23" s="15">
        <v>8.3600000000000005E-4</v>
      </c>
      <c r="I23" s="31" t="s">
        <v>281</v>
      </c>
      <c r="J23" s="31" t="s">
        <v>281</v>
      </c>
      <c r="K23" s="31" t="s">
        <v>281</v>
      </c>
      <c r="L23" s="31" t="s">
        <v>281</v>
      </c>
      <c r="M23" s="31" t="s">
        <v>281</v>
      </c>
      <c r="N23" s="31" t="s">
        <v>281</v>
      </c>
      <c r="O23" s="15"/>
      <c r="P23" s="15">
        <v>1</v>
      </c>
    </row>
    <row r="24" spans="1:16">
      <c r="A24" s="60"/>
      <c r="B24" s="60"/>
      <c r="C24" s="15" t="s">
        <v>277</v>
      </c>
      <c r="D24" s="15" t="s">
        <v>278</v>
      </c>
      <c r="E24" s="15" t="s">
        <v>126</v>
      </c>
      <c r="F24" s="15" t="s">
        <v>90</v>
      </c>
      <c r="G24" s="15" t="s">
        <v>108</v>
      </c>
      <c r="H24" s="31">
        <v>1.2160000000000001E-3</v>
      </c>
      <c r="I24" s="31" t="s">
        <v>281</v>
      </c>
      <c r="J24" s="31" t="s">
        <v>281</v>
      </c>
      <c r="K24" s="31" t="s">
        <v>281</v>
      </c>
      <c r="L24" s="31" t="s">
        <v>281</v>
      </c>
      <c r="M24" s="31" t="s">
        <v>281</v>
      </c>
      <c r="N24" s="31" t="s">
        <v>281</v>
      </c>
      <c r="O24" s="15"/>
      <c r="P24" s="15">
        <v>1</v>
      </c>
    </row>
    <row r="25" spans="1:16">
      <c r="A25" s="60"/>
      <c r="B25" s="60"/>
      <c r="C25" s="15" t="s">
        <v>277</v>
      </c>
      <c r="D25" s="15" t="s">
        <v>278</v>
      </c>
      <c r="E25" s="15" t="s">
        <v>120</v>
      </c>
      <c r="F25" s="15" t="s">
        <v>90</v>
      </c>
      <c r="G25" s="15" t="s">
        <v>108</v>
      </c>
      <c r="H25" s="31">
        <f>H24*298+H23*25+H22</f>
        <v>85.883268000000001</v>
      </c>
      <c r="I25" s="31" t="s">
        <v>281</v>
      </c>
      <c r="J25" s="31" t="s">
        <v>281</v>
      </c>
      <c r="K25" s="31" t="s">
        <v>281</v>
      </c>
      <c r="L25" s="31" t="s">
        <v>281</v>
      </c>
      <c r="M25" s="31" t="s">
        <v>281</v>
      </c>
      <c r="N25" s="31" t="s">
        <v>281</v>
      </c>
      <c r="O25" s="15" t="s">
        <v>282</v>
      </c>
      <c r="P25" s="15">
        <v>1</v>
      </c>
    </row>
    <row r="26" spans="1:16">
      <c r="A26" s="60" t="s">
        <v>79</v>
      </c>
      <c r="B26" s="60" t="s">
        <v>186</v>
      </c>
      <c r="C26" s="15" t="s">
        <v>277</v>
      </c>
      <c r="D26" s="15" t="s">
        <v>278</v>
      </c>
      <c r="E26" s="15" t="s">
        <v>122</v>
      </c>
      <c r="F26" s="15" t="s">
        <v>90</v>
      </c>
      <c r="G26" s="15" t="s">
        <v>110</v>
      </c>
      <c r="H26" s="15">
        <v>86.02</v>
      </c>
      <c r="I26" s="31" t="s">
        <v>281</v>
      </c>
      <c r="J26" s="31" t="s">
        <v>281</v>
      </c>
      <c r="K26" s="31" t="s">
        <v>281</v>
      </c>
      <c r="L26" s="31" t="s">
        <v>281</v>
      </c>
      <c r="M26" s="31" t="s">
        <v>281</v>
      </c>
      <c r="N26" s="31" t="s">
        <v>281</v>
      </c>
      <c r="O26" s="15"/>
      <c r="P26" s="15">
        <v>1</v>
      </c>
    </row>
    <row r="27" spans="1:16">
      <c r="A27" s="60"/>
      <c r="B27" s="60"/>
      <c r="C27" s="15" t="s">
        <v>277</v>
      </c>
      <c r="D27" s="15" t="s">
        <v>278</v>
      </c>
      <c r="E27" s="15" t="s">
        <v>130</v>
      </c>
      <c r="F27" s="15" t="s">
        <v>90</v>
      </c>
      <c r="G27" s="15" t="s">
        <v>110</v>
      </c>
      <c r="H27" s="15">
        <v>1.041E-3</v>
      </c>
      <c r="I27" s="31" t="s">
        <v>281</v>
      </c>
      <c r="J27" s="31" t="s">
        <v>281</v>
      </c>
      <c r="K27" s="31" t="s">
        <v>281</v>
      </c>
      <c r="L27" s="31" t="s">
        <v>281</v>
      </c>
      <c r="M27" s="31" t="s">
        <v>281</v>
      </c>
      <c r="N27" s="31" t="s">
        <v>281</v>
      </c>
      <c r="O27" s="15"/>
      <c r="P27" s="15">
        <v>1</v>
      </c>
    </row>
    <row r="28" spans="1:16">
      <c r="A28" s="60"/>
      <c r="B28" s="60"/>
      <c r="C28" s="15" t="s">
        <v>277</v>
      </c>
      <c r="D28" s="15" t="s">
        <v>278</v>
      </c>
      <c r="E28" s="15" t="s">
        <v>126</v>
      </c>
      <c r="F28" s="15" t="s">
        <v>90</v>
      </c>
      <c r="G28" s="15" t="s">
        <v>110</v>
      </c>
      <c r="H28" s="15">
        <v>6.9399999999999996E-4</v>
      </c>
      <c r="I28" s="31" t="s">
        <v>281</v>
      </c>
      <c r="J28" s="31" t="s">
        <v>281</v>
      </c>
      <c r="K28" s="31" t="s">
        <v>281</v>
      </c>
      <c r="L28" s="31" t="s">
        <v>281</v>
      </c>
      <c r="M28" s="31" t="s">
        <v>281</v>
      </c>
      <c r="N28" s="31" t="s">
        <v>281</v>
      </c>
      <c r="O28" s="15"/>
      <c r="P28" s="15">
        <v>1</v>
      </c>
    </row>
    <row r="29" spans="1:16">
      <c r="A29" s="60"/>
      <c r="B29" s="60"/>
      <c r="C29" s="15" t="s">
        <v>277</v>
      </c>
      <c r="D29" s="15" t="s">
        <v>278</v>
      </c>
      <c r="E29" s="15" t="s">
        <v>120</v>
      </c>
      <c r="F29" s="15" t="s">
        <v>90</v>
      </c>
      <c r="G29" s="15" t="s">
        <v>110</v>
      </c>
      <c r="H29" s="31">
        <f>H28*298+H27*25+H26</f>
        <v>86.252837</v>
      </c>
      <c r="I29" s="31" t="s">
        <v>281</v>
      </c>
      <c r="J29" s="31" t="s">
        <v>281</v>
      </c>
      <c r="K29" s="31" t="s">
        <v>281</v>
      </c>
      <c r="L29" s="31" t="s">
        <v>281</v>
      </c>
      <c r="M29" s="31" t="s">
        <v>281</v>
      </c>
      <c r="N29" s="31" t="s">
        <v>281</v>
      </c>
      <c r="O29" s="15" t="s">
        <v>282</v>
      </c>
      <c r="P29" s="15">
        <v>1</v>
      </c>
    </row>
    <row r="30" spans="1:16">
      <c r="A30" s="52" t="s">
        <v>26</v>
      </c>
      <c r="B30" s="19" t="s">
        <v>253</v>
      </c>
      <c r="C30" s="15" t="s">
        <v>150</v>
      </c>
      <c r="D30" s="15" t="s">
        <v>278</v>
      </c>
      <c r="E30" s="15" t="s">
        <v>124</v>
      </c>
      <c r="F30" s="15" t="s">
        <v>102</v>
      </c>
      <c r="G30" s="15" t="s">
        <v>92</v>
      </c>
      <c r="H30" s="15">
        <v>8.8000000000000005E-3</v>
      </c>
      <c r="I30" s="15">
        <v>8.8000000000000005E-3</v>
      </c>
      <c r="J30" s="15">
        <v>8.8000000000000005E-3</v>
      </c>
      <c r="K30" s="15">
        <v>8.8000000000000005E-3</v>
      </c>
      <c r="L30" s="15">
        <v>8.8000000000000005E-3</v>
      </c>
      <c r="M30" s="15">
        <v>8.8000000000000005E-3</v>
      </c>
      <c r="N30" s="15">
        <v>8.8000000000000005E-3</v>
      </c>
      <c r="O30" s="15"/>
      <c r="P30" s="15">
        <v>1</v>
      </c>
    </row>
    <row r="31" spans="1:16">
      <c r="A31" s="66" t="s">
        <v>28</v>
      </c>
      <c r="B31" s="60" t="s">
        <v>253</v>
      </c>
      <c r="C31" s="15" t="s">
        <v>286</v>
      </c>
      <c r="D31" s="15" t="s">
        <v>278</v>
      </c>
      <c r="E31" s="15" t="s">
        <v>122</v>
      </c>
      <c r="F31" s="15" t="s">
        <v>102</v>
      </c>
      <c r="G31" s="15" t="s">
        <v>92</v>
      </c>
      <c r="H31" s="15">
        <v>-98.563000000000002</v>
      </c>
      <c r="I31" s="15">
        <v>-98.563000000000002</v>
      </c>
      <c r="J31" s="15">
        <v>-98.563000000000002</v>
      </c>
      <c r="K31" s="15">
        <v>-98.563000000000002</v>
      </c>
      <c r="L31" s="15">
        <v>-98.563000000000002</v>
      </c>
      <c r="M31" s="15">
        <v>-98.563000000000002</v>
      </c>
      <c r="N31" s="15">
        <v>-98.563000000000002</v>
      </c>
      <c r="O31" s="15" t="s">
        <v>287</v>
      </c>
      <c r="P31" s="15">
        <v>1</v>
      </c>
    </row>
    <row r="32" spans="1:16">
      <c r="A32" s="66"/>
      <c r="B32" s="60"/>
      <c r="C32" s="15" t="s">
        <v>286</v>
      </c>
      <c r="D32" s="15" t="s">
        <v>278</v>
      </c>
      <c r="E32" s="15" t="s">
        <v>120</v>
      </c>
      <c r="F32" s="15" t="s">
        <v>102</v>
      </c>
      <c r="G32" s="15" t="s">
        <v>92</v>
      </c>
      <c r="H32" s="15">
        <f t="shared" ref="H32:N32" si="0">H31*1</f>
        <v>-98.563000000000002</v>
      </c>
      <c r="I32" s="15">
        <f t="shared" si="0"/>
        <v>-98.563000000000002</v>
      </c>
      <c r="J32" s="15">
        <f t="shared" si="0"/>
        <v>-98.563000000000002</v>
      </c>
      <c r="K32" s="15">
        <f t="shared" si="0"/>
        <v>-98.563000000000002</v>
      </c>
      <c r="L32" s="15">
        <f t="shared" si="0"/>
        <v>-98.563000000000002</v>
      </c>
      <c r="M32" s="15">
        <f t="shared" si="0"/>
        <v>-98.563000000000002</v>
      </c>
      <c r="N32" s="15">
        <f t="shared" si="0"/>
        <v>-98.563000000000002</v>
      </c>
      <c r="O32" s="15" t="s">
        <v>282</v>
      </c>
      <c r="P32" s="15">
        <v>1</v>
      </c>
    </row>
    <row r="33" spans="1:16">
      <c r="A33" s="66"/>
      <c r="B33" s="60"/>
      <c r="C33" s="15" t="s">
        <v>150</v>
      </c>
      <c r="D33" s="15" t="s">
        <v>278</v>
      </c>
      <c r="E33" s="15" t="s">
        <v>124</v>
      </c>
      <c r="F33" s="15" t="s">
        <v>102</v>
      </c>
      <c r="G33" s="15" t="s">
        <v>92</v>
      </c>
      <c r="H33" s="15">
        <v>1.9400000000000001E-2</v>
      </c>
      <c r="I33" s="15">
        <v>1.9400000000000001E-2</v>
      </c>
      <c r="J33" s="15">
        <v>1.9400000000000001E-2</v>
      </c>
      <c r="K33" s="15">
        <v>1.9400000000000001E-2</v>
      </c>
      <c r="L33" s="15">
        <v>1.9400000000000001E-2</v>
      </c>
      <c r="M33" s="15">
        <v>1.9400000000000001E-2</v>
      </c>
      <c r="N33" s="15">
        <v>1.9400000000000001E-2</v>
      </c>
      <c r="O33" s="15"/>
      <c r="P33" s="15">
        <v>1</v>
      </c>
    </row>
    <row r="34" spans="1:16">
      <c r="A34" s="66" t="s">
        <v>31</v>
      </c>
      <c r="B34" s="60" t="s">
        <v>253</v>
      </c>
      <c r="C34" s="15" t="s">
        <v>150</v>
      </c>
      <c r="D34" s="15" t="s">
        <v>278</v>
      </c>
      <c r="E34" s="15" t="s">
        <v>124</v>
      </c>
      <c r="F34" s="15" t="s">
        <v>102</v>
      </c>
      <c r="G34" s="15" t="s">
        <v>92</v>
      </c>
      <c r="H34" s="15">
        <v>1.2E-2</v>
      </c>
      <c r="I34" s="15">
        <v>1.2E-2</v>
      </c>
      <c r="J34" s="15">
        <v>1.2E-2</v>
      </c>
      <c r="K34" s="15">
        <v>1.2E-2</v>
      </c>
      <c r="L34" s="15">
        <v>1.2E-2</v>
      </c>
      <c r="M34" s="15">
        <v>1.2E-2</v>
      </c>
      <c r="N34" s="15">
        <v>1.2E-2</v>
      </c>
      <c r="O34" s="15"/>
      <c r="P34" s="15">
        <v>1</v>
      </c>
    </row>
    <row r="35" spans="1:16">
      <c r="A35" s="66"/>
      <c r="B35" s="60"/>
      <c r="C35" s="15" t="s">
        <v>150</v>
      </c>
      <c r="D35" s="15" t="s">
        <v>278</v>
      </c>
      <c r="E35" s="15" t="s">
        <v>128</v>
      </c>
      <c r="F35" s="15" t="s">
        <v>102</v>
      </c>
      <c r="G35" s="15" t="s">
        <v>92</v>
      </c>
      <c r="H35" s="15">
        <v>5.9999999999999995E-4</v>
      </c>
      <c r="I35" s="15">
        <v>5.9999999999999995E-4</v>
      </c>
      <c r="J35" s="15">
        <v>5.9999999999999995E-4</v>
      </c>
      <c r="K35" s="15">
        <v>5.9999999999999995E-4</v>
      </c>
      <c r="L35" s="15">
        <v>5.9999999999999995E-4</v>
      </c>
      <c r="M35" s="15">
        <v>5.9999999999999995E-4</v>
      </c>
      <c r="N35" s="15">
        <v>5.9999999999999995E-4</v>
      </c>
      <c r="O35" s="15"/>
      <c r="P35" s="15">
        <v>1</v>
      </c>
    </row>
    <row r="36" spans="1:16">
      <c r="A36" s="66" t="s">
        <v>20</v>
      </c>
      <c r="B36" s="60" t="s">
        <v>138</v>
      </c>
      <c r="C36" s="15" t="s">
        <v>286</v>
      </c>
      <c r="D36" s="15" t="s">
        <v>278</v>
      </c>
      <c r="E36" s="15" t="s">
        <v>122</v>
      </c>
      <c r="F36" s="15" t="s">
        <v>104</v>
      </c>
      <c r="G36" s="15" t="s">
        <v>92</v>
      </c>
      <c r="H36" s="15">
        <v>-345.65199999999999</v>
      </c>
      <c r="I36" s="15">
        <v>-345.65199999999999</v>
      </c>
      <c r="J36" s="15">
        <v>-345.65199999999999</v>
      </c>
      <c r="K36" s="15">
        <v>-345.65199999999999</v>
      </c>
      <c r="L36" s="15">
        <v>-345.65199999999999</v>
      </c>
      <c r="M36" s="15">
        <v>-345.65199999999999</v>
      </c>
      <c r="N36" s="15">
        <v>-345.65199999999999</v>
      </c>
      <c r="O36" s="15" t="s">
        <v>288</v>
      </c>
      <c r="P36" s="15">
        <v>1</v>
      </c>
    </row>
    <row r="37" spans="1:16">
      <c r="A37" s="66"/>
      <c r="B37" s="60"/>
      <c r="C37" s="15" t="s">
        <v>286</v>
      </c>
      <c r="D37" s="15" t="s">
        <v>278</v>
      </c>
      <c r="E37" s="15" t="s">
        <v>120</v>
      </c>
      <c r="F37" s="15" t="s">
        <v>104</v>
      </c>
      <c r="G37" s="15" t="s">
        <v>92</v>
      </c>
      <c r="H37" s="15">
        <v>-345.65199999999999</v>
      </c>
      <c r="I37" s="15">
        <v>-345.65199999999999</v>
      </c>
      <c r="J37" s="15">
        <v>-345.65199999999999</v>
      </c>
      <c r="K37" s="15">
        <v>-345.65199999999999</v>
      </c>
      <c r="L37" s="15">
        <v>-345.65199999999999</v>
      </c>
      <c r="M37" s="15">
        <v>-345.65199999999999</v>
      </c>
      <c r="N37" s="15">
        <v>-345.65199999999999</v>
      </c>
      <c r="O37" s="15" t="s">
        <v>282</v>
      </c>
      <c r="P37" s="15">
        <v>1</v>
      </c>
    </row>
    <row r="38" spans="1:16">
      <c r="A38" s="66" t="s">
        <v>55</v>
      </c>
      <c r="B38" s="60" t="s">
        <v>253</v>
      </c>
      <c r="C38" s="15" t="s">
        <v>286</v>
      </c>
      <c r="D38" s="15" t="s">
        <v>278</v>
      </c>
      <c r="E38" s="15" t="s">
        <v>122</v>
      </c>
      <c r="F38" s="15" t="s">
        <v>102</v>
      </c>
      <c r="G38" s="15" t="s">
        <v>92</v>
      </c>
      <c r="H38" s="15">
        <v>-64.709999999999994</v>
      </c>
      <c r="I38" s="15">
        <v>-64.709999999999994</v>
      </c>
      <c r="J38" s="15">
        <v>-64.709999999999994</v>
      </c>
      <c r="K38" s="15">
        <v>-64.709999999999994</v>
      </c>
      <c r="L38" s="15">
        <v>-64.709999999999994</v>
      </c>
      <c r="M38" s="15">
        <v>-64.709999999999994</v>
      </c>
      <c r="N38" s="15">
        <v>-64.709999999999994</v>
      </c>
      <c r="O38" s="15" t="s">
        <v>289</v>
      </c>
      <c r="P38" s="15">
        <v>1</v>
      </c>
    </row>
    <row r="39" spans="1:16">
      <c r="A39" s="66"/>
      <c r="B39" s="60"/>
      <c r="C39" s="15" t="s">
        <v>286</v>
      </c>
      <c r="D39" s="15" t="s">
        <v>278</v>
      </c>
      <c r="E39" s="15" t="s">
        <v>120</v>
      </c>
      <c r="F39" s="15" t="s">
        <v>102</v>
      </c>
      <c r="G39" s="15" t="s">
        <v>92</v>
      </c>
      <c r="H39" s="15">
        <f t="shared" ref="H39:N39" si="1">H38*1</f>
        <v>-64.709999999999994</v>
      </c>
      <c r="I39" s="15">
        <f t="shared" si="1"/>
        <v>-64.709999999999994</v>
      </c>
      <c r="J39" s="15">
        <f t="shared" si="1"/>
        <v>-64.709999999999994</v>
      </c>
      <c r="K39" s="15">
        <f t="shared" si="1"/>
        <v>-64.709999999999994</v>
      </c>
      <c r="L39" s="15">
        <f t="shared" si="1"/>
        <v>-64.709999999999994</v>
      </c>
      <c r="M39" s="15">
        <f t="shared" si="1"/>
        <v>-64.709999999999994</v>
      </c>
      <c r="N39" s="15">
        <f t="shared" si="1"/>
        <v>-64.709999999999994</v>
      </c>
      <c r="O39" s="15" t="s">
        <v>282</v>
      </c>
      <c r="P39" s="15">
        <v>1</v>
      </c>
    </row>
    <row r="163" spans="32:32">
      <c r="AF163" s="1" t="e">
        <f>NA()</f>
        <v>#N/A</v>
      </c>
    </row>
  </sheetData>
  <mergeCells count="22">
    <mergeCell ref="B31:B33"/>
    <mergeCell ref="A31:A33"/>
    <mergeCell ref="B26:B29"/>
    <mergeCell ref="A26:A29"/>
    <mergeCell ref="A38:A39"/>
    <mergeCell ref="B38:B39"/>
    <mergeCell ref="B36:B37"/>
    <mergeCell ref="A36:A37"/>
    <mergeCell ref="A34:A35"/>
    <mergeCell ref="B34:B35"/>
    <mergeCell ref="B10:B13"/>
    <mergeCell ref="A10:A13"/>
    <mergeCell ref="A6:A9"/>
    <mergeCell ref="B6:B9"/>
    <mergeCell ref="B2:B5"/>
    <mergeCell ref="A2:A5"/>
    <mergeCell ref="A22:A25"/>
    <mergeCell ref="B22:B25"/>
    <mergeCell ref="B18:B21"/>
    <mergeCell ref="A18:A21"/>
    <mergeCell ref="A14:A17"/>
    <mergeCell ref="B14:B17"/>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3"/>
  <sheetViews>
    <sheetView showGridLines="0" zoomScaleNormal="100" workbookViewId="0">
      <selection activeCell="C55" sqref="C55"/>
    </sheetView>
  </sheetViews>
  <sheetFormatPr defaultColWidth="11.42578125" defaultRowHeight="12.75"/>
  <cols>
    <col min="1" max="1" width="26.42578125" style="1" customWidth="1"/>
    <col min="3" max="3" width="18.140625" style="1" customWidth="1"/>
    <col min="12" max="12" width="66.85546875" customWidth="1"/>
    <col min="1021" max="1023" width="11.5703125" customWidth="1"/>
  </cols>
  <sheetData>
    <row r="1" spans="1:13" ht="15.75">
      <c r="A1" s="7" t="s">
        <v>1</v>
      </c>
      <c r="B1" s="7" t="s">
        <v>132</v>
      </c>
      <c r="C1" s="7" t="s">
        <v>290</v>
      </c>
      <c r="D1" s="7" t="s">
        <v>134</v>
      </c>
      <c r="E1" s="7">
        <v>2020</v>
      </c>
      <c r="F1" s="7">
        <v>2025</v>
      </c>
      <c r="G1" s="7">
        <v>2030</v>
      </c>
      <c r="H1" s="7">
        <v>2035</v>
      </c>
      <c r="I1" s="7">
        <v>2040</v>
      </c>
      <c r="J1" s="7">
        <v>2045</v>
      </c>
      <c r="K1" s="7">
        <v>2050</v>
      </c>
      <c r="L1" s="7" t="s">
        <v>136</v>
      </c>
      <c r="M1" s="7" t="s">
        <v>137</v>
      </c>
    </row>
    <row r="2" spans="1:13">
      <c r="A2" s="11" t="s">
        <v>291</v>
      </c>
      <c r="B2" t="s">
        <v>253</v>
      </c>
      <c r="C2" s="1" t="s">
        <v>292</v>
      </c>
      <c r="D2" t="s">
        <v>268</v>
      </c>
      <c r="E2">
        <v>0.48099999999999998</v>
      </c>
      <c r="F2">
        <v>0.48099999999999998</v>
      </c>
      <c r="G2">
        <v>0.48099999999999998</v>
      </c>
      <c r="H2">
        <v>0.48099999999999998</v>
      </c>
      <c r="I2">
        <v>0.48099999999999998</v>
      </c>
      <c r="J2">
        <v>0.48099999999999998</v>
      </c>
      <c r="K2">
        <v>0.48099999999999998</v>
      </c>
      <c r="L2" t="s">
        <v>293</v>
      </c>
      <c r="M2">
        <v>1</v>
      </c>
    </row>
    <row r="3" spans="1:13">
      <c r="A3" s="11" t="s">
        <v>77</v>
      </c>
      <c r="B3" t="s">
        <v>138</v>
      </c>
      <c r="C3" s="1" t="s">
        <v>294</v>
      </c>
      <c r="D3" t="s">
        <v>268</v>
      </c>
      <c r="E3">
        <v>7.7175000000000002</v>
      </c>
      <c r="F3">
        <v>7.7175000000000002</v>
      </c>
      <c r="G3">
        <v>7.7175000000000002</v>
      </c>
      <c r="H3">
        <v>7.7175000000000002</v>
      </c>
      <c r="I3">
        <v>7.7175000000000002</v>
      </c>
      <c r="J3">
        <v>7.7175000000000002</v>
      </c>
      <c r="K3">
        <v>7.7175000000000002</v>
      </c>
      <c r="L3" t="s">
        <v>295</v>
      </c>
      <c r="M3">
        <v>1</v>
      </c>
    </row>
    <row r="4" spans="1:13">
      <c r="A4" s="11" t="s">
        <v>266</v>
      </c>
      <c r="B4" t="s">
        <v>138</v>
      </c>
      <c r="C4" s="1" t="s">
        <v>296</v>
      </c>
      <c r="D4" t="s">
        <v>267</v>
      </c>
      <c r="E4">
        <v>0.625</v>
      </c>
      <c r="F4">
        <v>0.625</v>
      </c>
      <c r="G4">
        <v>0.625</v>
      </c>
      <c r="H4">
        <v>0.625</v>
      </c>
      <c r="I4">
        <v>0.625</v>
      </c>
      <c r="J4">
        <v>0.625</v>
      </c>
      <c r="K4">
        <v>0.625</v>
      </c>
      <c r="L4" t="s">
        <v>297</v>
      </c>
      <c r="M4">
        <v>1</v>
      </c>
    </row>
    <row r="5" spans="1:13">
      <c r="A5" s="11" t="s">
        <v>270</v>
      </c>
      <c r="B5" t="s">
        <v>138</v>
      </c>
      <c r="C5" s="1" t="s">
        <v>296</v>
      </c>
      <c r="D5" t="s">
        <v>267</v>
      </c>
      <c r="E5">
        <v>0.625</v>
      </c>
      <c r="F5">
        <v>0.625</v>
      </c>
      <c r="G5">
        <v>0.625</v>
      </c>
      <c r="H5">
        <v>0.625</v>
      </c>
      <c r="I5">
        <v>0.625</v>
      </c>
      <c r="J5">
        <v>0.625</v>
      </c>
      <c r="K5">
        <v>0.625</v>
      </c>
      <c r="L5" t="s">
        <v>297</v>
      </c>
      <c r="M5">
        <v>1</v>
      </c>
    </row>
    <row r="6" spans="1:13">
      <c r="A6" s="11" t="s">
        <v>271</v>
      </c>
      <c r="B6" t="s">
        <v>138</v>
      </c>
      <c r="C6" s="1" t="s">
        <v>296</v>
      </c>
      <c r="D6" t="s">
        <v>267</v>
      </c>
      <c r="E6">
        <v>0.625</v>
      </c>
      <c r="F6">
        <v>0.625</v>
      </c>
      <c r="G6">
        <v>0.625</v>
      </c>
      <c r="H6">
        <v>0.625</v>
      </c>
      <c r="I6">
        <v>0.625</v>
      </c>
      <c r="J6">
        <v>0.625</v>
      </c>
      <c r="K6">
        <v>0.625</v>
      </c>
      <c r="L6" t="s">
        <v>297</v>
      </c>
      <c r="M6">
        <v>1</v>
      </c>
    </row>
    <row r="7" spans="1:13">
      <c r="A7" s="11" t="s">
        <v>272</v>
      </c>
      <c r="B7" t="s">
        <v>138</v>
      </c>
      <c r="C7" s="1" t="s">
        <v>296</v>
      </c>
      <c r="D7" t="s">
        <v>267</v>
      </c>
      <c r="E7">
        <v>0.625</v>
      </c>
      <c r="F7">
        <v>0.625</v>
      </c>
      <c r="G7">
        <v>0.625</v>
      </c>
      <c r="H7">
        <v>0.625</v>
      </c>
      <c r="I7">
        <v>0.625</v>
      </c>
      <c r="J7">
        <v>0.625</v>
      </c>
      <c r="K7">
        <v>0.625</v>
      </c>
      <c r="L7" t="s">
        <v>297</v>
      </c>
      <c r="M7">
        <v>1</v>
      </c>
    </row>
    <row r="8" spans="1:13">
      <c r="A8" s="67" t="s">
        <v>7</v>
      </c>
      <c r="B8" s="1" t="s">
        <v>186</v>
      </c>
      <c r="C8" s="1" t="s">
        <v>296</v>
      </c>
      <c r="D8" t="s">
        <v>267</v>
      </c>
      <c r="E8">
        <v>5.0999999999999996</v>
      </c>
      <c r="F8">
        <v>5.0999999999999996</v>
      </c>
      <c r="G8">
        <v>5.0999999999999996</v>
      </c>
      <c r="H8">
        <v>5.0999999999999996</v>
      </c>
      <c r="I8">
        <v>5.0999999999999996</v>
      </c>
      <c r="J8">
        <v>5.0999999999999996</v>
      </c>
      <c r="K8">
        <v>5.0999999999999996</v>
      </c>
      <c r="L8" t="s">
        <v>298</v>
      </c>
      <c r="M8">
        <v>1</v>
      </c>
    </row>
    <row r="9" spans="1:13">
      <c r="A9" s="67"/>
      <c r="B9" s="1" t="s">
        <v>193</v>
      </c>
      <c r="C9" s="1" t="s">
        <v>296</v>
      </c>
      <c r="D9" t="s">
        <v>267</v>
      </c>
      <c r="E9">
        <v>2.5</v>
      </c>
      <c r="F9">
        <v>2.5</v>
      </c>
      <c r="G9">
        <v>2.5</v>
      </c>
      <c r="H9">
        <v>2.5</v>
      </c>
      <c r="I9">
        <v>2.5</v>
      </c>
      <c r="J9">
        <v>2.5</v>
      </c>
      <c r="K9">
        <v>2.5</v>
      </c>
      <c r="L9" t="s">
        <v>299</v>
      </c>
      <c r="M9">
        <v>1</v>
      </c>
    </row>
    <row r="10" spans="1:13">
      <c r="A10" s="67"/>
      <c r="B10" s="1" t="s">
        <v>234</v>
      </c>
      <c r="C10" s="1" t="s">
        <v>296</v>
      </c>
      <c r="D10" t="s">
        <v>267</v>
      </c>
      <c r="E10">
        <v>2.5</v>
      </c>
      <c r="F10">
        <v>2.5</v>
      </c>
      <c r="G10">
        <v>2.5</v>
      </c>
      <c r="H10">
        <v>2.5</v>
      </c>
      <c r="I10">
        <v>2.5</v>
      </c>
      <c r="J10">
        <v>2.5</v>
      </c>
      <c r="K10">
        <v>2.5</v>
      </c>
      <c r="L10" t="s">
        <v>299</v>
      </c>
      <c r="M10">
        <v>1</v>
      </c>
    </row>
    <row r="11" spans="1:13" ht="16.5" customHeight="1">
      <c r="A11" s="67"/>
      <c r="B11" s="1" t="s">
        <v>235</v>
      </c>
      <c r="C11" s="1" t="s">
        <v>296</v>
      </c>
      <c r="D11" t="s">
        <v>267</v>
      </c>
      <c r="E11">
        <v>1</v>
      </c>
      <c r="F11">
        <v>1</v>
      </c>
      <c r="G11">
        <v>1</v>
      </c>
      <c r="H11">
        <v>1</v>
      </c>
      <c r="I11">
        <v>1</v>
      </c>
      <c r="J11">
        <v>1</v>
      </c>
      <c r="K11">
        <v>1</v>
      </c>
      <c r="L11" t="s">
        <v>300</v>
      </c>
      <c r="M11">
        <v>1</v>
      </c>
    </row>
    <row r="12" spans="1:13" ht="114.75" customHeight="1">
      <c r="A12" s="11" t="s">
        <v>33</v>
      </c>
      <c r="B12" s="53" t="s">
        <v>138</v>
      </c>
      <c r="C12" s="41" t="s">
        <v>296</v>
      </c>
      <c r="D12" s="41" t="s">
        <v>301</v>
      </c>
      <c r="E12" s="53">
        <v>0</v>
      </c>
      <c r="F12" s="53">
        <v>0</v>
      </c>
      <c r="G12" s="53">
        <v>0</v>
      </c>
      <c r="H12" s="53">
        <v>0</v>
      </c>
      <c r="I12" s="53">
        <v>0</v>
      </c>
      <c r="J12" s="53">
        <v>0</v>
      </c>
      <c r="K12" s="53">
        <v>0</v>
      </c>
      <c r="L12" s="54" t="s">
        <v>302</v>
      </c>
      <c r="M12" s="53">
        <v>1</v>
      </c>
    </row>
    <row r="13" spans="1:13" ht="129.75" customHeight="1">
      <c r="A13" s="11" t="s">
        <v>35</v>
      </c>
      <c r="B13" s="53" t="s">
        <v>138</v>
      </c>
      <c r="C13" s="41" t="s">
        <v>296</v>
      </c>
      <c r="D13" s="41" t="s">
        <v>301</v>
      </c>
      <c r="E13" s="53">
        <v>0</v>
      </c>
      <c r="F13" s="53">
        <v>0</v>
      </c>
      <c r="G13" s="53">
        <v>0</v>
      </c>
      <c r="H13" s="53">
        <v>0</v>
      </c>
      <c r="I13" s="53">
        <v>0</v>
      </c>
      <c r="J13" s="53">
        <v>0</v>
      </c>
      <c r="K13" s="53">
        <v>0</v>
      </c>
      <c r="L13" s="54" t="s">
        <v>302</v>
      </c>
      <c r="M13" s="53">
        <v>1</v>
      </c>
    </row>
  </sheetData>
  <mergeCells count="1">
    <mergeCell ref="A8:A11"/>
  </mergeCells>
  <hyperlinks>
    <hyperlink ref="L3" r:id="rId1" display="https://content.ces.ncsu.edu/conversion-factors-for-bioenergy" xr:uid="{00000000-0004-0000-0B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Y32"/>
  <sheetViews>
    <sheetView showGridLines="0" zoomScaleNormal="100" workbookViewId="0">
      <selection activeCell="C55" sqref="C55"/>
    </sheetView>
  </sheetViews>
  <sheetFormatPr defaultColWidth="8.7109375" defaultRowHeight="12.75"/>
  <cols>
    <col min="1" max="1" width="8.7109375" style="1"/>
    <col min="2" max="2" width="18.5703125" style="1" customWidth="1"/>
    <col min="3" max="233" width="8.7109375" style="1"/>
    <col min="1001" max="1024" width="11.5703125" customWidth="1"/>
  </cols>
  <sheetData>
    <row r="1" spans="3:11">
      <c r="C1" s="70" t="s">
        <v>303</v>
      </c>
      <c r="D1" s="70"/>
      <c r="E1" s="70"/>
      <c r="F1" s="70"/>
      <c r="G1" s="70"/>
      <c r="H1" s="70"/>
      <c r="I1" s="70"/>
      <c r="J1" s="70"/>
      <c r="K1" s="70"/>
    </row>
    <row r="2" spans="3:11">
      <c r="C2" s="38">
        <v>2019</v>
      </c>
      <c r="D2" s="55">
        <v>2020</v>
      </c>
      <c r="E2" s="38">
        <v>2025</v>
      </c>
      <c r="F2" s="38">
        <v>2030</v>
      </c>
      <c r="G2" s="38">
        <v>2035</v>
      </c>
      <c r="H2" s="38">
        <v>2040</v>
      </c>
      <c r="I2" s="38">
        <v>2045</v>
      </c>
      <c r="J2" s="38">
        <v>2050</v>
      </c>
      <c r="K2" s="38" t="s">
        <v>304</v>
      </c>
    </row>
    <row r="3" spans="3:11">
      <c r="C3" s="15">
        <v>1.33</v>
      </c>
      <c r="D3" s="15">
        <v>1.38</v>
      </c>
      <c r="E3" s="15">
        <v>1.29</v>
      </c>
      <c r="F3" s="15">
        <v>1.27</v>
      </c>
      <c r="G3" s="15">
        <v>1.24</v>
      </c>
      <c r="H3" s="15">
        <v>1.23</v>
      </c>
      <c r="I3" s="15">
        <v>1.22</v>
      </c>
      <c r="J3" s="15">
        <v>1.2</v>
      </c>
      <c r="K3" s="15" t="s">
        <v>305</v>
      </c>
    </row>
    <row r="6" spans="3:11" ht="15.75" customHeight="1">
      <c r="E6" s="68" t="s">
        <v>306</v>
      </c>
      <c r="F6" s="68"/>
      <c r="G6" s="8"/>
    </row>
    <row r="7" spans="3:11" ht="15.75" customHeight="1">
      <c r="E7" s="56" t="s">
        <v>307</v>
      </c>
      <c r="F7" s="56" t="s">
        <v>268</v>
      </c>
    </row>
    <row r="8" spans="3:11" ht="15.75" customHeight="1">
      <c r="C8" s="71" t="s">
        <v>308</v>
      </c>
      <c r="D8" s="56" t="s">
        <v>307</v>
      </c>
      <c r="E8" s="15">
        <v>1</v>
      </c>
      <c r="F8" s="57">
        <f>1/E9</f>
        <v>277777.77777777781</v>
      </c>
      <c r="G8" s="9"/>
      <c r="J8" s="9"/>
    </row>
    <row r="9" spans="3:11" ht="15.75" customHeight="1">
      <c r="C9" s="71"/>
      <c r="D9" s="56" t="s">
        <v>268</v>
      </c>
      <c r="E9" s="57">
        <v>3.5999999999999998E-6</v>
      </c>
      <c r="F9" s="15">
        <v>1</v>
      </c>
    </row>
    <row r="10" spans="3:11" ht="15.75" customHeight="1"/>
    <row r="11" spans="3:11" ht="15.75" customHeight="1"/>
    <row r="12" spans="3:11" ht="15.75" customHeight="1">
      <c r="E12" s="68" t="s">
        <v>306</v>
      </c>
      <c r="F12" s="68"/>
      <c r="G12" s="8"/>
    </row>
    <row r="13" spans="3:11" ht="15.75" customHeight="1">
      <c r="E13" s="56" t="s">
        <v>309</v>
      </c>
      <c r="F13" s="56" t="s">
        <v>310</v>
      </c>
    </row>
    <row r="14" spans="3:11" ht="15.75" customHeight="1">
      <c r="C14" s="71" t="s">
        <v>308</v>
      </c>
      <c r="D14" s="56" t="s">
        <v>309</v>
      </c>
      <c r="E14" s="15">
        <v>1</v>
      </c>
      <c r="F14" s="15">
        <f>1/E15</f>
        <v>2.9308323563892143E-4</v>
      </c>
    </row>
    <row r="15" spans="3:11" ht="15.75" customHeight="1">
      <c r="C15" s="71"/>
      <c r="D15" s="56" t="s">
        <v>310</v>
      </c>
      <c r="E15" s="15">
        <v>3412</v>
      </c>
      <c r="F15" s="15">
        <v>1</v>
      </c>
    </row>
    <row r="16" spans="3:11" ht="15.75" customHeight="1"/>
    <row r="17" spans="2:7" ht="15.75" customHeight="1"/>
    <row r="18" spans="2:7" ht="15.75" customHeight="1">
      <c r="E18" s="68" t="s">
        <v>306</v>
      </c>
      <c r="F18" s="68"/>
      <c r="G18" s="8"/>
    </row>
    <row r="19" spans="2:7" ht="15.75" customHeight="1">
      <c r="E19" s="56" t="s">
        <v>311</v>
      </c>
      <c r="F19" s="56" t="s">
        <v>312</v>
      </c>
    </row>
    <row r="20" spans="2:7" ht="15.75" customHeight="1">
      <c r="C20" s="69" t="s">
        <v>308</v>
      </c>
      <c r="D20" s="56" t="s">
        <v>311</v>
      </c>
      <c r="E20" s="15">
        <v>1</v>
      </c>
      <c r="F20" s="57">
        <f>1/E21</f>
        <v>9.9999999999999995E-7</v>
      </c>
      <c r="G20" s="9"/>
    </row>
    <row r="21" spans="2:7" ht="15.75" customHeight="1">
      <c r="C21" s="69"/>
      <c r="D21" s="56" t="s">
        <v>312</v>
      </c>
      <c r="E21" s="57">
        <v>1000000</v>
      </c>
      <c r="F21" s="15">
        <v>1</v>
      </c>
    </row>
    <row r="22" spans="2:7" ht="15.75" customHeight="1"/>
    <row r="23" spans="2:7" ht="15.75" customHeight="1"/>
    <row r="24" spans="2:7" ht="15.75" customHeight="1">
      <c r="E24" s="68" t="s">
        <v>306</v>
      </c>
      <c r="F24" s="68"/>
      <c r="G24" s="8"/>
    </row>
    <row r="25" spans="2:7" ht="15.75" customHeight="1">
      <c r="E25" s="56" t="s">
        <v>177</v>
      </c>
      <c r="F25" s="56" t="s">
        <v>154</v>
      </c>
    </row>
    <row r="26" spans="2:7" ht="15.75" customHeight="1">
      <c r="C26" s="69" t="s">
        <v>308</v>
      </c>
      <c r="D26" s="56" t="s">
        <v>177</v>
      </c>
      <c r="E26" s="15">
        <v>1</v>
      </c>
      <c r="F26" s="15">
        <v>0.94799999999999995</v>
      </c>
    </row>
    <row r="27" spans="2:7" ht="15.75" customHeight="1">
      <c r="C27" s="69"/>
      <c r="D27" s="56" t="s">
        <v>154</v>
      </c>
      <c r="E27" s="15">
        <f>1/F26</f>
        <v>1.0548523206751055</v>
      </c>
      <c r="F27" s="15">
        <v>1</v>
      </c>
    </row>
    <row r="28" spans="2:7" ht="15.75" customHeight="1"/>
    <row r="29" spans="2:7" ht="15.75" customHeight="1">
      <c r="B29" s="56" t="s">
        <v>313</v>
      </c>
      <c r="C29" s="15">
        <v>1.02</v>
      </c>
      <c r="E29" s="9"/>
    </row>
    <row r="32" spans="2:7">
      <c r="E32" s="10"/>
    </row>
  </sheetData>
  <mergeCells count="9">
    <mergeCell ref="E18:F18"/>
    <mergeCell ref="C20:C21"/>
    <mergeCell ref="E24:F24"/>
    <mergeCell ref="C26:C27"/>
    <mergeCell ref="C1:K1"/>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8"/>
  <sheetViews>
    <sheetView showGridLines="0" zoomScaleNormal="100" workbookViewId="0">
      <selection activeCell="C55" sqref="C55"/>
    </sheetView>
  </sheetViews>
  <sheetFormatPr defaultColWidth="11.5703125" defaultRowHeight="12.75"/>
  <cols>
    <col min="3" max="3" width="255.7109375" bestFit="1" customWidth="1"/>
  </cols>
  <sheetData>
    <row r="1" spans="2:3" ht="15.75">
      <c r="B1" s="72" t="s">
        <v>133</v>
      </c>
      <c r="C1" s="72"/>
    </row>
    <row r="2" spans="2:3">
      <c r="B2" s="48" t="s">
        <v>150</v>
      </c>
      <c r="C2" s="15" t="s">
        <v>314</v>
      </c>
    </row>
    <row r="3" spans="2:3">
      <c r="B3" s="48" t="s">
        <v>315</v>
      </c>
      <c r="C3" s="15" t="s">
        <v>316</v>
      </c>
    </row>
    <row r="4" spans="2:3">
      <c r="B4" s="48" t="s">
        <v>143</v>
      </c>
      <c r="C4" s="48" t="s">
        <v>317</v>
      </c>
    </row>
    <row r="5" spans="2:3">
      <c r="B5" s="48" t="s">
        <v>139</v>
      </c>
      <c r="C5" s="48" t="s">
        <v>318</v>
      </c>
    </row>
    <row r="6" spans="2:3">
      <c r="B6" s="48" t="s">
        <v>142</v>
      </c>
      <c r="C6" s="48" t="s">
        <v>319</v>
      </c>
    </row>
    <row r="7" spans="2:3">
      <c r="B7" s="48" t="s">
        <v>320</v>
      </c>
      <c r="C7" s="48" t="s">
        <v>321</v>
      </c>
    </row>
    <row r="8" spans="2:3">
      <c r="B8" s="48" t="s">
        <v>155</v>
      </c>
      <c r="C8" s="48" t="s">
        <v>322</v>
      </c>
    </row>
    <row r="9" spans="2:3">
      <c r="B9" s="48" t="s">
        <v>158</v>
      </c>
      <c r="C9" s="48" t="s">
        <v>323</v>
      </c>
    </row>
    <row r="10" spans="2:3">
      <c r="B10" s="48" t="s">
        <v>162</v>
      </c>
      <c r="C10" s="48" t="s">
        <v>324</v>
      </c>
    </row>
    <row r="11" spans="2:3">
      <c r="B11" s="48" t="s">
        <v>166</v>
      </c>
      <c r="C11" s="48" t="s">
        <v>325</v>
      </c>
    </row>
    <row r="12" spans="2:3">
      <c r="B12" s="48" t="s">
        <v>176</v>
      </c>
      <c r="C12" s="48" t="s">
        <v>326</v>
      </c>
    </row>
    <row r="13" spans="2:3">
      <c r="B13" s="48" t="s">
        <v>178</v>
      </c>
      <c r="C13" s="48" t="s">
        <v>327</v>
      </c>
    </row>
    <row r="14" spans="2:3">
      <c r="B14" s="48" t="s">
        <v>187</v>
      </c>
      <c r="C14" s="48" t="s">
        <v>328</v>
      </c>
    </row>
    <row r="15" spans="2:3">
      <c r="B15" s="48" t="s">
        <v>197</v>
      </c>
      <c r="C15" s="48" t="s">
        <v>329</v>
      </c>
    </row>
    <row r="16" spans="2:3">
      <c r="B16" s="48" t="s">
        <v>201</v>
      </c>
      <c r="C16" s="48" t="s">
        <v>330</v>
      </c>
    </row>
    <row r="17" spans="2:3">
      <c r="B17" s="48" t="s">
        <v>210</v>
      </c>
      <c r="C17" s="48" t="s">
        <v>331</v>
      </c>
    </row>
    <row r="18" spans="2:3">
      <c r="B18" s="48" t="s">
        <v>305</v>
      </c>
      <c r="C18" s="48" t="s">
        <v>332</v>
      </c>
    </row>
    <row r="19" spans="2:3">
      <c r="B19" s="48" t="s">
        <v>229</v>
      </c>
      <c r="C19" s="48" t="s">
        <v>333</v>
      </c>
    </row>
    <row r="20" spans="2:3">
      <c r="B20" s="48" t="s">
        <v>233</v>
      </c>
      <c r="C20" s="48" t="s">
        <v>334</v>
      </c>
    </row>
    <row r="21" spans="2:3">
      <c r="B21" s="48" t="s">
        <v>238</v>
      </c>
      <c r="C21" s="48" t="s">
        <v>335</v>
      </c>
    </row>
    <row r="22" spans="2:3">
      <c r="B22" s="48" t="s">
        <v>251</v>
      </c>
      <c r="C22" s="48" t="s">
        <v>336</v>
      </c>
    </row>
    <row r="23" spans="2:3">
      <c r="B23" s="48" t="s">
        <v>257</v>
      </c>
      <c r="C23" s="48" t="s">
        <v>337</v>
      </c>
    </row>
    <row r="24" spans="2:3">
      <c r="B24" s="48" t="s">
        <v>262</v>
      </c>
      <c r="C24" s="48" t="s">
        <v>338</v>
      </c>
    </row>
    <row r="25" spans="2:3">
      <c r="B25" s="48" t="s">
        <v>277</v>
      </c>
      <c r="C25" s="48" t="s">
        <v>339</v>
      </c>
    </row>
    <row r="26" spans="2:3">
      <c r="B26" s="48" t="s">
        <v>340</v>
      </c>
      <c r="C26" s="48" t="s">
        <v>341</v>
      </c>
    </row>
    <row r="27" spans="2:3">
      <c r="B27" s="48" t="s">
        <v>342</v>
      </c>
      <c r="C27" s="48" t="s">
        <v>343</v>
      </c>
    </row>
    <row r="28" spans="2:3">
      <c r="B28" s="48" t="s">
        <v>344</v>
      </c>
      <c r="C28" s="48" t="s">
        <v>345</v>
      </c>
    </row>
  </sheetData>
  <mergeCells count="1">
    <mergeCell ref="B1:C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96"/>
  <sheetViews>
    <sheetView showGridLines="0" zoomScaleNormal="100" workbookViewId="0">
      <selection activeCell="C55" sqref="C55"/>
    </sheetView>
  </sheetViews>
  <sheetFormatPr defaultColWidth="11.42578125" defaultRowHeight="12.75"/>
  <cols>
    <col min="1" max="1" width="21.5703125" style="1" customWidth="1"/>
    <col min="2" max="2" width="14.28515625" style="1" customWidth="1"/>
    <col min="3" max="3" width="18" style="1" customWidth="1"/>
    <col min="4" max="6" width="11.42578125" style="1"/>
    <col min="7" max="13" width="13" style="1" customWidth="1"/>
    <col min="14" max="14" width="37.7109375" style="1" customWidth="1"/>
    <col min="15" max="219" width="11.42578125" style="1"/>
    <col min="987" max="1024" width="11.5703125" customWidth="1"/>
  </cols>
  <sheetData>
    <row r="1" spans="1:15" ht="15.75">
      <c r="A1" s="18" t="s">
        <v>1</v>
      </c>
      <c r="B1" s="18" t="s">
        <v>132</v>
      </c>
      <c r="C1" s="18" t="s">
        <v>133</v>
      </c>
      <c r="D1" s="18" t="s">
        <v>134</v>
      </c>
      <c r="E1" s="18" t="s">
        <v>135</v>
      </c>
      <c r="F1" s="18">
        <v>2019</v>
      </c>
      <c r="G1" s="18">
        <v>2020</v>
      </c>
      <c r="H1" s="18">
        <v>2025</v>
      </c>
      <c r="I1" s="18">
        <v>2030</v>
      </c>
      <c r="J1" s="18">
        <v>2035</v>
      </c>
      <c r="K1" s="18">
        <v>2040</v>
      </c>
      <c r="L1" s="18">
        <v>2045</v>
      </c>
      <c r="M1" s="18">
        <v>2050</v>
      </c>
      <c r="N1" s="18" t="s">
        <v>136</v>
      </c>
      <c r="O1" s="18" t="s">
        <v>137</v>
      </c>
    </row>
    <row r="2" spans="1:15">
      <c r="A2" s="60" t="s">
        <v>4</v>
      </c>
      <c r="B2" s="25" t="s">
        <v>138</v>
      </c>
      <c r="C2" s="19" t="s">
        <v>139</v>
      </c>
      <c r="D2" s="15" t="s">
        <v>140</v>
      </c>
      <c r="E2" s="15" t="s">
        <v>141</v>
      </c>
      <c r="F2" s="20">
        <v>2100</v>
      </c>
      <c r="G2" s="20"/>
      <c r="H2" s="20"/>
      <c r="I2" s="20">
        <v>1691</v>
      </c>
      <c r="J2" s="20"/>
      <c r="K2" s="20"/>
      <c r="L2" s="20"/>
      <c r="M2" s="20"/>
      <c r="N2" s="15"/>
      <c r="O2" s="15"/>
    </row>
    <row r="3" spans="1:15">
      <c r="A3" s="60"/>
      <c r="B3" s="26"/>
      <c r="C3" s="19" t="s">
        <v>142</v>
      </c>
      <c r="D3" s="15" t="s">
        <v>140</v>
      </c>
      <c r="E3" s="15" t="s">
        <v>141</v>
      </c>
      <c r="F3" s="20">
        <v>1755</v>
      </c>
      <c r="G3" s="20"/>
      <c r="H3" s="20"/>
      <c r="I3" s="20"/>
      <c r="J3" s="20"/>
      <c r="K3" s="20"/>
      <c r="L3" s="20"/>
      <c r="M3" s="20"/>
      <c r="N3" s="15"/>
      <c r="O3" s="15"/>
    </row>
    <row r="4" spans="1:15">
      <c r="A4" s="60"/>
      <c r="B4" s="26"/>
      <c r="C4" s="60" t="s">
        <v>143</v>
      </c>
      <c r="D4" s="15" t="s">
        <v>140</v>
      </c>
      <c r="E4" s="15" t="s">
        <v>144</v>
      </c>
      <c r="F4" s="20"/>
      <c r="G4" s="21">
        <v>1391.8181818181799</v>
      </c>
      <c r="H4" s="21">
        <v>1170.9090909090901</v>
      </c>
      <c r="I4" s="21">
        <v>950</v>
      </c>
      <c r="J4" s="21">
        <v>902.5</v>
      </c>
      <c r="K4" s="21">
        <v>855</v>
      </c>
      <c r="L4" s="21">
        <v>807.5</v>
      </c>
      <c r="M4" s="21">
        <v>760</v>
      </c>
      <c r="N4" s="19"/>
      <c r="O4" s="15"/>
    </row>
    <row r="5" spans="1:15">
      <c r="A5" s="60"/>
      <c r="B5" s="26"/>
      <c r="C5" s="60"/>
      <c r="D5" s="15" t="s">
        <v>140</v>
      </c>
      <c r="E5" s="15" t="s">
        <v>141</v>
      </c>
      <c r="F5" s="20"/>
      <c r="G5" s="20">
        <f>G4*'Conversion Factors'!D$3</f>
        <v>1920.7090909090882</v>
      </c>
      <c r="H5" s="20">
        <f>H4*'Conversion Factors'!E$3</f>
        <v>1510.4727272727262</v>
      </c>
      <c r="I5" s="20">
        <f>I4*'Conversion Factors'!F$3</f>
        <v>1206.5</v>
      </c>
      <c r="J5" s="20">
        <f>J4*'Conversion Factors'!G$3</f>
        <v>1119.0999999999999</v>
      </c>
      <c r="K5" s="20">
        <f>K4*'Conversion Factors'!H$3</f>
        <v>1051.6500000000001</v>
      </c>
      <c r="L5" s="20">
        <f>L4*'Conversion Factors'!I$3</f>
        <v>985.15</v>
      </c>
      <c r="M5" s="20">
        <f>M4*'Conversion Factors'!J$3</f>
        <v>912</v>
      </c>
      <c r="N5" s="19"/>
      <c r="O5" s="15"/>
    </row>
    <row r="6" spans="1:15">
      <c r="A6" s="60"/>
      <c r="B6" s="27"/>
      <c r="C6" s="60"/>
      <c r="D6" s="15" t="s">
        <v>140</v>
      </c>
      <c r="E6" s="15" t="s">
        <v>145</v>
      </c>
      <c r="F6" s="20"/>
      <c r="G6" s="20">
        <f>G5*('Conversion Factors'!$C$29^-1)</f>
        <v>1883.0481283422432</v>
      </c>
      <c r="H6" s="20">
        <f>H5*('Conversion Factors'!$C$29^-1)</f>
        <v>1480.8556149732608</v>
      </c>
      <c r="I6" s="20">
        <f>I5*('Conversion Factors'!$C$29^-1)</f>
        <v>1182.8431372549019</v>
      </c>
      <c r="J6" s="20">
        <f>J5*('Conversion Factors'!$C$29^-1)</f>
        <v>1097.1568627450979</v>
      </c>
      <c r="K6" s="20">
        <f>K5*('Conversion Factors'!$C$29^-1)</f>
        <v>1031.0294117647059</v>
      </c>
      <c r="L6" s="20">
        <f>L5*('Conversion Factors'!$C$29^-1)</f>
        <v>965.83333333333326</v>
      </c>
      <c r="M6" s="20">
        <f>M5*('Conversion Factors'!$C$29^-1)</f>
        <v>894.11764705882354</v>
      </c>
      <c r="N6" s="19"/>
      <c r="O6" s="15">
        <v>1</v>
      </c>
    </row>
    <row r="7" spans="1:15">
      <c r="A7" s="60" t="s">
        <v>7</v>
      </c>
      <c r="B7" s="60" t="s">
        <v>138</v>
      </c>
      <c r="C7" s="19" t="s">
        <v>139</v>
      </c>
      <c r="D7" s="15" t="s">
        <v>140</v>
      </c>
      <c r="E7" s="15" t="s">
        <v>141</v>
      </c>
      <c r="F7" s="20">
        <v>4726</v>
      </c>
      <c r="G7" s="20"/>
      <c r="H7" s="20"/>
      <c r="I7" s="20">
        <v>3429</v>
      </c>
      <c r="J7" s="20"/>
      <c r="K7" s="20"/>
      <c r="L7" s="20"/>
      <c r="M7" s="20"/>
      <c r="N7" s="15"/>
      <c r="O7" s="15"/>
    </row>
    <row r="8" spans="1:15">
      <c r="A8" s="60"/>
      <c r="B8" s="60"/>
      <c r="C8" s="60" t="s">
        <v>143</v>
      </c>
      <c r="D8" s="15" t="s">
        <v>140</v>
      </c>
      <c r="E8" s="15" t="s">
        <v>144</v>
      </c>
      <c r="F8" s="20"/>
      <c r="G8" s="21">
        <v>3454.53354263137</v>
      </c>
      <c r="H8" s="21">
        <v>2747.9494118391399</v>
      </c>
      <c r="I8" s="21">
        <v>2313.9188290049401</v>
      </c>
      <c r="J8" s="21">
        <v>2134.8532300688598</v>
      </c>
      <c r="K8" s="21">
        <v>1999.97314897506</v>
      </c>
      <c r="L8" s="21">
        <v>1891.7321470986799</v>
      </c>
      <c r="M8" s="21">
        <v>1801.32342217008</v>
      </c>
      <c r="N8" s="60" t="s">
        <v>146</v>
      </c>
      <c r="O8" s="15"/>
    </row>
    <row r="9" spans="1:15">
      <c r="A9" s="60"/>
      <c r="B9" s="60"/>
      <c r="C9" s="60"/>
      <c r="D9" s="15" t="s">
        <v>140</v>
      </c>
      <c r="E9" s="15" t="s">
        <v>141</v>
      </c>
      <c r="F9" s="20"/>
      <c r="G9" s="20">
        <f>G8*'Conversion Factors'!D$3</f>
        <v>4767.2562888312905</v>
      </c>
      <c r="H9" s="20">
        <f>H8*'Conversion Factors'!E$3</f>
        <v>3544.8547412724906</v>
      </c>
      <c r="I9" s="20">
        <f>I8*'Conversion Factors'!F$3</f>
        <v>2938.6769128362739</v>
      </c>
      <c r="J9" s="20">
        <f>J8*'Conversion Factors'!G$3</f>
        <v>2647.218005285386</v>
      </c>
      <c r="K9" s="20">
        <f>K8*'Conversion Factors'!H$3</f>
        <v>2459.9669732393236</v>
      </c>
      <c r="L9" s="20">
        <f>L8*'Conversion Factors'!I$3</f>
        <v>2307.9132194603894</v>
      </c>
      <c r="M9" s="20">
        <f>M8*'Conversion Factors'!J$3</f>
        <v>2161.5881066040961</v>
      </c>
      <c r="N9" s="60"/>
      <c r="O9" s="15"/>
    </row>
    <row r="10" spans="1:15">
      <c r="A10" s="60"/>
      <c r="B10" s="60"/>
      <c r="C10" s="60"/>
      <c r="D10" s="15" t="s">
        <v>140</v>
      </c>
      <c r="E10" s="15" t="s">
        <v>145</v>
      </c>
      <c r="F10" s="20"/>
      <c r="G10" s="20">
        <f>G9*('Conversion Factors'!$C$29^-1)</f>
        <v>4673.7806753247942</v>
      </c>
      <c r="H10" s="20">
        <f>H9*('Conversion Factors'!$C$29^-1)</f>
        <v>3475.347785561265</v>
      </c>
      <c r="I10" s="20">
        <f>I9*('Conversion Factors'!$C$29^-1)</f>
        <v>2881.0557968983076</v>
      </c>
      <c r="J10" s="20">
        <f>J9*('Conversion Factors'!$C$29^-1)</f>
        <v>2595.3117698876331</v>
      </c>
      <c r="K10" s="20">
        <f>K9*('Conversion Factors'!$C$29^-1)</f>
        <v>2411.7323267052193</v>
      </c>
      <c r="L10" s="20">
        <f>L9*('Conversion Factors'!$C$29^-1)</f>
        <v>2262.6600190788131</v>
      </c>
      <c r="M10" s="20">
        <f>M9*('Conversion Factors'!$C$29^-1)</f>
        <v>2119.2040260824469</v>
      </c>
      <c r="N10" s="60"/>
      <c r="O10" s="15">
        <v>1</v>
      </c>
    </row>
    <row r="11" spans="1:15">
      <c r="A11" s="60" t="s">
        <v>9</v>
      </c>
      <c r="B11" s="60" t="s">
        <v>138</v>
      </c>
      <c r="C11" s="19" t="s">
        <v>139</v>
      </c>
      <c r="D11" s="15" t="s">
        <v>140</v>
      </c>
      <c r="E11" s="15" t="s">
        <v>141</v>
      </c>
      <c r="F11" s="20"/>
      <c r="G11" s="20"/>
      <c r="H11" s="20"/>
      <c r="I11" s="20"/>
      <c r="J11" s="20"/>
      <c r="K11" s="20"/>
      <c r="L11" s="20"/>
      <c r="M11" s="20"/>
      <c r="N11" s="15"/>
      <c r="O11" s="15"/>
    </row>
    <row r="12" spans="1:15">
      <c r="A12" s="60"/>
      <c r="B12" s="60"/>
      <c r="C12" s="60" t="s">
        <v>143</v>
      </c>
      <c r="D12" s="15" t="s">
        <v>140</v>
      </c>
      <c r="E12" s="15" t="s">
        <v>144</v>
      </c>
      <c r="F12" s="20"/>
      <c r="G12" s="21">
        <v>4935.74048079363</v>
      </c>
      <c r="H12" s="21">
        <v>4000.3550532559998</v>
      </c>
      <c r="I12" s="21">
        <v>3429.0860808084999</v>
      </c>
      <c r="J12" s="21">
        <v>3189.8643513477</v>
      </c>
      <c r="K12" s="21">
        <v>3009.67202819472</v>
      </c>
      <c r="L12" s="21">
        <v>2865.0680404869399</v>
      </c>
      <c r="M12" s="21">
        <v>2744.2869878209599</v>
      </c>
      <c r="N12" s="60" t="s">
        <v>147</v>
      </c>
      <c r="O12" s="15"/>
    </row>
    <row r="13" spans="1:15">
      <c r="A13" s="60"/>
      <c r="B13" s="60"/>
      <c r="C13" s="60"/>
      <c r="D13" s="15" t="s">
        <v>140</v>
      </c>
      <c r="E13" s="15" t="s">
        <v>141</v>
      </c>
      <c r="F13" s="20"/>
      <c r="G13" s="20">
        <f>G12*'Conversion Factors'!D$3</f>
        <v>6811.3218634952091</v>
      </c>
      <c r="H13" s="20">
        <f>H12*'Conversion Factors'!E$3</f>
        <v>5160.4580187002402</v>
      </c>
      <c r="I13" s="20">
        <f>I12*'Conversion Factors'!F$3</f>
        <v>4354.9393226267948</v>
      </c>
      <c r="J13" s="20">
        <f>J12*'Conversion Factors'!G$3</f>
        <v>3955.4317956711479</v>
      </c>
      <c r="K13" s="20">
        <f>K12*'Conversion Factors'!H$3</f>
        <v>3701.8965946795056</v>
      </c>
      <c r="L13" s="20">
        <f>L12*'Conversion Factors'!I$3</f>
        <v>3495.3830093940664</v>
      </c>
      <c r="M13" s="20">
        <f>M12*'Conversion Factors'!J$3</f>
        <v>3293.144385385152</v>
      </c>
      <c r="N13" s="60"/>
      <c r="O13" s="15"/>
    </row>
    <row r="14" spans="1:15">
      <c r="A14" s="60"/>
      <c r="B14" s="60"/>
      <c r="C14" s="60"/>
      <c r="D14" s="15" t="s">
        <v>140</v>
      </c>
      <c r="E14" s="15" t="s">
        <v>145</v>
      </c>
      <c r="F14" s="20"/>
      <c r="G14" s="20">
        <f>G13*('Conversion Factors'!$C$29^-1)</f>
        <v>6677.7665328384401</v>
      </c>
      <c r="H14" s="20">
        <f>H13*('Conversion Factors'!$C$29^-1)</f>
        <v>5059.2725673531768</v>
      </c>
      <c r="I14" s="20">
        <f>I13*('Conversion Factors'!$C$29^-1)</f>
        <v>4269.5483555164656</v>
      </c>
      <c r="J14" s="20">
        <f>J13*('Conversion Factors'!$C$29^-1)</f>
        <v>3877.8743094815172</v>
      </c>
      <c r="K14" s="20">
        <f>K13*('Conversion Factors'!$C$29^-1)</f>
        <v>3629.3103869406914</v>
      </c>
      <c r="L14" s="20">
        <f>L13*('Conversion Factors'!$C$29^-1)</f>
        <v>3426.8460876412414</v>
      </c>
      <c r="M14" s="20">
        <f>M13*('Conversion Factors'!$C$29^-1)</f>
        <v>3228.5729268481882</v>
      </c>
      <c r="N14" s="60"/>
      <c r="O14" s="15"/>
    </row>
    <row r="15" spans="1:15">
      <c r="A15" s="60" t="s">
        <v>12</v>
      </c>
      <c r="B15" s="60" t="s">
        <v>138</v>
      </c>
      <c r="C15" s="19" t="s">
        <v>139</v>
      </c>
      <c r="D15" s="15" t="s">
        <v>140</v>
      </c>
      <c r="E15" s="15" t="s">
        <v>141</v>
      </c>
      <c r="F15" s="20">
        <v>1800</v>
      </c>
      <c r="G15" s="20"/>
      <c r="H15" s="20"/>
      <c r="I15" s="20">
        <v>1416</v>
      </c>
      <c r="J15" s="20"/>
      <c r="K15" s="20"/>
      <c r="L15" s="20"/>
      <c r="M15" s="20"/>
      <c r="N15" s="15"/>
      <c r="O15" s="15"/>
    </row>
    <row r="16" spans="1:15">
      <c r="A16" s="60"/>
      <c r="B16" s="60"/>
      <c r="C16" s="19" t="s">
        <v>142</v>
      </c>
      <c r="D16" s="15" t="s">
        <v>140</v>
      </c>
      <c r="E16" s="15" t="s">
        <v>141</v>
      </c>
      <c r="F16" s="20">
        <v>2100</v>
      </c>
      <c r="G16" s="20"/>
      <c r="H16" s="20"/>
      <c r="I16" s="20"/>
      <c r="J16" s="20"/>
      <c r="K16" s="20"/>
      <c r="L16" s="20"/>
      <c r="M16" s="20"/>
      <c r="N16" s="15"/>
      <c r="O16" s="15"/>
    </row>
    <row r="17" spans="1:15">
      <c r="A17" s="60"/>
      <c r="B17" s="60"/>
      <c r="C17" s="60" t="s">
        <v>143</v>
      </c>
      <c r="D17" s="15" t="s">
        <v>140</v>
      </c>
      <c r="E17" s="15" t="s">
        <v>144</v>
      </c>
      <c r="F17" s="20"/>
      <c r="G17" s="21">
        <v>1376.5401161146999</v>
      </c>
      <c r="H17" s="21">
        <v>1076.22536452503</v>
      </c>
      <c r="I17" s="21">
        <v>775.91061293535802</v>
      </c>
      <c r="J17" s="21">
        <v>741.34047360046804</v>
      </c>
      <c r="K17" s="21">
        <v>706.77033426557796</v>
      </c>
      <c r="L17" s="21">
        <v>672.20019493068901</v>
      </c>
      <c r="M17" s="21">
        <v>637.63005559579904</v>
      </c>
      <c r="N17" s="60" t="s">
        <v>148</v>
      </c>
      <c r="O17" s="15"/>
    </row>
    <row r="18" spans="1:15">
      <c r="A18" s="60"/>
      <c r="B18" s="60"/>
      <c r="C18" s="60"/>
      <c r="D18" s="15" t="s">
        <v>140</v>
      </c>
      <c r="E18" s="15" t="s">
        <v>141</v>
      </c>
      <c r="F18" s="20"/>
      <c r="G18" s="20">
        <f>G17*'Conversion Factors'!D$3</f>
        <v>1899.6253602382858</v>
      </c>
      <c r="H18" s="20">
        <f>H17*'Conversion Factors'!E$3</f>
        <v>1388.3307202372887</v>
      </c>
      <c r="I18" s="20">
        <f>I17*'Conversion Factors'!F$3</f>
        <v>985.40647842790474</v>
      </c>
      <c r="J18" s="20">
        <f>J17*'Conversion Factors'!G$3</f>
        <v>919.26218726458035</v>
      </c>
      <c r="K18" s="20">
        <f>K17*'Conversion Factors'!H$3</f>
        <v>869.32751114666087</v>
      </c>
      <c r="L18" s="20">
        <f>L17*'Conversion Factors'!I$3</f>
        <v>820.08423781544059</v>
      </c>
      <c r="M18" s="20">
        <f>M17*'Conversion Factors'!J$3</f>
        <v>765.1560667149588</v>
      </c>
      <c r="N18" s="60"/>
      <c r="O18" s="15"/>
    </row>
    <row r="19" spans="1:15">
      <c r="A19" s="60"/>
      <c r="B19" s="60"/>
      <c r="C19" s="60"/>
      <c r="D19" s="15" t="s">
        <v>140</v>
      </c>
      <c r="E19" s="15" t="s">
        <v>145</v>
      </c>
      <c r="F19" s="20"/>
      <c r="G19" s="20">
        <f>G18*('Conversion Factors'!$C$29^-1)</f>
        <v>1862.377804155182</v>
      </c>
      <c r="H19" s="20">
        <f>H18*('Conversion Factors'!$C$29^-1)</f>
        <v>1361.1085492522438</v>
      </c>
      <c r="I19" s="20">
        <f>I18*('Conversion Factors'!$C$29^-1)</f>
        <v>966.08478277245558</v>
      </c>
      <c r="J19" s="20">
        <f>J18*('Conversion Factors'!$C$29^-1)</f>
        <v>901.23743849468656</v>
      </c>
      <c r="K19" s="20">
        <f>K18*('Conversion Factors'!$C$29^-1)</f>
        <v>852.28187367319686</v>
      </c>
      <c r="L19" s="20">
        <f>L18*('Conversion Factors'!$C$29^-1)</f>
        <v>804.0041547210202</v>
      </c>
      <c r="M19" s="20">
        <f>M18*('Conversion Factors'!$C$29^-1)</f>
        <v>750.15300658329295</v>
      </c>
      <c r="N19" s="60"/>
      <c r="O19" s="15">
        <v>1</v>
      </c>
    </row>
    <row r="20" spans="1:15">
      <c r="A20" s="60" t="s">
        <v>15</v>
      </c>
      <c r="B20" s="60" t="s">
        <v>138</v>
      </c>
      <c r="C20" s="19" t="s">
        <v>139</v>
      </c>
      <c r="D20" s="15" t="s">
        <v>140</v>
      </c>
      <c r="E20" s="15" t="s">
        <v>141</v>
      </c>
      <c r="F20" s="20"/>
      <c r="G20" s="20"/>
      <c r="H20" s="20"/>
      <c r="I20" s="20"/>
      <c r="J20" s="20"/>
      <c r="K20" s="20"/>
      <c r="L20" s="20"/>
      <c r="M20" s="20"/>
      <c r="N20" s="15"/>
      <c r="O20" s="15"/>
    </row>
    <row r="21" spans="1:15">
      <c r="A21" s="60"/>
      <c r="B21" s="60"/>
      <c r="C21" s="60" t="s">
        <v>143</v>
      </c>
      <c r="D21" s="15" t="s">
        <v>140</v>
      </c>
      <c r="E21" s="15" t="s">
        <v>144</v>
      </c>
      <c r="F21" s="20"/>
      <c r="G21" s="21">
        <v>2710.1386889915598</v>
      </c>
      <c r="H21" s="21">
        <v>1857.1085708697599</v>
      </c>
      <c r="I21" s="21">
        <v>1004.07845274797</v>
      </c>
      <c r="J21" s="21">
        <v>948.42565794393795</v>
      </c>
      <c r="K21" s="21">
        <v>892.77286313990896</v>
      </c>
      <c r="L21" s="21">
        <v>837.120068335881</v>
      </c>
      <c r="M21" s="21">
        <v>781.46727353185099</v>
      </c>
      <c r="N21" s="60" t="s">
        <v>148</v>
      </c>
      <c r="O21" s="15"/>
    </row>
    <row r="22" spans="1:15">
      <c r="A22" s="60"/>
      <c r="B22" s="60"/>
      <c r="C22" s="60"/>
      <c r="D22" s="15" t="s">
        <v>140</v>
      </c>
      <c r="E22" s="15" t="s">
        <v>141</v>
      </c>
      <c r="F22" s="20"/>
      <c r="G22" s="20">
        <f>G21*'Conversion Factors'!D$3</f>
        <v>3739.9913908083522</v>
      </c>
      <c r="H22" s="20">
        <f>H21*'Conversion Factors'!E$3</f>
        <v>2395.6700564219905</v>
      </c>
      <c r="I22" s="20">
        <f>I21*'Conversion Factors'!F$3</f>
        <v>1275.1796349899219</v>
      </c>
      <c r="J22" s="20">
        <f>J21*'Conversion Factors'!G$3</f>
        <v>1176.0478158504829</v>
      </c>
      <c r="K22" s="20">
        <f>K21*'Conversion Factors'!H$3</f>
        <v>1098.1106216620881</v>
      </c>
      <c r="L22" s="20">
        <f>L21*'Conversion Factors'!I$3</f>
        <v>1021.2864833697748</v>
      </c>
      <c r="M22" s="20">
        <f>M21*'Conversion Factors'!J$3</f>
        <v>937.76072823822119</v>
      </c>
      <c r="N22" s="60"/>
      <c r="O22" s="15"/>
    </row>
    <row r="23" spans="1:15">
      <c r="A23" s="60"/>
      <c r="B23" s="60"/>
      <c r="C23" s="60"/>
      <c r="D23" s="15" t="s">
        <v>140</v>
      </c>
      <c r="E23" s="15" t="s">
        <v>145</v>
      </c>
      <c r="F23" s="20"/>
      <c r="G23" s="20">
        <f>G22*('Conversion Factors'!$C$29^-1)</f>
        <v>3666.6582262826983</v>
      </c>
      <c r="H23" s="20">
        <f>H22*('Conversion Factors'!$C$29^-1)</f>
        <v>2348.6961337470493</v>
      </c>
      <c r="I23" s="20">
        <f>I22*('Conversion Factors'!$C$29^-1)</f>
        <v>1250.1761127352174</v>
      </c>
      <c r="J23" s="20">
        <f>J22*('Conversion Factors'!$C$29^-1)</f>
        <v>1152.9880547553753</v>
      </c>
      <c r="K23" s="20">
        <f>K22*('Conversion Factors'!$C$29^-1)</f>
        <v>1076.5790408451844</v>
      </c>
      <c r="L23" s="20">
        <f>L22*('Conversion Factors'!$C$29^-1)</f>
        <v>1001.2612582056615</v>
      </c>
      <c r="M23" s="20">
        <f>M22*('Conversion Factors'!$C$29^-1)</f>
        <v>919.3732629786482</v>
      </c>
      <c r="N23" s="60"/>
      <c r="O23" s="15">
        <v>1</v>
      </c>
    </row>
    <row r="24" spans="1:15">
      <c r="A24" s="60" t="s">
        <v>18</v>
      </c>
      <c r="B24" s="60" t="s">
        <v>138</v>
      </c>
      <c r="C24" s="19" t="s">
        <v>139</v>
      </c>
      <c r="D24" s="15" t="s">
        <v>140</v>
      </c>
      <c r="E24" s="15" t="s">
        <v>141</v>
      </c>
      <c r="F24" s="20">
        <v>5300</v>
      </c>
      <c r="G24" s="20"/>
      <c r="H24" s="20"/>
      <c r="I24" s="20">
        <v>5146</v>
      </c>
      <c r="J24" s="20"/>
      <c r="K24" s="20"/>
      <c r="L24" s="20"/>
      <c r="M24" s="20"/>
      <c r="N24" s="15"/>
      <c r="O24" s="15"/>
    </row>
    <row r="25" spans="1:15">
      <c r="A25" s="60"/>
      <c r="B25" s="60"/>
      <c r="C25" s="19" t="s">
        <v>142</v>
      </c>
      <c r="D25" s="15" t="s">
        <v>140</v>
      </c>
      <c r="E25" s="15" t="s">
        <v>141</v>
      </c>
      <c r="F25" s="20">
        <v>6814</v>
      </c>
      <c r="G25" s="20"/>
      <c r="H25" s="20"/>
      <c r="I25" s="20"/>
      <c r="J25" s="20"/>
      <c r="K25" s="20"/>
      <c r="L25" s="20"/>
      <c r="M25" s="20"/>
      <c r="N25" s="15"/>
      <c r="O25" s="15"/>
    </row>
    <row r="26" spans="1:15">
      <c r="A26" s="60"/>
      <c r="B26" s="60"/>
      <c r="C26" s="60" t="s">
        <v>143</v>
      </c>
      <c r="D26" s="15" t="s">
        <v>140</v>
      </c>
      <c r="E26" s="15" t="s">
        <v>144</v>
      </c>
      <c r="F26" s="20"/>
      <c r="G26" s="21">
        <v>4332.6651732887303</v>
      </c>
      <c r="H26" s="21">
        <v>4275.1028835027901</v>
      </c>
      <c r="I26" s="21">
        <v>4156.2734749629199</v>
      </c>
      <c r="J26" s="21">
        <v>4011.7541379464401</v>
      </c>
      <c r="K26" s="21">
        <v>3871.2224056773698</v>
      </c>
      <c r="L26" s="21">
        <v>3737.8895813313402</v>
      </c>
      <c r="M26" s="21">
        <v>3559.5323644080099</v>
      </c>
      <c r="N26" s="60" t="s">
        <v>149</v>
      </c>
      <c r="O26" s="15"/>
    </row>
    <row r="27" spans="1:15">
      <c r="A27" s="60"/>
      <c r="B27" s="60"/>
      <c r="C27" s="60"/>
      <c r="D27" s="15" t="s">
        <v>140</v>
      </c>
      <c r="E27" s="15" t="s">
        <v>141</v>
      </c>
      <c r="F27" s="20"/>
      <c r="G27" s="20">
        <f>G26*'Conversion Factors'!D$3</f>
        <v>5979.0779391384476</v>
      </c>
      <c r="H27" s="20">
        <f>H26*'Conversion Factors'!E$3</f>
        <v>5514.8827197185992</v>
      </c>
      <c r="I27" s="20">
        <f>I26*'Conversion Factors'!F$3</f>
        <v>5278.4673132029084</v>
      </c>
      <c r="J27" s="20">
        <f>J26*'Conversion Factors'!G$3</f>
        <v>4974.5751310535861</v>
      </c>
      <c r="K27" s="20">
        <f>K26*'Conversion Factors'!H$3</f>
        <v>4761.6035589831645</v>
      </c>
      <c r="L27" s="20">
        <f>L26*'Conversion Factors'!I$3</f>
        <v>4560.225289224235</v>
      </c>
      <c r="M27" s="20">
        <f>M26*'Conversion Factors'!J$3</f>
        <v>4271.4388372896119</v>
      </c>
      <c r="N27" s="60"/>
      <c r="O27" s="15"/>
    </row>
    <row r="28" spans="1:15">
      <c r="A28" s="60"/>
      <c r="B28" s="60"/>
      <c r="C28" s="60"/>
      <c r="D28" s="15" t="s">
        <v>140</v>
      </c>
      <c r="E28" s="15" t="s">
        <v>145</v>
      </c>
      <c r="F28" s="20"/>
      <c r="G28" s="20">
        <f>G27*('Conversion Factors'!$C$29^-1)</f>
        <v>5861.8411168023995</v>
      </c>
      <c r="H28" s="20">
        <f>H27*('Conversion Factors'!$C$29^-1)</f>
        <v>5406.7477644299988</v>
      </c>
      <c r="I28" s="20">
        <f>I27*('Conversion Factors'!$C$29^-1)</f>
        <v>5174.9679541204978</v>
      </c>
      <c r="J28" s="20">
        <f>J27*('Conversion Factors'!$C$29^-1)</f>
        <v>4877.0344422093976</v>
      </c>
      <c r="K28" s="20">
        <f>K27*('Conversion Factors'!$C$29^-1)</f>
        <v>4668.2387833168277</v>
      </c>
      <c r="L28" s="20">
        <f>L27*('Conversion Factors'!$C$29^-1)</f>
        <v>4470.8091070825831</v>
      </c>
      <c r="M28" s="20">
        <f>M27*('Conversion Factors'!$C$29^-1)</f>
        <v>4187.6851345976584</v>
      </c>
      <c r="N28" s="60"/>
      <c r="O28" s="15">
        <v>1</v>
      </c>
    </row>
    <row r="29" spans="1:15">
      <c r="A29" s="60" t="s">
        <v>20</v>
      </c>
      <c r="B29" s="60" t="s">
        <v>138</v>
      </c>
      <c r="C29" s="19"/>
      <c r="D29" s="15"/>
      <c r="E29" s="15"/>
      <c r="F29" s="20"/>
      <c r="G29" s="20"/>
      <c r="H29" s="20"/>
      <c r="I29" s="20"/>
      <c r="J29" s="20"/>
      <c r="K29" s="20"/>
      <c r="L29" s="20"/>
      <c r="M29" s="20"/>
      <c r="N29" s="15"/>
      <c r="O29" s="15"/>
    </row>
    <row r="30" spans="1:15">
      <c r="A30" s="60"/>
      <c r="B30" s="60"/>
      <c r="C30" s="60" t="s">
        <v>150</v>
      </c>
      <c r="D30" s="15" t="s">
        <v>140</v>
      </c>
      <c r="E30" s="15" t="s">
        <v>151</v>
      </c>
      <c r="F30" s="20"/>
      <c r="G30" s="20">
        <v>6297.0841679197501</v>
      </c>
      <c r="H30" s="20">
        <v>6297.0841679197501</v>
      </c>
      <c r="I30" s="20">
        <v>6297.0841679197501</v>
      </c>
      <c r="J30" s="20">
        <v>6297.0841679197501</v>
      </c>
      <c r="K30" s="20">
        <v>6297.0841679197501</v>
      </c>
      <c r="L30" s="20">
        <v>6297.0841679197501</v>
      </c>
      <c r="M30" s="20">
        <v>6297.0841679197501</v>
      </c>
      <c r="N30" s="60" t="s">
        <v>152</v>
      </c>
      <c r="O30" s="15"/>
    </row>
    <row r="31" spans="1:15">
      <c r="A31" s="60"/>
      <c r="B31" s="60"/>
      <c r="C31" s="60"/>
      <c r="D31" s="15" t="s">
        <v>140</v>
      </c>
      <c r="E31" s="15" t="s">
        <v>145</v>
      </c>
      <c r="F31" s="20"/>
      <c r="G31" s="20">
        <f>G30*'Conversion Factors'!D$3</f>
        <v>8689.9761517292554</v>
      </c>
      <c r="H31" s="20">
        <f>H30*'Conversion Factors'!E$3</f>
        <v>8123.238576616478</v>
      </c>
      <c r="I31" s="20">
        <f>I30*'Conversion Factors'!F$3</f>
        <v>7997.2968932580825</v>
      </c>
      <c r="J31" s="20">
        <f>J30*'Conversion Factors'!G$3</f>
        <v>7808.3843682204897</v>
      </c>
      <c r="K31" s="20">
        <f>K30*'Conversion Factors'!H$3</f>
        <v>7745.4135265412924</v>
      </c>
      <c r="L31" s="20">
        <f>L30*'Conversion Factors'!I$3</f>
        <v>7682.4426848620951</v>
      </c>
      <c r="M31" s="20">
        <f>M30*'Conversion Factors'!J$3</f>
        <v>7556.5010015036996</v>
      </c>
      <c r="N31" s="60"/>
      <c r="O31" s="15">
        <v>1</v>
      </c>
    </row>
    <row r="32" spans="1:15">
      <c r="A32" s="60" t="s">
        <v>22</v>
      </c>
      <c r="B32" s="60" t="s">
        <v>138</v>
      </c>
      <c r="C32" s="19"/>
      <c r="D32" s="15"/>
      <c r="E32" s="15"/>
      <c r="F32" s="20"/>
      <c r="G32" s="20"/>
      <c r="H32" s="20"/>
      <c r="I32" s="20"/>
      <c r="J32" s="20"/>
      <c r="K32" s="20"/>
      <c r="L32" s="20"/>
      <c r="M32" s="20"/>
      <c r="N32" s="15"/>
      <c r="O32" s="15"/>
    </row>
    <row r="33" spans="1:1024" s="1" customFormat="1" ht="14.25">
      <c r="A33" s="60"/>
      <c r="B33" s="60"/>
      <c r="C33" s="60" t="s">
        <v>143</v>
      </c>
      <c r="D33" s="15" t="s">
        <v>140</v>
      </c>
      <c r="E33" s="15" t="s">
        <v>144</v>
      </c>
      <c r="F33" s="20"/>
      <c r="G33" s="22">
        <v>810.03484410554597</v>
      </c>
      <c r="H33" s="22">
        <v>576.84245353167296</v>
      </c>
      <c r="I33" s="22">
        <v>490.51244591704199</v>
      </c>
      <c r="J33" s="22">
        <v>464.07802729277103</v>
      </c>
      <c r="K33" s="22">
        <v>437.64360866850001</v>
      </c>
      <c r="L33" s="22">
        <v>411.20919004422899</v>
      </c>
      <c r="M33" s="22">
        <v>384.774771419959</v>
      </c>
      <c r="N33" s="60" t="s">
        <v>149</v>
      </c>
      <c r="O33" s="15"/>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c r="A34" s="60"/>
      <c r="B34" s="60"/>
      <c r="C34" s="60"/>
      <c r="D34" s="15" t="s">
        <v>140</v>
      </c>
      <c r="E34" s="15" t="s">
        <v>141</v>
      </c>
      <c r="F34" s="20"/>
      <c r="G34" s="20">
        <f>G33*'Conversion Factors'!D$3</f>
        <v>1117.8480848656534</v>
      </c>
      <c r="H34" s="20">
        <f>H33*'Conversion Factors'!E$3</f>
        <v>744.12676505585819</v>
      </c>
      <c r="I34" s="20">
        <f>I33*'Conversion Factors'!F$3</f>
        <v>622.95080631464339</v>
      </c>
      <c r="J34" s="20">
        <f>J33*'Conversion Factors'!G$3</f>
        <v>575.45675384303604</v>
      </c>
      <c r="K34" s="20">
        <f>K33*'Conversion Factors'!H$3</f>
        <v>538.30163866225496</v>
      </c>
      <c r="L34" s="20">
        <f>L33*'Conversion Factors'!I$3</f>
        <v>501.67521185395935</v>
      </c>
      <c r="M34" s="20">
        <f>M33*'Conversion Factors'!J$3</f>
        <v>461.72972570395075</v>
      </c>
      <c r="N34" s="60"/>
      <c r="O34" s="15"/>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s="60"/>
      <c r="B35" s="60"/>
      <c r="C35" s="60"/>
      <c r="D35" s="15" t="s">
        <v>140</v>
      </c>
      <c r="E35" s="15" t="s">
        <v>145</v>
      </c>
      <c r="F35" s="20"/>
      <c r="G35" s="20">
        <f>G34*('Conversion Factors'!$C$29^-1)</f>
        <v>1095.9294949663267</v>
      </c>
      <c r="H35" s="20">
        <f>H34*('Conversion Factors'!$C$29^-1)</f>
        <v>729.5360441724099</v>
      </c>
      <c r="I35" s="20">
        <f>I34*('Conversion Factors'!$C$29^-1)</f>
        <v>610.73608462219943</v>
      </c>
      <c r="J35" s="20">
        <f>J34*('Conversion Factors'!$C$29^-1)</f>
        <v>564.1732880814078</v>
      </c>
      <c r="K35" s="20">
        <f>K34*('Conversion Factors'!$C$29^-1)</f>
        <v>527.74670457083812</v>
      </c>
      <c r="L35" s="20">
        <f>L34*('Conversion Factors'!$C$29^-1)</f>
        <v>491.83844299407775</v>
      </c>
      <c r="M35" s="20">
        <f>M34*('Conversion Factors'!$C$29^-1)</f>
        <v>452.67620167053991</v>
      </c>
      <c r="N35" s="60"/>
      <c r="O35" s="15">
        <v>1</v>
      </c>
    </row>
    <row r="36" spans="1:1024">
      <c r="A36" s="60" t="s">
        <v>24</v>
      </c>
      <c r="B36" s="60" t="s">
        <v>138</v>
      </c>
      <c r="C36" s="19" t="s">
        <v>139</v>
      </c>
      <c r="D36" s="15" t="s">
        <v>140</v>
      </c>
      <c r="E36" s="15" t="s">
        <v>141</v>
      </c>
      <c r="F36" s="20">
        <v>2125</v>
      </c>
      <c r="G36" s="20"/>
      <c r="H36" s="20"/>
      <c r="I36" s="20">
        <v>1071</v>
      </c>
      <c r="J36" s="20"/>
      <c r="K36" s="20"/>
      <c r="L36" s="20"/>
      <c r="M36" s="20"/>
      <c r="N36" s="15"/>
      <c r="O36" s="15"/>
    </row>
    <row r="37" spans="1:1024">
      <c r="A37" s="60"/>
      <c r="B37" s="60"/>
      <c r="C37" s="19" t="s">
        <v>142</v>
      </c>
      <c r="D37" s="15" t="s">
        <v>140</v>
      </c>
      <c r="E37" s="15" t="s">
        <v>141</v>
      </c>
      <c r="F37" s="20">
        <v>3975</v>
      </c>
      <c r="G37" s="20"/>
      <c r="H37" s="20"/>
      <c r="I37" s="20"/>
      <c r="J37" s="20"/>
      <c r="K37" s="20"/>
      <c r="L37" s="20"/>
      <c r="M37" s="20"/>
      <c r="N37" s="15"/>
      <c r="O37" s="15"/>
    </row>
    <row r="38" spans="1:1024">
      <c r="A38" s="60"/>
      <c r="B38" s="60"/>
      <c r="C38" s="60" t="s">
        <v>143</v>
      </c>
      <c r="D38" s="15" t="s">
        <v>140</v>
      </c>
      <c r="E38" s="15" t="s">
        <v>144</v>
      </c>
      <c r="F38" s="20"/>
      <c r="G38" s="21">
        <v>1363.2842342153699</v>
      </c>
      <c r="H38" s="21">
        <v>955.92838733826397</v>
      </c>
      <c r="I38" s="21">
        <v>784.09382170179197</v>
      </c>
      <c r="J38" s="21">
        <v>735.08795784542997</v>
      </c>
      <c r="K38" s="21">
        <v>686.08209398906695</v>
      </c>
      <c r="L38" s="21">
        <v>637.07623013270495</v>
      </c>
      <c r="M38" s="21">
        <v>588.07036627634398</v>
      </c>
      <c r="N38" s="60" t="s">
        <v>149</v>
      </c>
      <c r="O38" s="15"/>
    </row>
    <row r="39" spans="1:1024">
      <c r="A39" s="60"/>
      <c r="B39" s="60"/>
      <c r="C39" s="60"/>
      <c r="D39" s="15" t="s">
        <v>140</v>
      </c>
      <c r="E39" s="15" t="s">
        <v>141</v>
      </c>
      <c r="F39" s="20"/>
      <c r="G39" s="20">
        <f>G38*'Conversion Factors'!D$3</f>
        <v>1881.3322432172104</v>
      </c>
      <c r="H39" s="20">
        <f>H38*'Conversion Factors'!E$3</f>
        <v>1233.1476196663605</v>
      </c>
      <c r="I39" s="20">
        <f>I38*'Conversion Factors'!F$3</f>
        <v>995.79915356127583</v>
      </c>
      <c r="J39" s="20">
        <f>J38*'Conversion Factors'!G$3</f>
        <v>911.50906772833321</v>
      </c>
      <c r="K39" s="20">
        <f>K38*'Conversion Factors'!H$3</f>
        <v>843.88097560655228</v>
      </c>
      <c r="L39" s="20">
        <f>L38*'Conversion Factors'!I$3</f>
        <v>777.23300076190003</v>
      </c>
      <c r="M39" s="20">
        <f>M38*'Conversion Factors'!J$3</f>
        <v>705.68443953161272</v>
      </c>
      <c r="N39" s="60"/>
      <c r="O39" s="15"/>
    </row>
    <row r="40" spans="1:1024">
      <c r="A40" s="60"/>
      <c r="B40" s="60"/>
      <c r="C40" s="60"/>
      <c r="D40" s="15" t="s">
        <v>140</v>
      </c>
      <c r="E40" s="15" t="s">
        <v>145</v>
      </c>
      <c r="F40" s="20"/>
      <c r="G40" s="20">
        <f>G39*('Conversion Factors'!$C$29^-1)</f>
        <v>1844.4433757031472</v>
      </c>
      <c r="H40" s="20">
        <f>H39*('Conversion Factors'!$C$29^-1)</f>
        <v>1208.9682545748631</v>
      </c>
      <c r="I40" s="20">
        <f>I39*('Conversion Factors'!$C$29^-1)</f>
        <v>976.27367996203509</v>
      </c>
      <c r="J40" s="20">
        <f>J39*('Conversion Factors'!$C$29^-1)</f>
        <v>893.63634091013057</v>
      </c>
      <c r="K40" s="20">
        <f>K39*('Conversion Factors'!$C$29^-1)</f>
        <v>827.33428981034535</v>
      </c>
      <c r="L40" s="20">
        <f>L39*('Conversion Factors'!$C$29^-1)</f>
        <v>761.99313800186269</v>
      </c>
      <c r="M40" s="20">
        <f>M39*('Conversion Factors'!$C$29^-1)</f>
        <v>691.84748973687522</v>
      </c>
      <c r="N40" s="60"/>
      <c r="O40" s="15">
        <v>1</v>
      </c>
    </row>
    <row r="41" spans="1:1024">
      <c r="A41" s="60" t="s">
        <v>26</v>
      </c>
      <c r="B41" s="60" t="s">
        <v>153</v>
      </c>
      <c r="C41" s="19" t="s">
        <v>139</v>
      </c>
      <c r="D41" s="15" t="s">
        <v>140</v>
      </c>
      <c r="E41" s="15" t="s">
        <v>141</v>
      </c>
      <c r="F41" s="20">
        <v>1688</v>
      </c>
      <c r="G41" s="20"/>
      <c r="H41" s="20"/>
      <c r="I41" s="20">
        <v>1574</v>
      </c>
      <c r="J41" s="20"/>
      <c r="K41" s="20"/>
      <c r="L41" s="20"/>
      <c r="M41" s="20"/>
      <c r="N41" s="15"/>
      <c r="O41" s="15"/>
    </row>
    <row r="42" spans="1:1024">
      <c r="A42" s="60"/>
      <c r="B42" s="60"/>
      <c r="C42" s="19" t="s">
        <v>142</v>
      </c>
      <c r="D42" s="15" t="s">
        <v>140</v>
      </c>
      <c r="E42" s="15" t="s">
        <v>141</v>
      </c>
      <c r="F42" s="20">
        <v>1906</v>
      </c>
      <c r="G42" s="20"/>
      <c r="H42" s="20"/>
      <c r="I42" s="20"/>
      <c r="J42" s="20"/>
      <c r="K42" s="20"/>
      <c r="L42" s="20"/>
      <c r="M42" s="20"/>
      <c r="N42" s="15"/>
      <c r="O42" s="15"/>
    </row>
    <row r="43" spans="1:1024">
      <c r="A43" s="60"/>
      <c r="B43" s="60"/>
      <c r="C43" s="60" t="s">
        <v>143</v>
      </c>
      <c r="D43" s="15" t="s">
        <v>140</v>
      </c>
      <c r="E43" s="15" t="s">
        <v>144</v>
      </c>
      <c r="F43" s="20"/>
      <c r="G43" s="21">
        <v>1049.31178320442</v>
      </c>
      <c r="H43" s="21">
        <v>1025.1896732457001</v>
      </c>
      <c r="I43" s="21">
        <v>998.87464419982302</v>
      </c>
      <c r="J43" s="21">
        <v>976.94545332825703</v>
      </c>
      <c r="K43" s="21">
        <v>955.01626245669195</v>
      </c>
      <c r="L43" s="21">
        <v>935.279990672282</v>
      </c>
      <c r="M43" s="21">
        <v>906.77204253924697</v>
      </c>
      <c r="N43" s="60" t="s">
        <v>149</v>
      </c>
      <c r="O43" s="15"/>
    </row>
    <row r="44" spans="1:1024">
      <c r="A44" s="60"/>
      <c r="B44" s="60"/>
      <c r="C44" s="60"/>
      <c r="D44" s="15" t="s">
        <v>140</v>
      </c>
      <c r="E44" s="15" t="s">
        <v>141</v>
      </c>
      <c r="F44" s="20"/>
      <c r="G44" s="20">
        <f>G43*'Conversion Factors'!D$3</f>
        <v>1448.0502608220995</v>
      </c>
      <c r="H44" s="20">
        <f>H43*'Conversion Factors'!E$3</f>
        <v>1322.494678486953</v>
      </c>
      <c r="I44" s="20">
        <f>I43*'Conversion Factors'!F$3</f>
        <v>1268.5707981337753</v>
      </c>
      <c r="J44" s="20">
        <f>J43*'Conversion Factors'!G$3</f>
        <v>1211.4123621270387</v>
      </c>
      <c r="K44" s="20">
        <f>K43*'Conversion Factors'!H$3</f>
        <v>1174.670002821731</v>
      </c>
      <c r="L44" s="20">
        <f>L43*'Conversion Factors'!I$3</f>
        <v>1141.041588620184</v>
      </c>
      <c r="M44" s="20">
        <f>M43*'Conversion Factors'!J$3</f>
        <v>1088.1264510470962</v>
      </c>
      <c r="N44" s="60"/>
      <c r="O44" s="15"/>
    </row>
    <row r="45" spans="1:1024">
      <c r="A45" s="60"/>
      <c r="B45" s="60"/>
      <c r="C45" s="60"/>
      <c r="D45" s="15" t="s">
        <v>140</v>
      </c>
      <c r="E45" s="15" t="s">
        <v>145</v>
      </c>
      <c r="F45" s="20"/>
      <c r="G45" s="20">
        <f>G44*('Conversion Factors'!$C$29^-1)</f>
        <v>1419.6571184530387</v>
      </c>
      <c r="H45" s="20">
        <f>H44*('Conversion Factors'!$C$29^-1)</f>
        <v>1296.5634102813265</v>
      </c>
      <c r="I45" s="20">
        <f>I44*('Conversion Factors'!$C$29^-1)</f>
        <v>1243.696860915466</v>
      </c>
      <c r="J45" s="20">
        <f>J44*('Conversion Factors'!$C$29^-1)</f>
        <v>1187.6591785559203</v>
      </c>
      <c r="K45" s="20">
        <f>K44*('Conversion Factors'!$C$29^-1)</f>
        <v>1151.6372576683636</v>
      </c>
      <c r="L45" s="20">
        <f>L44*('Conversion Factors'!$C$29^-1)</f>
        <v>1118.6682241374353</v>
      </c>
      <c r="M45" s="20">
        <f>M44*('Conversion Factors'!$C$29^-1)</f>
        <v>1066.790638281467</v>
      </c>
      <c r="N45" s="60"/>
      <c r="O45" s="15">
        <v>1</v>
      </c>
    </row>
    <row r="46" spans="1:1024">
      <c r="A46" s="60" t="s">
        <v>28</v>
      </c>
      <c r="B46" s="60" t="s">
        <v>153</v>
      </c>
      <c r="C46" s="19" t="s">
        <v>139</v>
      </c>
      <c r="D46" s="15" t="s">
        <v>140</v>
      </c>
      <c r="E46" s="15" t="s">
        <v>141</v>
      </c>
      <c r="F46" s="20">
        <v>3376</v>
      </c>
      <c r="G46" s="20"/>
      <c r="H46" s="20"/>
      <c r="I46" s="20">
        <v>2987</v>
      </c>
      <c r="J46" s="20"/>
      <c r="K46" s="20"/>
      <c r="L46" s="20"/>
      <c r="M46" s="20"/>
      <c r="N46" s="15"/>
      <c r="O46" s="15"/>
    </row>
    <row r="47" spans="1:1024">
      <c r="A47" s="60"/>
      <c r="B47" s="60"/>
      <c r="C47" s="60" t="s">
        <v>143</v>
      </c>
      <c r="D47" s="15" t="s">
        <v>140</v>
      </c>
      <c r="E47" s="15" t="s">
        <v>144</v>
      </c>
      <c r="F47" s="20"/>
      <c r="G47" s="21">
        <v>2571.1976296910898</v>
      </c>
      <c r="H47" s="21">
        <v>2303.6615010579899</v>
      </c>
      <c r="I47" s="21">
        <v>2166.6040581107</v>
      </c>
      <c r="J47" s="21">
        <v>2015.2926410969001</v>
      </c>
      <c r="K47" s="21">
        <v>1879.33165769319</v>
      </c>
      <c r="L47" s="21">
        <v>1799.2901110119799</v>
      </c>
      <c r="M47" s="21">
        <v>1699.51229254635</v>
      </c>
      <c r="N47" s="60" t="s">
        <v>149</v>
      </c>
      <c r="O47" s="15"/>
    </row>
    <row r="48" spans="1:1024">
      <c r="A48" s="60"/>
      <c r="B48" s="60"/>
      <c r="C48" s="60"/>
      <c r="D48" s="15" t="s">
        <v>140</v>
      </c>
      <c r="E48" s="15" t="s">
        <v>141</v>
      </c>
      <c r="F48" s="20"/>
      <c r="G48" s="20">
        <f>G47*'Conversion Factors'!D$3</f>
        <v>3548.2527289737036</v>
      </c>
      <c r="H48" s="20">
        <f>H47*'Conversion Factors'!E$3</f>
        <v>2971.723336364807</v>
      </c>
      <c r="I48" s="20">
        <f>I47*'Conversion Factors'!F$3</f>
        <v>2751.587153800589</v>
      </c>
      <c r="J48" s="20">
        <f>J47*'Conversion Factors'!G$3</f>
        <v>2498.9628749601561</v>
      </c>
      <c r="K48" s="20">
        <f>K47*'Conversion Factors'!H$3</f>
        <v>2311.5779389626236</v>
      </c>
      <c r="L48" s="20">
        <f>L47*'Conversion Factors'!I$3</f>
        <v>2195.1339354346155</v>
      </c>
      <c r="M48" s="20">
        <f>M47*'Conversion Factors'!J$3</f>
        <v>2039.4147510556199</v>
      </c>
      <c r="N48" s="60"/>
      <c r="O48" s="15"/>
    </row>
    <row r="49" spans="1:15">
      <c r="A49" s="60"/>
      <c r="B49" s="60"/>
      <c r="C49" s="60"/>
      <c r="D49" s="15" t="s">
        <v>140</v>
      </c>
      <c r="E49" s="15" t="s">
        <v>145</v>
      </c>
      <c r="F49" s="20"/>
      <c r="G49" s="20">
        <f>G48*('Conversion Factors'!$C$29^-1)</f>
        <v>3478.6791460526506</v>
      </c>
      <c r="H49" s="20">
        <f>H48*('Conversion Factors'!$C$29^-1)</f>
        <v>2913.4542513380461</v>
      </c>
      <c r="I49" s="20">
        <f>I48*('Conversion Factors'!$C$29^-1)</f>
        <v>2697.6344645103813</v>
      </c>
      <c r="J49" s="20">
        <f>J48*('Conversion Factors'!$C$29^-1)</f>
        <v>2449.9636029021135</v>
      </c>
      <c r="K49" s="20">
        <f>K48*('Conversion Factors'!$C$29^-1)</f>
        <v>2266.2528813359054</v>
      </c>
      <c r="L49" s="20">
        <f>L48*('Conversion Factors'!$C$29^-1)</f>
        <v>2152.0920935633485</v>
      </c>
      <c r="M49" s="20">
        <f>M48*('Conversion Factors'!$C$29^-1)</f>
        <v>1999.4262265251175</v>
      </c>
      <c r="N49" s="60"/>
      <c r="O49" s="15">
        <v>1</v>
      </c>
    </row>
    <row r="50" spans="1:15">
      <c r="A50" s="60" t="s">
        <v>31</v>
      </c>
      <c r="B50" s="60" t="s">
        <v>153</v>
      </c>
      <c r="C50" s="19" t="s">
        <v>139</v>
      </c>
      <c r="D50" s="15" t="s">
        <v>140</v>
      </c>
      <c r="E50" s="15" t="s">
        <v>141</v>
      </c>
      <c r="F50" s="20">
        <v>1755</v>
      </c>
      <c r="G50" s="20"/>
      <c r="H50" s="20"/>
      <c r="I50" s="20">
        <v>1632</v>
      </c>
      <c r="J50" s="20"/>
      <c r="K50" s="20"/>
      <c r="L50" s="20"/>
      <c r="M50" s="20"/>
      <c r="N50" s="15"/>
      <c r="O50" s="15"/>
    </row>
    <row r="51" spans="1:15">
      <c r="A51" s="60"/>
      <c r="B51" s="60"/>
      <c r="C51" s="19" t="s">
        <v>142</v>
      </c>
      <c r="D51" s="15" t="s">
        <v>140</v>
      </c>
      <c r="E51" s="15" t="s">
        <v>141</v>
      </c>
      <c r="F51" s="20">
        <v>1735</v>
      </c>
      <c r="G51" s="20"/>
      <c r="H51" s="20"/>
      <c r="I51" s="20"/>
      <c r="J51" s="20"/>
      <c r="K51" s="20"/>
      <c r="L51" s="20"/>
      <c r="M51" s="20"/>
      <c r="N51" s="15"/>
      <c r="O51" s="15"/>
    </row>
    <row r="52" spans="1:15">
      <c r="A52" s="60"/>
      <c r="B52" s="60"/>
      <c r="C52" s="60" t="s">
        <v>143</v>
      </c>
      <c r="D52" s="15" t="s">
        <v>140</v>
      </c>
      <c r="E52" s="15" t="s">
        <v>144</v>
      </c>
      <c r="F52" s="20"/>
      <c r="G52" s="21">
        <v>927.60477386723403</v>
      </c>
      <c r="H52" s="21">
        <v>882.64993258052402</v>
      </c>
      <c r="I52" s="21">
        <v>846.46676764244103</v>
      </c>
      <c r="J52" s="21">
        <v>823.44111722729701</v>
      </c>
      <c r="K52" s="21">
        <v>800.415466812153</v>
      </c>
      <c r="L52" s="21">
        <v>779.58273548416503</v>
      </c>
      <c r="M52" s="21">
        <v>752.17124689470802</v>
      </c>
      <c r="N52" s="60" t="s">
        <v>149</v>
      </c>
      <c r="O52" s="15"/>
    </row>
    <row r="53" spans="1:15">
      <c r="A53" s="60"/>
      <c r="B53" s="60"/>
      <c r="C53" s="60"/>
      <c r="D53" s="15" t="s">
        <v>140</v>
      </c>
      <c r="E53" s="15" t="s">
        <v>141</v>
      </c>
      <c r="F53" s="20"/>
      <c r="G53" s="20">
        <f>G52*'Conversion Factors'!D$3</f>
        <v>1280.0945879367828</v>
      </c>
      <c r="H53" s="20">
        <f>H52*'Conversion Factors'!E$3</f>
        <v>1138.6184130288759</v>
      </c>
      <c r="I53" s="20">
        <f>I52*'Conversion Factors'!F$3</f>
        <v>1075.0127949059001</v>
      </c>
      <c r="J53" s="20">
        <f>J52*'Conversion Factors'!G$3</f>
        <v>1021.0669853618483</v>
      </c>
      <c r="K53" s="20">
        <f>K52*'Conversion Factors'!H$3</f>
        <v>984.51102417894822</v>
      </c>
      <c r="L53" s="20">
        <f>L52*'Conversion Factors'!I$3</f>
        <v>951.09093729068127</v>
      </c>
      <c r="M53" s="20">
        <f>M52*'Conversion Factors'!J$3</f>
        <v>902.60549627364958</v>
      </c>
      <c r="N53" s="60"/>
      <c r="O53" s="15"/>
    </row>
    <row r="54" spans="1:15">
      <c r="A54" s="60"/>
      <c r="B54" s="60"/>
      <c r="C54" s="60"/>
      <c r="D54" s="15" t="s">
        <v>140</v>
      </c>
      <c r="E54" s="15" t="s">
        <v>145</v>
      </c>
      <c r="F54" s="20"/>
      <c r="G54" s="20">
        <f>G53*('Conversion Factors'!$C$29^-1)</f>
        <v>1254.9946940556692</v>
      </c>
      <c r="H54" s="20">
        <f>H53*('Conversion Factors'!$C$29^-1)</f>
        <v>1116.2925617930155</v>
      </c>
      <c r="I54" s="20">
        <f>I53*('Conversion Factors'!$C$29^-1)</f>
        <v>1053.9341126528432</v>
      </c>
      <c r="J54" s="20">
        <f>J53*('Conversion Factors'!$C$29^-1)</f>
        <v>1001.0460640802434</v>
      </c>
      <c r="K54" s="20">
        <f>K53*('Conversion Factors'!$C$29^-1)</f>
        <v>965.20688644994914</v>
      </c>
      <c r="L54" s="20">
        <f>L53*('Conversion Factors'!$C$29^-1)</f>
        <v>932.44209538302084</v>
      </c>
      <c r="M54" s="20">
        <f>M53*('Conversion Factors'!$C$29^-1)</f>
        <v>884.90734928789175</v>
      </c>
      <c r="N54" s="60"/>
      <c r="O54" s="15">
        <v>1</v>
      </c>
    </row>
    <row r="55" spans="1:15">
      <c r="A55" s="60" t="s">
        <v>33</v>
      </c>
      <c r="B55" s="60" t="s">
        <v>138</v>
      </c>
      <c r="C55" s="19" t="s">
        <v>142</v>
      </c>
      <c r="D55" s="15" t="s">
        <v>140</v>
      </c>
      <c r="E55" s="15" t="s">
        <v>141</v>
      </c>
      <c r="F55" s="20">
        <v>7201</v>
      </c>
      <c r="G55" s="20"/>
      <c r="H55" s="20"/>
      <c r="I55" s="20"/>
      <c r="J55" s="20"/>
      <c r="K55" s="20"/>
      <c r="L55" s="20"/>
      <c r="M55" s="20"/>
      <c r="N55" s="15"/>
      <c r="O55" s="15"/>
    </row>
    <row r="56" spans="1:15">
      <c r="A56" s="60"/>
      <c r="B56" s="60"/>
      <c r="C56" s="60" t="s">
        <v>143</v>
      </c>
      <c r="D56" s="15" t="s">
        <v>140</v>
      </c>
      <c r="E56" s="15" t="s">
        <v>144</v>
      </c>
      <c r="F56" s="20"/>
      <c r="G56" s="21">
        <v>6542.0711243543501</v>
      </c>
      <c r="H56" s="21">
        <v>6033.15447256688</v>
      </c>
      <c r="I56" s="21">
        <v>5550.1662445720103</v>
      </c>
      <c r="J56" s="21">
        <v>5412.7927096379699</v>
      </c>
      <c r="K56" s="21">
        <v>5278.8193409816004</v>
      </c>
      <c r="L56" s="21">
        <v>5148.1619802479499</v>
      </c>
      <c r="M56" s="21">
        <v>5020.7385521062497</v>
      </c>
      <c r="N56" s="60" t="s">
        <v>149</v>
      </c>
      <c r="O56" s="15"/>
    </row>
    <row r="57" spans="1:15">
      <c r="A57" s="60"/>
      <c r="B57" s="60"/>
      <c r="C57" s="60"/>
      <c r="D57" s="15" t="s">
        <v>140</v>
      </c>
      <c r="E57" s="15" t="s">
        <v>141</v>
      </c>
      <c r="F57" s="20"/>
      <c r="G57" s="20">
        <f>G56*'Conversion Factors'!D$3</f>
        <v>9028.0581516090024</v>
      </c>
      <c r="H57" s="20">
        <f>H56*'Conversion Factors'!E$3</f>
        <v>7782.7692696112754</v>
      </c>
      <c r="I57" s="20">
        <f>I56*'Conversion Factors'!F$3</f>
        <v>7048.7111306064535</v>
      </c>
      <c r="J57" s="20">
        <f>J56*'Conversion Factors'!G$3</f>
        <v>6711.8629599510823</v>
      </c>
      <c r="K57" s="20">
        <f>K56*'Conversion Factors'!H$3</f>
        <v>6492.947789407368</v>
      </c>
      <c r="L57" s="20">
        <f>L56*'Conversion Factors'!I$3</f>
        <v>6280.7576159024984</v>
      </c>
      <c r="M57" s="20">
        <f>M56*'Conversion Factors'!J$3</f>
        <v>6024.8862625274996</v>
      </c>
      <c r="N57" s="60"/>
      <c r="O57" s="15"/>
    </row>
    <row r="58" spans="1:15">
      <c r="A58" s="60"/>
      <c r="B58" s="60"/>
      <c r="C58" s="60"/>
      <c r="D58" s="15" t="s">
        <v>140</v>
      </c>
      <c r="E58" s="15" t="s">
        <v>145</v>
      </c>
      <c r="F58" s="20"/>
      <c r="G58" s="20">
        <f>G57*('Conversion Factors'!$C$29^-1)</f>
        <v>8851.0374035382374</v>
      </c>
      <c r="H58" s="20">
        <f>H57*('Conversion Factors'!$C$29^-1)</f>
        <v>7630.1659505992893</v>
      </c>
      <c r="I58" s="20">
        <f>I57*('Conversion Factors'!$C$29^-1)</f>
        <v>6910.5011084376993</v>
      </c>
      <c r="J58" s="20">
        <f>J57*('Conversion Factors'!$C$29^-1)</f>
        <v>6580.2578038736101</v>
      </c>
      <c r="K58" s="20">
        <f>K57*('Conversion Factors'!$C$29^-1)</f>
        <v>6365.635087654282</v>
      </c>
      <c r="L58" s="20">
        <f>L57*('Conversion Factors'!$C$29^-1)</f>
        <v>6157.6055057867625</v>
      </c>
      <c r="M58" s="20">
        <f>M57*('Conversion Factors'!$C$29^-1)</f>
        <v>5906.7512377720586</v>
      </c>
      <c r="N58" s="60"/>
      <c r="O58" s="15">
        <v>1</v>
      </c>
    </row>
    <row r="59" spans="1:15">
      <c r="A59" s="60" t="s">
        <v>35</v>
      </c>
      <c r="B59" s="60" t="s">
        <v>138</v>
      </c>
      <c r="C59" s="19"/>
      <c r="D59" s="15"/>
      <c r="E59" s="15"/>
      <c r="F59" s="20"/>
      <c r="G59" s="20"/>
      <c r="H59" s="20"/>
      <c r="I59" s="20"/>
      <c r="J59" s="20"/>
      <c r="K59" s="20"/>
      <c r="L59" s="20"/>
      <c r="M59" s="20"/>
      <c r="N59" s="15"/>
      <c r="O59" s="15"/>
    </row>
    <row r="60" spans="1:15">
      <c r="A60" s="60"/>
      <c r="B60" s="60"/>
      <c r="C60" s="60" t="s">
        <v>143</v>
      </c>
      <c r="D60" s="15" t="s">
        <v>140</v>
      </c>
      <c r="E60" s="15" t="s">
        <v>144</v>
      </c>
      <c r="F60" s="20"/>
      <c r="G60" s="21">
        <v>8407.4835516986896</v>
      </c>
      <c r="H60" s="21">
        <v>7901.7489648208502</v>
      </c>
      <c r="I60" s="21">
        <v>7426.2126644290302</v>
      </c>
      <c r="J60" s="21">
        <v>7242.4046414022896</v>
      </c>
      <c r="K60" s="21">
        <v>7063.1460961316598</v>
      </c>
      <c r="L60" s="21">
        <v>6888.3244233700398</v>
      </c>
      <c r="M60" s="21">
        <v>6717.8298049905898</v>
      </c>
      <c r="N60" s="60" t="s">
        <v>149</v>
      </c>
      <c r="O60" s="15"/>
    </row>
    <row r="61" spans="1:15">
      <c r="A61" s="60"/>
      <c r="B61" s="60"/>
      <c r="C61" s="60"/>
      <c r="D61" s="15" t="s">
        <v>140</v>
      </c>
      <c r="E61" s="15" t="s">
        <v>141</v>
      </c>
      <c r="F61" s="20"/>
      <c r="G61" s="20">
        <f>G60*'Conversion Factors'!D$3</f>
        <v>11602.32730134419</v>
      </c>
      <c r="H61" s="20">
        <f>H60*'Conversion Factors'!E$3</f>
        <v>10193.256164618897</v>
      </c>
      <c r="I61" s="20">
        <f>I60*'Conversion Factors'!F$3</f>
        <v>9431.2900838248679</v>
      </c>
      <c r="J61" s="20">
        <f>J60*'Conversion Factors'!G$3</f>
        <v>8980.5817553388388</v>
      </c>
      <c r="K61" s="20">
        <f>K60*'Conversion Factors'!H$3</f>
        <v>8687.6696982419417</v>
      </c>
      <c r="L61" s="20">
        <f>L60*'Conversion Factors'!I$3</f>
        <v>8403.7557965114484</v>
      </c>
      <c r="M61" s="20">
        <f>M60*'Conversion Factors'!J$3</f>
        <v>8061.3957659887074</v>
      </c>
      <c r="N61" s="60"/>
      <c r="O61" s="15"/>
    </row>
    <row r="62" spans="1:15">
      <c r="A62" s="60"/>
      <c r="B62" s="60"/>
      <c r="C62" s="60"/>
      <c r="D62" s="15" t="s">
        <v>140</v>
      </c>
      <c r="E62" s="15" t="s">
        <v>145</v>
      </c>
      <c r="F62" s="20"/>
      <c r="G62" s="20">
        <f>G61*('Conversion Factors'!$C$29^-1)</f>
        <v>11374.830687592343</v>
      </c>
      <c r="H62" s="20">
        <f>H61*('Conversion Factors'!$C$29^-1)</f>
        <v>9993.3883966851918</v>
      </c>
      <c r="I62" s="20">
        <f>I61*('Conversion Factors'!$C$29^-1)</f>
        <v>9246.3628272792812</v>
      </c>
      <c r="J62" s="20">
        <f>J61*('Conversion Factors'!$C$29^-1)</f>
        <v>8804.4919169988607</v>
      </c>
      <c r="K62" s="20">
        <f>K61*('Conversion Factors'!$C$29^-1)</f>
        <v>8517.3232335705306</v>
      </c>
      <c r="L62" s="20">
        <f>L61*('Conversion Factors'!$C$29^-1)</f>
        <v>8238.9762710896557</v>
      </c>
      <c r="M62" s="20">
        <f>M61*('Conversion Factors'!$C$29^-1)</f>
        <v>7903.3291823418695</v>
      </c>
      <c r="N62" s="60"/>
      <c r="O62" s="15">
        <v>1</v>
      </c>
    </row>
    <row r="63" spans="1:15">
      <c r="A63" s="60" t="s">
        <v>37</v>
      </c>
      <c r="B63" s="60" t="s">
        <v>138</v>
      </c>
      <c r="C63" s="19" t="s">
        <v>142</v>
      </c>
      <c r="D63" s="15" t="s">
        <v>140</v>
      </c>
      <c r="E63" s="15" t="s">
        <v>141</v>
      </c>
      <c r="F63" s="20">
        <v>8682</v>
      </c>
      <c r="G63" s="20"/>
      <c r="H63" s="20"/>
      <c r="I63" s="20"/>
      <c r="J63" s="20"/>
      <c r="K63" s="20"/>
      <c r="L63" s="20"/>
      <c r="M63" s="20"/>
      <c r="N63" s="15"/>
      <c r="O63" s="15"/>
    </row>
    <row r="64" spans="1:15">
      <c r="A64" s="60"/>
      <c r="B64" s="60"/>
      <c r="C64" s="60" t="s">
        <v>143</v>
      </c>
      <c r="D64" s="15" t="s">
        <v>140</v>
      </c>
      <c r="E64" s="15" t="s">
        <v>144</v>
      </c>
      <c r="F64" s="20"/>
      <c r="G64" s="21">
        <v>7333.6041385040398</v>
      </c>
      <c r="H64" s="21">
        <v>7043.6051030707104</v>
      </c>
      <c r="I64" s="21">
        <v>6846.1586165914596</v>
      </c>
      <c r="J64" s="21">
        <v>6606.3914647445299</v>
      </c>
      <c r="K64" s="21">
        <v>6373.1924060040101</v>
      </c>
      <c r="L64" s="21">
        <v>6151.8440920827998</v>
      </c>
      <c r="M64" s="21">
        <v>5856.4114594768298</v>
      </c>
      <c r="N64" s="60" t="s">
        <v>149</v>
      </c>
      <c r="O64" s="15"/>
    </row>
    <row r="65" spans="1:15">
      <c r="A65" s="60"/>
      <c r="B65" s="60"/>
      <c r="C65" s="60"/>
      <c r="D65" s="15" t="s">
        <v>140</v>
      </c>
      <c r="E65" s="15" t="s">
        <v>141</v>
      </c>
      <c r="F65" s="20"/>
      <c r="G65" s="20">
        <f>G64*'Conversion Factors'!D$3</f>
        <v>10120.373711135575</v>
      </c>
      <c r="H65" s="20">
        <f>H64*'Conversion Factors'!E$3</f>
        <v>9086.2505829612164</v>
      </c>
      <c r="I65" s="20">
        <f>I64*'Conversion Factors'!F$3</f>
        <v>8694.6214430711534</v>
      </c>
      <c r="J65" s="20">
        <f>J64*'Conversion Factors'!G$3</f>
        <v>8191.9254162832167</v>
      </c>
      <c r="K65" s="20">
        <f>K64*'Conversion Factors'!H$3</f>
        <v>7839.0266593849319</v>
      </c>
      <c r="L65" s="20">
        <f>L64*'Conversion Factors'!I$3</f>
        <v>7505.2497923410156</v>
      </c>
      <c r="M65" s="20">
        <f>M64*'Conversion Factors'!J$3</f>
        <v>7027.6937513721959</v>
      </c>
      <c r="N65" s="60"/>
      <c r="O65" s="15"/>
    </row>
    <row r="66" spans="1:15">
      <c r="A66" s="60"/>
      <c r="B66" s="60"/>
      <c r="C66" s="60"/>
      <c r="D66" s="15" t="s">
        <v>140</v>
      </c>
      <c r="E66" s="15" t="s">
        <v>145</v>
      </c>
      <c r="F66" s="20"/>
      <c r="G66" s="20">
        <f>G65*('Conversion Factors'!$C$29^-1)</f>
        <v>9921.9350109172301</v>
      </c>
      <c r="H66" s="20">
        <f>H65*('Conversion Factors'!$C$29^-1)</f>
        <v>8908.0888068247223</v>
      </c>
      <c r="I66" s="20">
        <f>I65*('Conversion Factors'!$C$29^-1)</f>
        <v>8524.1386696776008</v>
      </c>
      <c r="J66" s="20">
        <f>J65*('Conversion Factors'!$C$29^-1)</f>
        <v>8031.2994277286434</v>
      </c>
      <c r="K66" s="20">
        <f>K65*('Conversion Factors'!$C$29^-1)</f>
        <v>7685.3202542989529</v>
      </c>
      <c r="L66" s="20">
        <f>L65*('Conversion Factors'!$C$29^-1)</f>
        <v>7358.0880317068777</v>
      </c>
      <c r="M66" s="20">
        <f>M65*('Conversion Factors'!$C$29^-1)</f>
        <v>6889.895834678623</v>
      </c>
      <c r="N66" s="60"/>
      <c r="O66" s="15">
        <v>1</v>
      </c>
    </row>
    <row r="67" spans="1:15">
      <c r="A67" s="60" t="s">
        <v>39</v>
      </c>
      <c r="B67" s="60" t="s">
        <v>138</v>
      </c>
      <c r="C67" s="19"/>
      <c r="D67" s="15"/>
      <c r="E67" s="15"/>
      <c r="F67" s="20"/>
      <c r="G67" s="20"/>
      <c r="H67" s="20"/>
      <c r="I67" s="20"/>
      <c r="J67" s="20"/>
      <c r="K67" s="20"/>
      <c r="L67" s="20"/>
      <c r="M67" s="20"/>
      <c r="N67" s="15"/>
      <c r="O67" s="15"/>
    </row>
    <row r="68" spans="1:15" ht="12.75" customHeight="1">
      <c r="A68" s="60"/>
      <c r="B68" s="60"/>
      <c r="C68" s="60" t="s">
        <v>150</v>
      </c>
      <c r="D68" s="15" t="s">
        <v>140</v>
      </c>
      <c r="E68" s="15" t="s">
        <v>151</v>
      </c>
      <c r="F68" s="20"/>
      <c r="G68" s="20">
        <v>1768.13</v>
      </c>
      <c r="H68" s="20">
        <v>1537.36</v>
      </c>
      <c r="I68" s="20">
        <v>1315.38</v>
      </c>
      <c r="J68" s="20">
        <v>1159.3399999999999</v>
      </c>
      <c r="K68" s="20">
        <v>1016.48</v>
      </c>
      <c r="L68" s="20">
        <v>1016.48</v>
      </c>
      <c r="M68" s="20">
        <v>1016.48</v>
      </c>
      <c r="N68" s="23"/>
      <c r="O68" s="15"/>
    </row>
    <row r="69" spans="1:15">
      <c r="A69" s="60"/>
      <c r="B69" s="60"/>
      <c r="C69" s="60"/>
      <c r="D69" s="15" t="s">
        <v>140</v>
      </c>
      <c r="E69" s="15" t="s">
        <v>145</v>
      </c>
      <c r="F69" s="20"/>
      <c r="G69" s="20">
        <f>G68*'Conversion Factors'!D$3</f>
        <v>2440.0194000000001</v>
      </c>
      <c r="H69" s="20">
        <f>H68*'Conversion Factors'!E$3</f>
        <v>1983.1943999999999</v>
      </c>
      <c r="I69" s="20">
        <f>I68*'Conversion Factors'!F$3</f>
        <v>1670.5326000000002</v>
      </c>
      <c r="J69" s="20">
        <f>J68*'Conversion Factors'!G$3</f>
        <v>1437.5816</v>
      </c>
      <c r="K69" s="20">
        <f>K68*'Conversion Factors'!H$3</f>
        <v>1250.2704000000001</v>
      </c>
      <c r="L69" s="20">
        <f>L68*'Conversion Factors'!I$3</f>
        <v>1240.1056000000001</v>
      </c>
      <c r="M69" s="20">
        <f>M68*'Conversion Factors'!J$3</f>
        <v>1219.7760000000001</v>
      </c>
      <c r="N69" s="23"/>
      <c r="O69" s="15">
        <v>1</v>
      </c>
    </row>
    <row r="70" spans="1:15">
      <c r="A70" s="60" t="s">
        <v>41</v>
      </c>
      <c r="B70" s="60" t="s">
        <v>138</v>
      </c>
      <c r="C70" s="19"/>
      <c r="D70" s="15"/>
      <c r="E70" s="15"/>
      <c r="F70" s="20"/>
      <c r="G70" s="20"/>
      <c r="H70" s="20"/>
      <c r="I70" s="20"/>
      <c r="J70" s="20"/>
      <c r="K70" s="20"/>
      <c r="L70" s="20"/>
      <c r="M70" s="20"/>
      <c r="N70" s="15"/>
      <c r="O70" s="15"/>
    </row>
    <row r="71" spans="1:15" ht="12.75" customHeight="1">
      <c r="A71" s="60"/>
      <c r="B71" s="60"/>
      <c r="C71" s="60" t="s">
        <v>150</v>
      </c>
      <c r="D71" s="15" t="s">
        <v>140</v>
      </c>
      <c r="E71" s="15" t="s">
        <v>151</v>
      </c>
      <c r="F71" s="20"/>
      <c r="G71" s="20">
        <v>1352.75</v>
      </c>
      <c r="H71" s="20">
        <v>1284.6199999999999</v>
      </c>
      <c r="I71" s="20">
        <v>1197.8</v>
      </c>
      <c r="J71" s="20">
        <v>1164.8399999999999</v>
      </c>
      <c r="K71" s="20">
        <v>1132.97</v>
      </c>
      <c r="L71" s="20">
        <v>1132.97</v>
      </c>
      <c r="M71" s="20">
        <v>1132.97</v>
      </c>
      <c r="N71" s="23"/>
      <c r="O71" s="15"/>
    </row>
    <row r="72" spans="1:15">
      <c r="A72" s="60"/>
      <c r="B72" s="60"/>
      <c r="C72" s="60"/>
      <c r="D72" s="15" t="s">
        <v>140</v>
      </c>
      <c r="E72" s="15" t="s">
        <v>145</v>
      </c>
      <c r="F72" s="20"/>
      <c r="G72" s="20">
        <f>G71*'Conversion Factors'!D$3</f>
        <v>1866.7949999999998</v>
      </c>
      <c r="H72" s="20">
        <f>H71*'Conversion Factors'!E$3</f>
        <v>1657.1597999999999</v>
      </c>
      <c r="I72" s="20">
        <f>I71*'Conversion Factors'!F$3</f>
        <v>1521.2059999999999</v>
      </c>
      <c r="J72" s="20">
        <f>J71*'Conversion Factors'!G$3</f>
        <v>1444.4015999999999</v>
      </c>
      <c r="K72" s="20">
        <f>K71*'Conversion Factors'!H$3</f>
        <v>1393.5531000000001</v>
      </c>
      <c r="L72" s="20">
        <f>L71*'Conversion Factors'!I$3</f>
        <v>1382.2234000000001</v>
      </c>
      <c r="M72" s="20">
        <f>M71*'Conversion Factors'!J$3</f>
        <v>1359.5640000000001</v>
      </c>
      <c r="N72" s="23"/>
      <c r="O72" s="15">
        <v>1</v>
      </c>
    </row>
    <row r="73" spans="1:15" ht="12.75" customHeight="1">
      <c r="A73" s="60" t="s">
        <v>43</v>
      </c>
      <c r="B73" s="60" t="s">
        <v>138</v>
      </c>
      <c r="C73" s="19"/>
      <c r="D73" s="15"/>
      <c r="E73" s="15"/>
      <c r="F73" s="20"/>
      <c r="G73" s="20"/>
      <c r="H73" s="20"/>
      <c r="I73" s="20"/>
      <c r="J73" s="20"/>
      <c r="K73" s="20"/>
      <c r="L73" s="20"/>
      <c r="M73" s="20"/>
      <c r="N73" s="15"/>
      <c r="O73" s="15"/>
    </row>
    <row r="74" spans="1:15" ht="12.75" customHeight="1">
      <c r="A74" s="60"/>
      <c r="B74" s="60"/>
      <c r="C74" s="60" t="s">
        <v>143</v>
      </c>
      <c r="D74" s="15" t="s">
        <v>140</v>
      </c>
      <c r="E74" s="15" t="s">
        <v>144</v>
      </c>
      <c r="F74" s="20"/>
      <c r="G74" s="21">
        <v>1049.31178320442</v>
      </c>
      <c r="H74" s="21">
        <v>1025.1896732457001</v>
      </c>
      <c r="I74" s="21">
        <v>998.87464419982302</v>
      </c>
      <c r="J74" s="21">
        <v>976.94545332825703</v>
      </c>
      <c r="K74" s="21">
        <v>955.01626245669195</v>
      </c>
      <c r="L74" s="21">
        <v>935.279990672282</v>
      </c>
      <c r="M74" s="21">
        <v>906.77204253924697</v>
      </c>
      <c r="N74" s="23"/>
      <c r="O74" s="15"/>
    </row>
    <row r="75" spans="1:15">
      <c r="A75" s="60"/>
      <c r="B75" s="60"/>
      <c r="C75" s="60"/>
      <c r="D75" s="15" t="s">
        <v>140</v>
      </c>
      <c r="E75" s="15" t="s">
        <v>141</v>
      </c>
      <c r="F75" s="20"/>
      <c r="G75" s="20">
        <f>G74*'Conversion Factors'!D$3</f>
        <v>1448.0502608220995</v>
      </c>
      <c r="H75" s="20">
        <f>H74*'Conversion Factors'!E$3</f>
        <v>1322.494678486953</v>
      </c>
      <c r="I75" s="20">
        <f>I74*'Conversion Factors'!F$3</f>
        <v>1268.5707981337753</v>
      </c>
      <c r="J75" s="20">
        <f>J74*'Conversion Factors'!G$3</f>
        <v>1211.4123621270387</v>
      </c>
      <c r="K75" s="20">
        <f>K74*'Conversion Factors'!H$3</f>
        <v>1174.670002821731</v>
      </c>
      <c r="L75" s="20">
        <f>L74*'Conversion Factors'!I$3</f>
        <v>1141.041588620184</v>
      </c>
      <c r="M75" s="20">
        <f>M74*'Conversion Factors'!J$3</f>
        <v>1088.1264510470962</v>
      </c>
      <c r="N75" s="23"/>
      <c r="O75" s="15"/>
    </row>
    <row r="76" spans="1:15">
      <c r="A76" s="60"/>
      <c r="B76" s="60"/>
      <c r="C76" s="60"/>
      <c r="D76" s="15" t="s">
        <v>140</v>
      </c>
      <c r="E76" s="15" t="s">
        <v>145</v>
      </c>
      <c r="F76" s="20"/>
      <c r="G76" s="20">
        <f>G75*('Conversion Factors'!$C$29^-1)</f>
        <v>1419.6571184530387</v>
      </c>
      <c r="H76" s="20">
        <f>H75*('Conversion Factors'!$C$29^-1)</f>
        <v>1296.5634102813265</v>
      </c>
      <c r="I76" s="20">
        <f>I75*('Conversion Factors'!$C$29^-1)</f>
        <v>1243.696860915466</v>
      </c>
      <c r="J76" s="20">
        <f>J75*('Conversion Factors'!$C$29^-1)</f>
        <v>1187.6591785559203</v>
      </c>
      <c r="K76" s="20">
        <f>K75*('Conversion Factors'!$C$29^-1)</f>
        <v>1151.6372576683636</v>
      </c>
      <c r="L76" s="20">
        <f>L75*('Conversion Factors'!$C$29^-1)</f>
        <v>1118.6682241374353</v>
      </c>
      <c r="M76" s="20">
        <f>M75*('Conversion Factors'!$C$29^-1)</f>
        <v>1066.790638281467</v>
      </c>
      <c r="N76" s="23"/>
      <c r="O76" s="15">
        <v>1</v>
      </c>
    </row>
    <row r="77" spans="1:15">
      <c r="A77" s="60" t="s">
        <v>46</v>
      </c>
      <c r="B77" s="60" t="s">
        <v>138</v>
      </c>
      <c r="C77" s="19"/>
      <c r="D77" s="15"/>
      <c r="E77" s="15"/>
      <c r="F77" s="20"/>
      <c r="G77" s="20"/>
      <c r="H77" s="20"/>
      <c r="I77" s="20"/>
      <c r="J77" s="20"/>
      <c r="K77" s="20"/>
      <c r="L77" s="20"/>
      <c r="M77" s="20"/>
      <c r="N77" s="15"/>
      <c r="O77" s="15"/>
    </row>
    <row r="78" spans="1:15">
      <c r="A78" s="60"/>
      <c r="B78" s="60"/>
      <c r="C78" s="60" t="s">
        <v>150</v>
      </c>
      <c r="D78" s="15" t="s">
        <v>140</v>
      </c>
      <c r="E78" s="15" t="s">
        <v>151</v>
      </c>
      <c r="F78" s="20"/>
      <c r="G78" s="20">
        <v>113.74</v>
      </c>
      <c r="H78" s="20">
        <v>113.74</v>
      </c>
      <c r="I78" s="20">
        <v>113.74</v>
      </c>
      <c r="J78" s="20">
        <v>113.74</v>
      </c>
      <c r="K78" s="20">
        <v>113.74</v>
      </c>
      <c r="L78" s="20">
        <v>113.74</v>
      </c>
      <c r="M78" s="20">
        <v>113.74</v>
      </c>
      <c r="N78" s="19"/>
      <c r="O78" s="15"/>
    </row>
    <row r="79" spans="1:15">
      <c r="A79" s="60"/>
      <c r="B79" s="60"/>
      <c r="C79" s="60"/>
      <c r="D79" s="15" t="s">
        <v>140</v>
      </c>
      <c r="E79" s="15" t="s">
        <v>145</v>
      </c>
      <c r="F79" s="20"/>
      <c r="G79" s="20">
        <f>G78*'Conversion Factors'!D$3</f>
        <v>156.96119999999999</v>
      </c>
      <c r="H79" s="20">
        <f>H78*'Conversion Factors'!E$3</f>
        <v>146.72460000000001</v>
      </c>
      <c r="I79" s="20">
        <f>I78*'Conversion Factors'!F$3</f>
        <v>144.44979999999998</v>
      </c>
      <c r="J79" s="20">
        <f>J78*'Conversion Factors'!G$3</f>
        <v>141.0376</v>
      </c>
      <c r="K79" s="20">
        <f>K78*'Conversion Factors'!H$3</f>
        <v>139.90019999999998</v>
      </c>
      <c r="L79" s="20">
        <f>L78*'Conversion Factors'!I$3</f>
        <v>138.7628</v>
      </c>
      <c r="M79" s="20">
        <f>M78*'Conversion Factors'!J$3</f>
        <v>136.488</v>
      </c>
      <c r="N79" s="19"/>
      <c r="O79" s="15">
        <v>1</v>
      </c>
    </row>
    <row r="80" spans="1:15">
      <c r="A80" s="60" t="s">
        <v>48</v>
      </c>
      <c r="B80" s="60" t="s">
        <v>138</v>
      </c>
      <c r="C80" s="19"/>
      <c r="D80" s="15"/>
      <c r="E80" s="15"/>
      <c r="F80" s="20"/>
      <c r="G80" s="20"/>
      <c r="H80" s="20"/>
      <c r="I80" s="20"/>
      <c r="J80" s="20"/>
      <c r="K80" s="20"/>
      <c r="L80" s="20"/>
      <c r="M80" s="20"/>
      <c r="N80" s="15"/>
      <c r="O80" s="15"/>
    </row>
    <row r="81" spans="1:15">
      <c r="A81" s="60"/>
      <c r="B81" s="60"/>
      <c r="C81" s="60" t="s">
        <v>150</v>
      </c>
      <c r="D81" s="15" t="s">
        <v>140</v>
      </c>
      <c r="E81" s="15" t="s">
        <v>151</v>
      </c>
      <c r="F81" s="20"/>
      <c r="G81" s="20">
        <v>721.25813479999999</v>
      </c>
      <c r="H81" s="20">
        <v>721.25813479999999</v>
      </c>
      <c r="I81" s="20">
        <v>721.25813479999999</v>
      </c>
      <c r="J81" s="20">
        <v>721.25813479999999</v>
      </c>
      <c r="K81" s="20">
        <v>721.25813479999999</v>
      </c>
      <c r="L81" s="20">
        <v>721.25813479999999</v>
      </c>
      <c r="M81" s="20">
        <v>721.25813479999999</v>
      </c>
      <c r="N81" s="19"/>
      <c r="O81" s="15"/>
    </row>
    <row r="82" spans="1:15">
      <c r="A82" s="60"/>
      <c r="B82" s="60"/>
      <c r="C82" s="60"/>
      <c r="D82" s="15" t="s">
        <v>140</v>
      </c>
      <c r="E82" s="15" t="s">
        <v>145</v>
      </c>
      <c r="F82" s="20"/>
      <c r="G82" s="20">
        <f>G81*'Conversion Factors'!D$3</f>
        <v>995.33622602399987</v>
      </c>
      <c r="H82" s="20">
        <f>H81*'Conversion Factors'!E$3</f>
        <v>930.42299389200002</v>
      </c>
      <c r="I82" s="20">
        <f>I81*'Conversion Factors'!F$3</f>
        <v>915.99783119599999</v>
      </c>
      <c r="J82" s="20">
        <f>J81*'Conversion Factors'!G$3</f>
        <v>894.36008715200001</v>
      </c>
      <c r="K82" s="20">
        <f>K81*'Conversion Factors'!H$3</f>
        <v>887.14750580399993</v>
      </c>
      <c r="L82" s="20">
        <f>L81*'Conversion Factors'!I$3</f>
        <v>879.93492445599998</v>
      </c>
      <c r="M82" s="20">
        <f>M81*'Conversion Factors'!J$3</f>
        <v>865.50976175999995</v>
      </c>
      <c r="N82" s="19"/>
      <c r="O82" s="15">
        <v>1</v>
      </c>
    </row>
    <row r="83" spans="1:15">
      <c r="A83" s="60" t="s">
        <v>51</v>
      </c>
      <c r="B83" s="60" t="s">
        <v>138</v>
      </c>
      <c r="C83" s="19"/>
      <c r="D83" s="15"/>
      <c r="E83" s="15"/>
      <c r="F83" s="20"/>
      <c r="G83" s="20"/>
      <c r="H83" s="20"/>
      <c r="I83" s="20"/>
      <c r="J83" s="20"/>
      <c r="K83" s="20"/>
      <c r="L83" s="20"/>
      <c r="M83" s="20"/>
      <c r="N83" s="15"/>
      <c r="O83" s="15"/>
    </row>
    <row r="84" spans="1:15">
      <c r="A84" s="60"/>
      <c r="B84" s="60"/>
      <c r="C84" s="60" t="s">
        <v>150</v>
      </c>
      <c r="D84" s="15" t="s">
        <v>140</v>
      </c>
      <c r="E84" s="15" t="s">
        <v>151</v>
      </c>
      <c r="F84" s="20"/>
      <c r="G84" s="20">
        <v>263.74</v>
      </c>
      <c r="H84" s="20">
        <v>263.74</v>
      </c>
      <c r="I84" s="20">
        <v>263.74</v>
      </c>
      <c r="J84" s="20">
        <v>263.74</v>
      </c>
      <c r="K84" s="20">
        <v>263.74</v>
      </c>
      <c r="L84" s="20">
        <v>263.74</v>
      </c>
      <c r="M84" s="20">
        <v>263.74</v>
      </c>
      <c r="N84" s="19"/>
      <c r="O84" s="15"/>
    </row>
    <row r="85" spans="1:15">
      <c r="A85" s="60"/>
      <c r="B85" s="60"/>
      <c r="C85" s="60"/>
      <c r="D85" s="15" t="s">
        <v>140</v>
      </c>
      <c r="E85" s="15" t="s">
        <v>145</v>
      </c>
      <c r="F85" s="20"/>
      <c r="G85" s="20">
        <f>G84*'Conversion Factors'!D$3</f>
        <v>363.96119999999996</v>
      </c>
      <c r="H85" s="20">
        <f>H84*'Conversion Factors'!E$3</f>
        <v>340.22460000000001</v>
      </c>
      <c r="I85" s="20">
        <f>I84*'Conversion Factors'!F$3</f>
        <v>334.94980000000004</v>
      </c>
      <c r="J85" s="20">
        <f>J84*'Conversion Factors'!G$3</f>
        <v>327.0376</v>
      </c>
      <c r="K85" s="20">
        <f>K84*'Conversion Factors'!H$3</f>
        <v>324.40019999999998</v>
      </c>
      <c r="L85" s="20">
        <f>L84*'Conversion Factors'!I$3</f>
        <v>321.76280000000003</v>
      </c>
      <c r="M85" s="20">
        <f>M84*'Conversion Factors'!J$3</f>
        <v>316.488</v>
      </c>
      <c r="N85" s="19"/>
      <c r="O85" s="15">
        <v>1</v>
      </c>
    </row>
    <row r="86" spans="1:15">
      <c r="A86" s="60" t="s">
        <v>53</v>
      </c>
      <c r="B86" s="60" t="s">
        <v>138</v>
      </c>
      <c r="C86" s="19"/>
      <c r="D86" s="15"/>
      <c r="E86" s="15"/>
      <c r="F86" s="20"/>
      <c r="G86" s="20"/>
      <c r="H86" s="20"/>
      <c r="I86" s="20"/>
      <c r="J86" s="20"/>
      <c r="K86" s="20"/>
      <c r="L86" s="20"/>
      <c r="M86" s="20"/>
      <c r="N86" s="15"/>
      <c r="O86" s="15"/>
    </row>
    <row r="87" spans="1:15">
      <c r="A87" s="60"/>
      <c r="B87" s="60"/>
      <c r="C87" s="60" t="s">
        <v>150</v>
      </c>
      <c r="D87" s="24" t="s">
        <v>154</v>
      </c>
      <c r="E87" s="15" t="s">
        <v>151</v>
      </c>
      <c r="F87" s="20"/>
      <c r="G87" s="20">
        <v>21.99</v>
      </c>
      <c r="H87" s="20">
        <v>21.99</v>
      </c>
      <c r="I87" s="20">
        <v>21.99</v>
      </c>
      <c r="J87" s="20">
        <v>21.99</v>
      </c>
      <c r="K87" s="20">
        <v>21.99</v>
      </c>
      <c r="L87" s="20">
        <v>21.99</v>
      </c>
      <c r="M87" s="20">
        <v>21.99</v>
      </c>
      <c r="N87" s="19"/>
      <c r="O87" s="24"/>
    </row>
    <row r="88" spans="1:15">
      <c r="A88" s="60"/>
      <c r="B88" s="60"/>
      <c r="C88" s="60"/>
      <c r="D88" s="24" t="s">
        <v>154</v>
      </c>
      <c r="E88" s="15" t="s">
        <v>145</v>
      </c>
      <c r="F88" s="20"/>
      <c r="G88" s="20">
        <f>G87*'Conversion Factors'!D$3</f>
        <v>30.346199999999996</v>
      </c>
      <c r="H88" s="20">
        <f>H87*'Conversion Factors'!E$3</f>
        <v>28.367099999999997</v>
      </c>
      <c r="I88" s="20">
        <f>I87*'Conversion Factors'!F$3</f>
        <v>27.927299999999999</v>
      </c>
      <c r="J88" s="20">
        <f>J87*'Conversion Factors'!G$3</f>
        <v>27.267599999999998</v>
      </c>
      <c r="K88" s="20">
        <f>K87*'Conversion Factors'!H$3</f>
        <v>27.047699999999999</v>
      </c>
      <c r="L88" s="20">
        <f>L87*'Conversion Factors'!I$3</f>
        <v>26.827799999999996</v>
      </c>
      <c r="M88" s="20">
        <f>M87*'Conversion Factors'!J$3</f>
        <v>26.387999999999998</v>
      </c>
      <c r="N88" s="19"/>
      <c r="O88" s="15">
        <v>1</v>
      </c>
    </row>
    <row r="89" spans="1:15" ht="14.1" customHeight="1">
      <c r="A89" s="19" t="s">
        <v>55</v>
      </c>
      <c r="B89" s="19" t="s">
        <v>153</v>
      </c>
      <c r="C89" s="19" t="s">
        <v>155</v>
      </c>
      <c r="D89" s="15" t="s">
        <v>140</v>
      </c>
      <c r="E89" s="15" t="s">
        <v>145</v>
      </c>
      <c r="F89" s="20">
        <v>1502</v>
      </c>
      <c r="G89" s="20">
        <v>1502</v>
      </c>
      <c r="H89" s="20">
        <v>1502</v>
      </c>
      <c r="I89" s="20">
        <v>1502</v>
      </c>
      <c r="J89" s="20">
        <v>1502</v>
      </c>
      <c r="K89" s="20">
        <v>1502</v>
      </c>
      <c r="L89" s="20">
        <v>1502</v>
      </c>
      <c r="M89" s="20">
        <v>1502</v>
      </c>
      <c r="N89" s="16" t="s">
        <v>156</v>
      </c>
      <c r="O89" s="15">
        <v>1</v>
      </c>
    </row>
    <row r="90" spans="1:15">
      <c r="A90" s="60" t="s">
        <v>63</v>
      </c>
      <c r="B90" s="19" t="s">
        <v>157</v>
      </c>
      <c r="C90" s="19" t="s">
        <v>158</v>
      </c>
      <c r="D90" s="15" t="s">
        <v>140</v>
      </c>
      <c r="E90" s="15" t="s">
        <v>145</v>
      </c>
      <c r="F90" s="20"/>
      <c r="G90" s="20">
        <f t="shared" ref="G90:M91" si="0">862/2</f>
        <v>431</v>
      </c>
      <c r="H90" s="20">
        <f t="shared" si="0"/>
        <v>431</v>
      </c>
      <c r="I90" s="20">
        <f t="shared" si="0"/>
        <v>431</v>
      </c>
      <c r="J90" s="20">
        <f t="shared" si="0"/>
        <v>431</v>
      </c>
      <c r="K90" s="20">
        <f t="shared" si="0"/>
        <v>431</v>
      </c>
      <c r="L90" s="20">
        <f t="shared" si="0"/>
        <v>431</v>
      </c>
      <c r="M90" s="20">
        <f t="shared" si="0"/>
        <v>431</v>
      </c>
      <c r="N90" s="15" t="s">
        <v>159</v>
      </c>
      <c r="O90" s="15">
        <v>1</v>
      </c>
    </row>
    <row r="91" spans="1:15">
      <c r="A91" s="60"/>
      <c r="B91" s="19" t="s">
        <v>160</v>
      </c>
      <c r="C91" s="19" t="s">
        <v>158</v>
      </c>
      <c r="D91" s="15" t="s">
        <v>140</v>
      </c>
      <c r="E91" s="15" t="s">
        <v>145</v>
      </c>
      <c r="F91" s="20"/>
      <c r="G91" s="20">
        <f t="shared" si="0"/>
        <v>431</v>
      </c>
      <c r="H91" s="20">
        <f t="shared" si="0"/>
        <v>431</v>
      </c>
      <c r="I91" s="20">
        <f t="shared" si="0"/>
        <v>431</v>
      </c>
      <c r="J91" s="20">
        <f t="shared" si="0"/>
        <v>431</v>
      </c>
      <c r="K91" s="20">
        <f t="shared" si="0"/>
        <v>431</v>
      </c>
      <c r="L91" s="20">
        <f t="shared" si="0"/>
        <v>431</v>
      </c>
      <c r="M91" s="20">
        <f t="shared" si="0"/>
        <v>431</v>
      </c>
      <c r="N91" s="15" t="s">
        <v>159</v>
      </c>
      <c r="O91" s="15">
        <v>1</v>
      </c>
    </row>
    <row r="92" spans="1:15">
      <c r="A92" s="60"/>
      <c r="B92" s="19" t="s">
        <v>161</v>
      </c>
      <c r="C92" s="19" t="s">
        <v>162</v>
      </c>
      <c r="D92" s="15" t="s">
        <v>140</v>
      </c>
      <c r="E92" s="15" t="s">
        <v>145</v>
      </c>
      <c r="F92" s="20"/>
      <c r="G92" s="20">
        <f t="shared" ref="G92:M93" si="1">389/2</f>
        <v>194.5</v>
      </c>
      <c r="H92" s="20">
        <f t="shared" si="1"/>
        <v>194.5</v>
      </c>
      <c r="I92" s="20">
        <f t="shared" si="1"/>
        <v>194.5</v>
      </c>
      <c r="J92" s="20">
        <f t="shared" si="1"/>
        <v>194.5</v>
      </c>
      <c r="K92" s="20">
        <f t="shared" si="1"/>
        <v>194.5</v>
      </c>
      <c r="L92" s="20">
        <f t="shared" si="1"/>
        <v>194.5</v>
      </c>
      <c r="M92" s="20">
        <f t="shared" si="1"/>
        <v>194.5</v>
      </c>
      <c r="N92" s="15" t="s">
        <v>163</v>
      </c>
      <c r="O92" s="15">
        <v>1</v>
      </c>
    </row>
    <row r="93" spans="1:15">
      <c r="A93" s="60"/>
      <c r="B93" s="19" t="s">
        <v>164</v>
      </c>
      <c r="C93" s="19" t="s">
        <v>162</v>
      </c>
      <c r="D93" s="15" t="s">
        <v>140</v>
      </c>
      <c r="E93" s="15" t="s">
        <v>145</v>
      </c>
      <c r="F93" s="20"/>
      <c r="G93" s="20">
        <f t="shared" si="1"/>
        <v>194.5</v>
      </c>
      <c r="H93" s="20">
        <f t="shared" si="1"/>
        <v>194.5</v>
      </c>
      <c r="I93" s="20">
        <f t="shared" si="1"/>
        <v>194.5</v>
      </c>
      <c r="J93" s="20">
        <f t="shared" si="1"/>
        <v>194.5</v>
      </c>
      <c r="K93" s="20">
        <f t="shared" si="1"/>
        <v>194.5</v>
      </c>
      <c r="L93" s="20">
        <f t="shared" si="1"/>
        <v>194.5</v>
      </c>
      <c r="M93" s="20">
        <f t="shared" si="1"/>
        <v>194.5</v>
      </c>
      <c r="N93" s="15" t="s">
        <v>163</v>
      </c>
      <c r="O93" s="15">
        <v>1</v>
      </c>
    </row>
    <row r="94" spans="1:15">
      <c r="A94" s="60"/>
      <c r="B94" s="19" t="s">
        <v>165</v>
      </c>
      <c r="C94" s="19" t="s">
        <v>166</v>
      </c>
      <c r="D94" s="15" t="s">
        <v>140</v>
      </c>
      <c r="E94" s="15" t="s">
        <v>145</v>
      </c>
      <c r="F94" s="20"/>
      <c r="G94" s="20">
        <f t="shared" ref="G94:M95" si="2">3120/2</f>
        <v>1560</v>
      </c>
      <c r="H94" s="20">
        <f t="shared" si="2"/>
        <v>1560</v>
      </c>
      <c r="I94" s="20">
        <f t="shared" si="2"/>
        <v>1560</v>
      </c>
      <c r="J94" s="20">
        <f t="shared" si="2"/>
        <v>1560</v>
      </c>
      <c r="K94" s="20">
        <f t="shared" si="2"/>
        <v>1560</v>
      </c>
      <c r="L94" s="20">
        <f t="shared" si="2"/>
        <v>1560</v>
      </c>
      <c r="M94" s="20">
        <f t="shared" si="2"/>
        <v>1560</v>
      </c>
      <c r="N94" s="15" t="s">
        <v>167</v>
      </c>
      <c r="O94" s="15">
        <v>1</v>
      </c>
    </row>
    <row r="95" spans="1:15">
      <c r="A95" s="60"/>
      <c r="B95" s="19" t="s">
        <v>168</v>
      </c>
      <c r="C95" s="19" t="s">
        <v>166</v>
      </c>
      <c r="D95" s="15" t="s">
        <v>140</v>
      </c>
      <c r="E95" s="15" t="s">
        <v>145</v>
      </c>
      <c r="F95" s="20"/>
      <c r="G95" s="20">
        <f t="shared" si="2"/>
        <v>1560</v>
      </c>
      <c r="H95" s="20">
        <f t="shared" si="2"/>
        <v>1560</v>
      </c>
      <c r="I95" s="20">
        <f t="shared" si="2"/>
        <v>1560</v>
      </c>
      <c r="J95" s="20">
        <f t="shared" si="2"/>
        <v>1560</v>
      </c>
      <c r="K95" s="20">
        <f t="shared" si="2"/>
        <v>1560</v>
      </c>
      <c r="L95" s="20">
        <f t="shared" si="2"/>
        <v>1560</v>
      </c>
      <c r="M95" s="20">
        <f t="shared" si="2"/>
        <v>1560</v>
      </c>
      <c r="N95" s="15" t="s">
        <v>167</v>
      </c>
      <c r="O95" s="15">
        <v>1</v>
      </c>
    </row>
    <row r="96" spans="1:15">
      <c r="C96" s="1" t="s">
        <v>169</v>
      </c>
    </row>
  </sheetData>
  <mergeCells count="80">
    <mergeCell ref="A86:A88"/>
    <mergeCell ref="B86:B88"/>
    <mergeCell ref="C87:C88"/>
    <mergeCell ref="A90:A95"/>
    <mergeCell ref="A80:A82"/>
    <mergeCell ref="B80:B82"/>
    <mergeCell ref="C81:C82"/>
    <mergeCell ref="A83:A85"/>
    <mergeCell ref="B83:B85"/>
    <mergeCell ref="C84:C85"/>
    <mergeCell ref="A73:A76"/>
    <mergeCell ref="B73:B76"/>
    <mergeCell ref="C74:C76"/>
    <mergeCell ref="A77:A79"/>
    <mergeCell ref="B77:B79"/>
    <mergeCell ref="C78:C79"/>
    <mergeCell ref="A67:A69"/>
    <mergeCell ref="B67:B69"/>
    <mergeCell ref="C68:C69"/>
    <mergeCell ref="A70:A72"/>
    <mergeCell ref="B70:B72"/>
    <mergeCell ref="C71:C72"/>
    <mergeCell ref="A59:A62"/>
    <mergeCell ref="B59:B62"/>
    <mergeCell ref="C60:C62"/>
    <mergeCell ref="N60:N62"/>
    <mergeCell ref="A63:A66"/>
    <mergeCell ref="B63:B66"/>
    <mergeCell ref="C64:C66"/>
    <mergeCell ref="N64:N66"/>
    <mergeCell ref="A50:A54"/>
    <mergeCell ref="B50:B54"/>
    <mergeCell ref="C52:C54"/>
    <mergeCell ref="N52:N54"/>
    <mergeCell ref="A55:A58"/>
    <mergeCell ref="B55:B58"/>
    <mergeCell ref="C56:C58"/>
    <mergeCell ref="N56:N58"/>
    <mergeCell ref="A41:A45"/>
    <mergeCell ref="B41:B45"/>
    <mergeCell ref="C43:C45"/>
    <mergeCell ref="N43:N45"/>
    <mergeCell ref="A46:A49"/>
    <mergeCell ref="B46:B49"/>
    <mergeCell ref="C47:C49"/>
    <mergeCell ref="N47:N49"/>
    <mergeCell ref="A32:A35"/>
    <mergeCell ref="B32:B35"/>
    <mergeCell ref="C33:C35"/>
    <mergeCell ref="N33:N35"/>
    <mergeCell ref="A36:A40"/>
    <mergeCell ref="B36:B40"/>
    <mergeCell ref="C38:C40"/>
    <mergeCell ref="N38:N40"/>
    <mergeCell ref="A24:A28"/>
    <mergeCell ref="B24:B28"/>
    <mergeCell ref="C26:C28"/>
    <mergeCell ref="N26:N28"/>
    <mergeCell ref="A29:A31"/>
    <mergeCell ref="B29:B31"/>
    <mergeCell ref="C30:C31"/>
    <mergeCell ref="N30:N31"/>
    <mergeCell ref="A15:A19"/>
    <mergeCell ref="B15:B19"/>
    <mergeCell ref="C17:C19"/>
    <mergeCell ref="N17:N19"/>
    <mergeCell ref="A20:A23"/>
    <mergeCell ref="B20:B23"/>
    <mergeCell ref="C21:C23"/>
    <mergeCell ref="N21:N23"/>
    <mergeCell ref="N8:N10"/>
    <mergeCell ref="A11:A14"/>
    <mergeCell ref="B11:B14"/>
    <mergeCell ref="C12:C14"/>
    <mergeCell ref="N12:N14"/>
    <mergeCell ref="A2:A6"/>
    <mergeCell ref="C4:C6"/>
    <mergeCell ref="A7:A10"/>
    <mergeCell ref="B7:B10"/>
    <mergeCell ref="C8:C10"/>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U213"/>
  <sheetViews>
    <sheetView showGridLines="0" zoomScaleNormal="100" workbookViewId="0">
      <selection activeCell="C55" sqref="C55"/>
    </sheetView>
  </sheetViews>
  <sheetFormatPr defaultColWidth="11.42578125" defaultRowHeight="12.75"/>
  <cols>
    <col min="1" max="1" width="20.7109375" style="1" customWidth="1"/>
    <col min="2" max="2" width="11" style="1" customWidth="1"/>
    <col min="3" max="3" width="17.140625" style="1" customWidth="1"/>
    <col min="4" max="6" width="11.42578125" style="1"/>
    <col min="7" max="13" width="12.28515625" style="1" customWidth="1"/>
    <col min="14" max="229" width="11.42578125" style="1"/>
    <col min="997" max="1024" width="11.5703125" customWidth="1"/>
  </cols>
  <sheetData>
    <row r="1" spans="1:15" ht="15.75">
      <c r="A1" s="18" t="s">
        <v>1</v>
      </c>
      <c r="B1" s="18" t="s">
        <v>132</v>
      </c>
      <c r="C1" s="18" t="s">
        <v>133</v>
      </c>
      <c r="D1" s="18" t="s">
        <v>170</v>
      </c>
      <c r="E1" s="18" t="s">
        <v>135</v>
      </c>
      <c r="F1" s="18">
        <v>2019</v>
      </c>
      <c r="G1" s="18">
        <v>2020</v>
      </c>
      <c r="H1" s="18">
        <v>2025</v>
      </c>
      <c r="I1" s="18">
        <v>2030</v>
      </c>
      <c r="J1" s="18">
        <v>2035</v>
      </c>
      <c r="K1" s="18">
        <v>2040</v>
      </c>
      <c r="L1" s="18">
        <v>2045</v>
      </c>
      <c r="M1" s="18">
        <v>2050</v>
      </c>
      <c r="N1" s="18" t="s">
        <v>136</v>
      </c>
      <c r="O1" s="18" t="s">
        <v>137</v>
      </c>
    </row>
    <row r="2" spans="1:15" ht="12.6" customHeight="1">
      <c r="A2" s="60" t="s">
        <v>4</v>
      </c>
      <c r="B2" s="60" t="s">
        <v>138</v>
      </c>
      <c r="C2" s="34" t="s">
        <v>139</v>
      </c>
      <c r="D2" s="15" t="s">
        <v>171</v>
      </c>
      <c r="E2" s="15" t="s">
        <v>141</v>
      </c>
      <c r="F2" s="32">
        <v>0</v>
      </c>
      <c r="G2" s="32">
        <f t="shared" ref="G2:M2" si="0">F2*1.02^5</f>
        <v>0</v>
      </c>
      <c r="H2" s="32">
        <f t="shared" si="0"/>
        <v>0</v>
      </c>
      <c r="I2" s="32">
        <f t="shared" si="0"/>
        <v>0</v>
      </c>
      <c r="J2" s="32">
        <f t="shared" si="0"/>
        <v>0</v>
      </c>
      <c r="K2" s="32">
        <f t="shared" si="0"/>
        <v>0</v>
      </c>
      <c r="L2" s="32">
        <f t="shared" si="0"/>
        <v>0</v>
      </c>
      <c r="M2" s="32">
        <f t="shared" si="0"/>
        <v>0</v>
      </c>
      <c r="N2" s="15"/>
      <c r="O2" s="15"/>
    </row>
    <row r="3" spans="1:15">
      <c r="A3" s="60"/>
      <c r="B3" s="60"/>
      <c r="C3" s="60" t="s">
        <v>143</v>
      </c>
      <c r="D3" s="15" t="s">
        <v>172</v>
      </c>
      <c r="E3" s="15" t="s">
        <v>144</v>
      </c>
      <c r="F3" s="32"/>
      <c r="G3" s="32">
        <v>0</v>
      </c>
      <c r="H3" s="32">
        <v>0</v>
      </c>
      <c r="I3" s="32">
        <v>0</v>
      </c>
      <c r="J3" s="32">
        <v>0</v>
      </c>
      <c r="K3" s="32">
        <v>0</v>
      </c>
      <c r="L3" s="32">
        <v>0</v>
      </c>
      <c r="M3" s="32">
        <v>0</v>
      </c>
      <c r="N3" s="19"/>
      <c r="O3" s="15"/>
    </row>
    <row r="4" spans="1:15">
      <c r="A4" s="60"/>
      <c r="B4" s="60"/>
      <c r="C4" s="60"/>
      <c r="D4" s="15" t="s">
        <v>172</v>
      </c>
      <c r="E4" s="15" t="s">
        <v>141</v>
      </c>
      <c r="F4" s="32"/>
      <c r="G4" s="33">
        <f>G3*'Conversion Factors'!D$3</f>
        <v>0</v>
      </c>
      <c r="H4" s="33">
        <f>H3*'Conversion Factors'!E$3</f>
        <v>0</v>
      </c>
      <c r="I4" s="33">
        <f>I3*'Conversion Factors'!F$3</f>
        <v>0</v>
      </c>
      <c r="J4" s="33">
        <f>J3*'Conversion Factors'!G$3</f>
        <v>0</v>
      </c>
      <c r="K4" s="33">
        <f>K3*'Conversion Factors'!H$3</f>
        <v>0</v>
      </c>
      <c r="L4" s="33">
        <f>L3*'Conversion Factors'!I$3</f>
        <v>0</v>
      </c>
      <c r="M4" s="33">
        <f>M3*'Conversion Factors'!J$3</f>
        <v>0</v>
      </c>
      <c r="N4" s="19"/>
      <c r="O4" s="15"/>
    </row>
    <row r="5" spans="1:15">
      <c r="A5" s="60"/>
      <c r="B5" s="60"/>
      <c r="C5" s="60"/>
      <c r="D5" s="15" t="s">
        <v>172</v>
      </c>
      <c r="E5" s="15" t="s">
        <v>145</v>
      </c>
      <c r="F5" s="32"/>
      <c r="G5" s="33">
        <f>G4*('Conversion Factors'!$C$29^-1)</f>
        <v>0</v>
      </c>
      <c r="H5" s="33">
        <f>H4*('Conversion Factors'!$C$29^-1)</f>
        <v>0</v>
      </c>
      <c r="I5" s="33">
        <f>I4*('Conversion Factors'!$C$29^-1)</f>
        <v>0</v>
      </c>
      <c r="J5" s="33">
        <f>J4*('Conversion Factors'!$C$29^-1)</f>
        <v>0</v>
      </c>
      <c r="K5" s="33">
        <f>K4*('Conversion Factors'!$C$29^-1)</f>
        <v>0</v>
      </c>
      <c r="L5" s="33">
        <f>L4*('Conversion Factors'!$C$29^-1)</f>
        <v>0</v>
      </c>
      <c r="M5" s="33">
        <f>M4*('Conversion Factors'!$C$29^-1)</f>
        <v>0</v>
      </c>
      <c r="N5" s="19"/>
      <c r="O5" s="15"/>
    </row>
    <row r="6" spans="1:15">
      <c r="A6" s="60"/>
      <c r="B6" s="60"/>
      <c r="C6" s="60"/>
      <c r="D6" s="29" t="s">
        <v>173</v>
      </c>
      <c r="E6" s="15" t="s">
        <v>145</v>
      </c>
      <c r="F6" s="32"/>
      <c r="G6" s="32">
        <f>G5*'Conversion Factors'!$F$8*'Conversion Factors'!$F$20</f>
        <v>0</v>
      </c>
      <c r="H6" s="32">
        <f>H4*'Conversion Factors'!$F$8*'Conversion Factors'!$F$20</f>
        <v>0</v>
      </c>
      <c r="I6" s="32">
        <f>I4*'Conversion Factors'!$F$8*'Conversion Factors'!$F$20</f>
        <v>0</v>
      </c>
      <c r="J6" s="32">
        <f>J4*'Conversion Factors'!$F$8*'Conversion Factors'!$F$20</f>
        <v>0</v>
      </c>
      <c r="K6" s="32">
        <f>K4*'Conversion Factors'!$F$8*'Conversion Factors'!$F$20</f>
        <v>0</v>
      </c>
      <c r="L6" s="32">
        <f>L4*'Conversion Factors'!$F$8*'Conversion Factors'!$F$20</f>
        <v>0</v>
      </c>
      <c r="M6" s="32">
        <f>M4*'Conversion Factors'!$F$8*'Conversion Factors'!$F$20</f>
        <v>0</v>
      </c>
      <c r="N6" s="19"/>
      <c r="O6" s="29"/>
    </row>
    <row r="7" spans="1:15">
      <c r="A7" s="60" t="s">
        <v>7</v>
      </c>
      <c r="B7" s="60" t="s">
        <v>138</v>
      </c>
      <c r="C7" s="34" t="s">
        <v>139</v>
      </c>
      <c r="D7" s="15" t="s">
        <v>171</v>
      </c>
      <c r="E7" s="15" t="s">
        <v>141</v>
      </c>
      <c r="F7" s="32">
        <v>0</v>
      </c>
      <c r="G7" s="32">
        <f t="shared" ref="G7:M7" si="1">F7*1.02^5</f>
        <v>0</v>
      </c>
      <c r="H7" s="32">
        <f t="shared" si="1"/>
        <v>0</v>
      </c>
      <c r="I7" s="32">
        <f t="shared" si="1"/>
        <v>0</v>
      </c>
      <c r="J7" s="32">
        <f t="shared" si="1"/>
        <v>0</v>
      </c>
      <c r="K7" s="32">
        <f t="shared" si="1"/>
        <v>0</v>
      </c>
      <c r="L7" s="32">
        <f t="shared" si="1"/>
        <v>0</v>
      </c>
      <c r="M7" s="32">
        <f t="shared" si="1"/>
        <v>0</v>
      </c>
      <c r="N7" s="15"/>
      <c r="O7" s="15"/>
    </row>
    <row r="8" spans="1:15">
      <c r="A8" s="60"/>
      <c r="B8" s="60"/>
      <c r="C8" s="60" t="s">
        <v>143</v>
      </c>
      <c r="D8" s="15" t="s">
        <v>172</v>
      </c>
      <c r="E8" s="15" t="s">
        <v>144</v>
      </c>
      <c r="F8" s="32"/>
      <c r="G8" s="32">
        <v>0</v>
      </c>
      <c r="H8" s="32">
        <v>0</v>
      </c>
      <c r="I8" s="32">
        <v>0</v>
      </c>
      <c r="J8" s="32">
        <v>0</v>
      </c>
      <c r="K8" s="32">
        <v>0</v>
      </c>
      <c r="L8" s="32">
        <v>0</v>
      </c>
      <c r="M8" s="32">
        <v>0</v>
      </c>
      <c r="N8" s="19"/>
      <c r="O8" s="15"/>
    </row>
    <row r="9" spans="1:15">
      <c r="A9" s="60"/>
      <c r="B9" s="60"/>
      <c r="C9" s="60"/>
      <c r="D9" s="15" t="s">
        <v>172</v>
      </c>
      <c r="E9" s="15" t="s">
        <v>141</v>
      </c>
      <c r="F9" s="32"/>
      <c r="G9" s="33">
        <f>G8*'Conversion Factors'!D$3</f>
        <v>0</v>
      </c>
      <c r="H9" s="33">
        <f>H8*'Conversion Factors'!E$3</f>
        <v>0</v>
      </c>
      <c r="I9" s="33">
        <f>I8*'Conversion Factors'!F$3</f>
        <v>0</v>
      </c>
      <c r="J9" s="33">
        <f>J8*'Conversion Factors'!G$3</f>
        <v>0</v>
      </c>
      <c r="K9" s="33">
        <f>K8*'Conversion Factors'!H$3</f>
        <v>0</v>
      </c>
      <c r="L9" s="33">
        <f>L8*'Conversion Factors'!I$3</f>
        <v>0</v>
      </c>
      <c r="M9" s="33">
        <f>M8*'Conversion Factors'!J$3</f>
        <v>0</v>
      </c>
      <c r="N9" s="19"/>
      <c r="O9" s="15"/>
    </row>
    <row r="10" spans="1:15">
      <c r="A10" s="60"/>
      <c r="B10" s="60"/>
      <c r="C10" s="60"/>
      <c r="D10" s="15" t="s">
        <v>172</v>
      </c>
      <c r="E10" s="15" t="s">
        <v>145</v>
      </c>
      <c r="F10" s="32"/>
      <c r="G10" s="33">
        <f>G9*('Conversion Factors'!$C$29^-1)</f>
        <v>0</v>
      </c>
      <c r="H10" s="33">
        <f>H9*('Conversion Factors'!$C$29^-1)</f>
        <v>0</v>
      </c>
      <c r="I10" s="33">
        <f>I9*('Conversion Factors'!$C$29^-1)</f>
        <v>0</v>
      </c>
      <c r="J10" s="33">
        <f>J9*('Conversion Factors'!$C$29^-1)</f>
        <v>0</v>
      </c>
      <c r="K10" s="33">
        <f>K9*('Conversion Factors'!$C$29^-1)</f>
        <v>0</v>
      </c>
      <c r="L10" s="33">
        <f>L9*('Conversion Factors'!$C$29^-1)</f>
        <v>0</v>
      </c>
      <c r="M10" s="33">
        <f>M9*('Conversion Factors'!$C$29^-1)</f>
        <v>0</v>
      </c>
      <c r="N10" s="19"/>
      <c r="O10" s="15"/>
    </row>
    <row r="11" spans="1:15">
      <c r="A11" s="60"/>
      <c r="B11" s="60"/>
      <c r="C11" s="60"/>
      <c r="D11" s="29" t="s">
        <v>173</v>
      </c>
      <c r="E11" s="15" t="s">
        <v>145</v>
      </c>
      <c r="F11" s="32"/>
      <c r="G11" s="32">
        <f>G10*'Conversion Factors'!$F$8*'Conversion Factors'!$F$20</f>
        <v>0</v>
      </c>
      <c r="H11" s="32">
        <f>H9*'Conversion Factors'!$F$8*'Conversion Factors'!$F$20</f>
        <v>0</v>
      </c>
      <c r="I11" s="32">
        <f>I9*'Conversion Factors'!$F$8*'Conversion Factors'!$F$20</f>
        <v>0</v>
      </c>
      <c r="J11" s="32">
        <f>J9*'Conversion Factors'!$F$8*'Conversion Factors'!$F$20</f>
        <v>0</v>
      </c>
      <c r="K11" s="32">
        <f>K9*'Conversion Factors'!$F$8*'Conversion Factors'!$F$20</f>
        <v>0</v>
      </c>
      <c r="L11" s="32">
        <f>L9*'Conversion Factors'!$F$8*'Conversion Factors'!$F$20</f>
        <v>0</v>
      </c>
      <c r="M11" s="32">
        <f>M9*'Conversion Factors'!$F$8*'Conversion Factors'!$F$20</f>
        <v>0</v>
      </c>
      <c r="N11" s="19"/>
      <c r="O11" s="29"/>
    </row>
    <row r="12" spans="1:15">
      <c r="A12" s="60" t="s">
        <v>9</v>
      </c>
      <c r="B12" s="60" t="s">
        <v>138</v>
      </c>
      <c r="C12" s="34" t="s">
        <v>139</v>
      </c>
      <c r="D12" s="15" t="s">
        <v>171</v>
      </c>
      <c r="E12" s="15" t="s">
        <v>141</v>
      </c>
      <c r="F12" s="32">
        <v>0</v>
      </c>
      <c r="G12" s="32">
        <f t="shared" ref="G12:M12" si="2">F12*1.02^5</f>
        <v>0</v>
      </c>
      <c r="H12" s="32">
        <f t="shared" si="2"/>
        <v>0</v>
      </c>
      <c r="I12" s="32">
        <f t="shared" si="2"/>
        <v>0</v>
      </c>
      <c r="J12" s="32">
        <f t="shared" si="2"/>
        <v>0</v>
      </c>
      <c r="K12" s="32">
        <f t="shared" si="2"/>
        <v>0</v>
      </c>
      <c r="L12" s="32">
        <f t="shared" si="2"/>
        <v>0</v>
      </c>
      <c r="M12" s="32">
        <f t="shared" si="2"/>
        <v>0</v>
      </c>
      <c r="N12" s="15"/>
      <c r="O12" s="15"/>
    </row>
    <row r="13" spans="1:15">
      <c r="A13" s="60"/>
      <c r="B13" s="60"/>
      <c r="C13" s="60" t="s">
        <v>143</v>
      </c>
      <c r="D13" s="15" t="s">
        <v>172</v>
      </c>
      <c r="E13" s="15" t="s">
        <v>144</v>
      </c>
      <c r="F13" s="32"/>
      <c r="G13" s="32">
        <v>0</v>
      </c>
      <c r="H13" s="32">
        <v>0</v>
      </c>
      <c r="I13" s="32">
        <v>0</v>
      </c>
      <c r="J13" s="32">
        <v>0</v>
      </c>
      <c r="K13" s="32">
        <v>0</v>
      </c>
      <c r="L13" s="32">
        <v>0</v>
      </c>
      <c r="M13" s="32">
        <v>0</v>
      </c>
      <c r="N13" s="19"/>
      <c r="O13" s="15"/>
    </row>
    <row r="14" spans="1:15">
      <c r="A14" s="60"/>
      <c r="B14" s="60"/>
      <c r="C14" s="60"/>
      <c r="D14" s="15" t="s">
        <v>172</v>
      </c>
      <c r="E14" s="15" t="s">
        <v>141</v>
      </c>
      <c r="F14" s="32"/>
      <c r="G14" s="33">
        <f>G13*'Conversion Factors'!D$3</f>
        <v>0</v>
      </c>
      <c r="H14" s="33">
        <f>H13*'Conversion Factors'!E$3</f>
        <v>0</v>
      </c>
      <c r="I14" s="33">
        <f>I13*'Conversion Factors'!F$3</f>
        <v>0</v>
      </c>
      <c r="J14" s="33">
        <f>J13*'Conversion Factors'!G$3</f>
        <v>0</v>
      </c>
      <c r="K14" s="33">
        <f>K13*'Conversion Factors'!H$3</f>
        <v>0</v>
      </c>
      <c r="L14" s="33">
        <f>L13*'Conversion Factors'!I$3</f>
        <v>0</v>
      </c>
      <c r="M14" s="33">
        <f>M13*'Conversion Factors'!J$3</f>
        <v>0</v>
      </c>
      <c r="N14" s="19"/>
      <c r="O14" s="15"/>
    </row>
    <row r="15" spans="1:15">
      <c r="A15" s="60"/>
      <c r="B15" s="60"/>
      <c r="C15" s="60"/>
      <c r="D15" s="15" t="s">
        <v>172</v>
      </c>
      <c r="E15" s="15" t="s">
        <v>145</v>
      </c>
      <c r="F15" s="32"/>
      <c r="G15" s="33">
        <f>G14*('Conversion Factors'!$C$29^-1)</f>
        <v>0</v>
      </c>
      <c r="H15" s="33">
        <f>H14*('Conversion Factors'!$C$29^-1)</f>
        <v>0</v>
      </c>
      <c r="I15" s="33">
        <f>I14*('Conversion Factors'!$C$29^-1)</f>
        <v>0</v>
      </c>
      <c r="J15" s="33">
        <f>J14*('Conversion Factors'!$C$29^-1)</f>
        <v>0</v>
      </c>
      <c r="K15" s="33">
        <f>K14*('Conversion Factors'!$C$29^-1)</f>
        <v>0</v>
      </c>
      <c r="L15" s="33">
        <f>L14*('Conversion Factors'!$C$29^-1)</f>
        <v>0</v>
      </c>
      <c r="M15" s="33">
        <f>M14*('Conversion Factors'!$C$29^-1)</f>
        <v>0</v>
      </c>
      <c r="N15" s="19"/>
      <c r="O15" s="15"/>
    </row>
    <row r="16" spans="1:15">
      <c r="A16" s="60"/>
      <c r="B16" s="60"/>
      <c r="C16" s="60"/>
      <c r="D16" s="29" t="s">
        <v>173</v>
      </c>
      <c r="E16" s="15" t="s">
        <v>145</v>
      </c>
      <c r="F16" s="32"/>
      <c r="G16" s="32">
        <f>G15*'Conversion Factors'!$F$8*'Conversion Factors'!$F$20</f>
        <v>0</v>
      </c>
      <c r="H16" s="32">
        <f>H14*'Conversion Factors'!$F$8*'Conversion Factors'!$F$20</f>
        <v>0</v>
      </c>
      <c r="I16" s="32">
        <f>I14*'Conversion Factors'!$F$8*'Conversion Factors'!$F$20</f>
        <v>0</v>
      </c>
      <c r="J16" s="32">
        <f>J14*'Conversion Factors'!$F$8*'Conversion Factors'!$F$20</f>
        <v>0</v>
      </c>
      <c r="K16" s="32">
        <f>K14*'Conversion Factors'!$F$8*'Conversion Factors'!$F$20</f>
        <v>0</v>
      </c>
      <c r="L16" s="32">
        <f>L14*'Conversion Factors'!$F$8*'Conversion Factors'!$F$20</f>
        <v>0</v>
      </c>
      <c r="M16" s="32">
        <f>M14*'Conversion Factors'!$F$8*'Conversion Factors'!$F$20</f>
        <v>0</v>
      </c>
      <c r="N16" s="19"/>
      <c r="O16" s="29"/>
    </row>
    <row r="17" spans="1:15" ht="12.6" customHeight="1">
      <c r="A17" s="60" t="s">
        <v>12</v>
      </c>
      <c r="B17" s="60" t="s">
        <v>138</v>
      </c>
      <c r="C17" s="34" t="s">
        <v>139</v>
      </c>
      <c r="D17" s="15" t="s">
        <v>171</v>
      </c>
      <c r="E17" s="15" t="s">
        <v>141</v>
      </c>
      <c r="F17" s="32">
        <v>0</v>
      </c>
      <c r="G17" s="32">
        <f t="shared" ref="G17:M17" si="3">F17*1.02^5</f>
        <v>0</v>
      </c>
      <c r="H17" s="32">
        <f t="shared" si="3"/>
        <v>0</v>
      </c>
      <c r="I17" s="32">
        <f t="shared" si="3"/>
        <v>0</v>
      </c>
      <c r="J17" s="32">
        <f t="shared" si="3"/>
        <v>0</v>
      </c>
      <c r="K17" s="32">
        <f t="shared" si="3"/>
        <v>0</v>
      </c>
      <c r="L17" s="32">
        <f t="shared" si="3"/>
        <v>0</v>
      </c>
      <c r="M17" s="32">
        <f t="shared" si="3"/>
        <v>0</v>
      </c>
      <c r="N17" s="15"/>
      <c r="O17" s="15"/>
    </row>
    <row r="18" spans="1:15">
      <c r="A18" s="60"/>
      <c r="B18" s="60"/>
      <c r="C18" s="60" t="s">
        <v>143</v>
      </c>
      <c r="D18" s="15" t="s">
        <v>172</v>
      </c>
      <c r="E18" s="15" t="s">
        <v>144</v>
      </c>
      <c r="F18" s="32"/>
      <c r="G18" s="32">
        <v>0</v>
      </c>
      <c r="H18" s="32">
        <v>0</v>
      </c>
      <c r="I18" s="32">
        <v>0</v>
      </c>
      <c r="J18" s="32">
        <v>0</v>
      </c>
      <c r="K18" s="32">
        <v>0</v>
      </c>
      <c r="L18" s="32">
        <v>0</v>
      </c>
      <c r="M18" s="32">
        <v>0</v>
      </c>
      <c r="N18" s="19"/>
      <c r="O18" s="15"/>
    </row>
    <row r="19" spans="1:15">
      <c r="A19" s="60"/>
      <c r="B19" s="60"/>
      <c r="C19" s="60"/>
      <c r="D19" s="15" t="s">
        <v>172</v>
      </c>
      <c r="E19" s="15" t="s">
        <v>141</v>
      </c>
      <c r="F19" s="32"/>
      <c r="G19" s="33">
        <f>G18*'Conversion Factors'!D$3</f>
        <v>0</v>
      </c>
      <c r="H19" s="33">
        <f>H18*'Conversion Factors'!E$3</f>
        <v>0</v>
      </c>
      <c r="I19" s="33">
        <f>I18*'Conversion Factors'!F$3</f>
        <v>0</v>
      </c>
      <c r="J19" s="33">
        <f>J18*'Conversion Factors'!G$3</f>
        <v>0</v>
      </c>
      <c r="K19" s="33">
        <f>K18*'Conversion Factors'!H$3</f>
        <v>0</v>
      </c>
      <c r="L19" s="33">
        <f>L18*'Conversion Factors'!I$3</f>
        <v>0</v>
      </c>
      <c r="M19" s="33">
        <f>M18*'Conversion Factors'!J$3</f>
        <v>0</v>
      </c>
      <c r="N19" s="19"/>
      <c r="O19" s="15"/>
    </row>
    <row r="20" spans="1:15">
      <c r="A20" s="60"/>
      <c r="B20" s="60"/>
      <c r="C20" s="60"/>
      <c r="D20" s="15" t="s">
        <v>172</v>
      </c>
      <c r="E20" s="15" t="s">
        <v>145</v>
      </c>
      <c r="F20" s="32"/>
      <c r="G20" s="33">
        <f>G19*('Conversion Factors'!$C$29^-1)</f>
        <v>0</v>
      </c>
      <c r="H20" s="33">
        <f>H19*('Conversion Factors'!$C$29^-1)</f>
        <v>0</v>
      </c>
      <c r="I20" s="33">
        <f>I19*('Conversion Factors'!$C$29^-1)</f>
        <v>0</v>
      </c>
      <c r="J20" s="33">
        <f>J19*('Conversion Factors'!$C$29^-1)</f>
        <v>0</v>
      </c>
      <c r="K20" s="33">
        <f>K19*('Conversion Factors'!$C$29^-1)</f>
        <v>0</v>
      </c>
      <c r="L20" s="33">
        <f>L19*('Conversion Factors'!$C$29^-1)</f>
        <v>0</v>
      </c>
      <c r="M20" s="33">
        <f>M19*('Conversion Factors'!$C$29^-1)</f>
        <v>0</v>
      </c>
      <c r="N20" s="19"/>
      <c r="O20" s="15"/>
    </row>
    <row r="21" spans="1:15">
      <c r="A21" s="60"/>
      <c r="B21" s="60"/>
      <c r="C21" s="60"/>
      <c r="D21" s="29" t="s">
        <v>173</v>
      </c>
      <c r="E21" s="15" t="s">
        <v>145</v>
      </c>
      <c r="F21" s="32"/>
      <c r="G21" s="32">
        <f>G20*'Conversion Factors'!$F$8*'Conversion Factors'!$F$20</f>
        <v>0</v>
      </c>
      <c r="H21" s="32">
        <f>H19*'Conversion Factors'!$F$8*'Conversion Factors'!$F$20</f>
        <v>0</v>
      </c>
      <c r="I21" s="32">
        <f>I19*'Conversion Factors'!$F$8*'Conversion Factors'!$F$20</f>
        <v>0</v>
      </c>
      <c r="J21" s="32">
        <f>J19*'Conversion Factors'!$F$8*'Conversion Factors'!$F$20</f>
        <v>0</v>
      </c>
      <c r="K21" s="32">
        <f>K19*'Conversion Factors'!$F$8*'Conversion Factors'!$F$20</f>
        <v>0</v>
      </c>
      <c r="L21" s="32">
        <f>L19*'Conversion Factors'!$F$8*'Conversion Factors'!$F$20</f>
        <v>0</v>
      </c>
      <c r="M21" s="32">
        <f>M19*'Conversion Factors'!$F$8*'Conversion Factors'!$F$20</f>
        <v>0</v>
      </c>
      <c r="N21" s="19"/>
      <c r="O21" s="29"/>
    </row>
    <row r="22" spans="1:15" ht="12.6" customHeight="1">
      <c r="A22" s="60" t="s">
        <v>15</v>
      </c>
      <c r="B22" s="60" t="s">
        <v>138</v>
      </c>
      <c r="C22" s="34"/>
      <c r="D22" s="29"/>
      <c r="E22" s="15"/>
      <c r="F22" s="32"/>
      <c r="G22" s="32"/>
      <c r="H22" s="32"/>
      <c r="I22" s="32"/>
      <c r="J22" s="32"/>
      <c r="K22" s="32"/>
      <c r="L22" s="32"/>
      <c r="M22" s="32"/>
      <c r="N22" s="15"/>
      <c r="O22" s="29"/>
    </row>
    <row r="23" spans="1:15">
      <c r="A23" s="60"/>
      <c r="B23" s="60"/>
      <c r="C23" s="60" t="s">
        <v>143</v>
      </c>
      <c r="D23" s="15" t="s">
        <v>172</v>
      </c>
      <c r="E23" s="15" t="s">
        <v>144</v>
      </c>
      <c r="F23" s="32"/>
      <c r="G23" s="32">
        <v>0</v>
      </c>
      <c r="H23" s="32">
        <v>0</v>
      </c>
      <c r="I23" s="32">
        <v>0</v>
      </c>
      <c r="J23" s="32">
        <v>0</v>
      </c>
      <c r="K23" s="32">
        <v>0</v>
      </c>
      <c r="L23" s="32">
        <v>0</v>
      </c>
      <c r="M23" s="32">
        <v>0</v>
      </c>
      <c r="N23" s="19"/>
      <c r="O23" s="15"/>
    </row>
    <row r="24" spans="1:15">
      <c r="A24" s="60"/>
      <c r="B24" s="60"/>
      <c r="C24" s="60"/>
      <c r="D24" s="15" t="s">
        <v>172</v>
      </c>
      <c r="E24" s="15" t="s">
        <v>141</v>
      </c>
      <c r="F24" s="32"/>
      <c r="G24" s="33">
        <f>G23*'Conversion Factors'!D$3</f>
        <v>0</v>
      </c>
      <c r="H24" s="33">
        <f>H23*'Conversion Factors'!E$3</f>
        <v>0</v>
      </c>
      <c r="I24" s="33">
        <f>I23*'Conversion Factors'!F$3</f>
        <v>0</v>
      </c>
      <c r="J24" s="33">
        <f>J23*'Conversion Factors'!G$3</f>
        <v>0</v>
      </c>
      <c r="K24" s="33">
        <f>K23*'Conversion Factors'!H$3</f>
        <v>0</v>
      </c>
      <c r="L24" s="33">
        <f>L23*'Conversion Factors'!I$3</f>
        <v>0</v>
      </c>
      <c r="M24" s="33">
        <f>M23*'Conversion Factors'!J$3</f>
        <v>0</v>
      </c>
      <c r="N24" s="19"/>
      <c r="O24" s="15"/>
    </row>
    <row r="25" spans="1:15">
      <c r="A25" s="60"/>
      <c r="B25" s="60"/>
      <c r="C25" s="60"/>
      <c r="D25" s="15" t="s">
        <v>172</v>
      </c>
      <c r="E25" s="15" t="s">
        <v>145</v>
      </c>
      <c r="F25" s="32"/>
      <c r="G25" s="33">
        <f>G24*('Conversion Factors'!$C$29^-1)</f>
        <v>0</v>
      </c>
      <c r="H25" s="33">
        <f>H24*('Conversion Factors'!$C$29^-1)</f>
        <v>0</v>
      </c>
      <c r="I25" s="33">
        <f>I24*('Conversion Factors'!$C$29^-1)</f>
        <v>0</v>
      </c>
      <c r="J25" s="33">
        <f>J24*('Conversion Factors'!$C$29^-1)</f>
        <v>0</v>
      </c>
      <c r="K25" s="33">
        <f>K24*('Conversion Factors'!$C$29^-1)</f>
        <v>0</v>
      </c>
      <c r="L25" s="33">
        <f>L24*('Conversion Factors'!$C$29^-1)</f>
        <v>0</v>
      </c>
      <c r="M25" s="33">
        <f>M24*('Conversion Factors'!$C$29^-1)</f>
        <v>0</v>
      </c>
      <c r="N25" s="19"/>
      <c r="O25" s="15"/>
    </row>
    <row r="26" spans="1:15">
      <c r="A26" s="60"/>
      <c r="B26" s="60"/>
      <c r="C26" s="60"/>
      <c r="D26" s="29" t="s">
        <v>173</v>
      </c>
      <c r="E26" s="15" t="s">
        <v>145</v>
      </c>
      <c r="F26" s="32"/>
      <c r="G26" s="32">
        <f>G25*'Conversion Factors'!$F$8*'Conversion Factors'!$F$20</f>
        <v>0</v>
      </c>
      <c r="H26" s="32">
        <f>H24*'Conversion Factors'!$F$8*'Conversion Factors'!$F$20</f>
        <v>0</v>
      </c>
      <c r="I26" s="32">
        <f>I24*'Conversion Factors'!$F$8*'Conversion Factors'!$F$20</f>
        <v>0</v>
      </c>
      <c r="J26" s="32">
        <f>J24*'Conversion Factors'!$F$8*'Conversion Factors'!$F$20</f>
        <v>0</v>
      </c>
      <c r="K26" s="32">
        <f>K24*'Conversion Factors'!$F$8*'Conversion Factors'!$F$20</f>
        <v>0</v>
      </c>
      <c r="L26" s="32">
        <f>L24*'Conversion Factors'!$F$8*'Conversion Factors'!$F$20</f>
        <v>0</v>
      </c>
      <c r="M26" s="32">
        <f>M24*'Conversion Factors'!$F$8*'Conversion Factors'!$F$20</f>
        <v>0</v>
      </c>
      <c r="N26" s="19"/>
      <c r="O26" s="29"/>
    </row>
    <row r="27" spans="1:15" ht="12.6" customHeight="1">
      <c r="A27" s="60" t="s">
        <v>18</v>
      </c>
      <c r="B27" s="60" t="s">
        <v>138</v>
      </c>
      <c r="C27" s="34" t="s">
        <v>139</v>
      </c>
      <c r="D27" s="15" t="s">
        <v>171</v>
      </c>
      <c r="E27" s="15" t="s">
        <v>141</v>
      </c>
      <c r="F27" s="32">
        <v>7</v>
      </c>
      <c r="G27" s="32">
        <f t="shared" ref="G27:M27" si="4">F27*1.02^5</f>
        <v>7.7285656223999997</v>
      </c>
      <c r="H27" s="32">
        <f t="shared" si="4"/>
        <v>8.5329609399632993</v>
      </c>
      <c r="I27" s="32">
        <f t="shared" si="4"/>
        <v>9.4210783682689065</v>
      </c>
      <c r="J27" s="32">
        <f t="shared" si="4"/>
        <v>10.40163177184848</v>
      </c>
      <c r="K27" s="32">
        <f t="shared" si="4"/>
        <v>11.48424196125311</v>
      </c>
      <c r="L27" s="32">
        <f t="shared" si="4"/>
        <v>12.679531088723477</v>
      </c>
      <c r="M27" s="32">
        <f t="shared" si="4"/>
        <v>13.999226868637187</v>
      </c>
      <c r="N27" s="15"/>
      <c r="O27" s="15"/>
    </row>
    <row r="28" spans="1:15">
      <c r="A28" s="60"/>
      <c r="B28" s="60"/>
      <c r="C28" s="60" t="s">
        <v>143</v>
      </c>
      <c r="D28" s="15" t="s">
        <v>172</v>
      </c>
      <c r="E28" s="15" t="s">
        <v>144</v>
      </c>
      <c r="F28" s="32"/>
      <c r="G28" s="32">
        <v>4.7924901185770699</v>
      </c>
      <c r="H28" s="32">
        <v>4.7924901185770699</v>
      </c>
      <c r="I28" s="32">
        <v>4.7924901185770699</v>
      </c>
      <c r="J28" s="32">
        <v>4.7924901185770699</v>
      </c>
      <c r="K28" s="32">
        <v>4.7924901185770699</v>
      </c>
      <c r="L28" s="32">
        <v>4.7924901185770699</v>
      </c>
      <c r="M28" s="32">
        <v>4.7924901185770699</v>
      </c>
      <c r="N28" s="60" t="s">
        <v>149</v>
      </c>
      <c r="O28" s="15"/>
    </row>
    <row r="29" spans="1:15">
      <c r="A29" s="60"/>
      <c r="B29" s="60"/>
      <c r="C29" s="60"/>
      <c r="D29" s="15" t="s">
        <v>172</v>
      </c>
      <c r="E29" s="15" t="s">
        <v>141</v>
      </c>
      <c r="F29" s="32"/>
      <c r="G29" s="33">
        <f>G28*'Conversion Factors'!D$3</f>
        <v>6.6136363636363562</v>
      </c>
      <c r="H29" s="33">
        <f>H28*'Conversion Factors'!E$3</f>
        <v>6.1823122529644206</v>
      </c>
      <c r="I29" s="33">
        <f>I28*'Conversion Factors'!F$3</f>
        <v>6.0864624505928786</v>
      </c>
      <c r="J29" s="33">
        <f>J28*'Conversion Factors'!G$3</f>
        <v>5.942687747035567</v>
      </c>
      <c r="K29" s="33">
        <f>K28*'Conversion Factors'!H$3</f>
        <v>5.8947628458497956</v>
      </c>
      <c r="L29" s="33">
        <f>L28*'Conversion Factors'!I$3</f>
        <v>5.8468379446640251</v>
      </c>
      <c r="M29" s="33">
        <f>M28*'Conversion Factors'!J$3</f>
        <v>5.750988142292484</v>
      </c>
      <c r="N29" s="60"/>
      <c r="O29" s="15"/>
    </row>
    <row r="30" spans="1:15">
      <c r="A30" s="60"/>
      <c r="B30" s="60"/>
      <c r="C30" s="60"/>
      <c r="D30" s="15" t="s">
        <v>172</v>
      </c>
      <c r="E30" s="15" t="s">
        <v>145</v>
      </c>
      <c r="F30" s="32"/>
      <c r="G30" s="33">
        <f>G29*('Conversion Factors'!$C$29^-1)</f>
        <v>6.4839572192513293</v>
      </c>
      <c r="H30" s="33">
        <f>H29*('Conversion Factors'!$C$29^-1)</f>
        <v>6.0610904440827653</v>
      </c>
      <c r="I30" s="33">
        <f>I29*('Conversion Factors'!$C$29^-1)</f>
        <v>5.9671200496008607</v>
      </c>
      <c r="J30" s="33">
        <f>J29*('Conversion Factors'!$C$29^-1)</f>
        <v>5.826164457878007</v>
      </c>
      <c r="K30" s="33">
        <f>K29*('Conversion Factors'!$C$29^-1)</f>
        <v>5.7791792606370542</v>
      </c>
      <c r="L30" s="33">
        <f>L29*('Conversion Factors'!$C$29^-1)</f>
        <v>5.7321940633961024</v>
      </c>
      <c r="M30" s="33">
        <f>M29*('Conversion Factors'!$C$29^-1)</f>
        <v>5.6382236689141996</v>
      </c>
      <c r="N30" s="60"/>
      <c r="O30" s="15"/>
    </row>
    <row r="31" spans="1:15">
      <c r="A31" s="60"/>
      <c r="B31" s="60"/>
      <c r="C31" s="60"/>
      <c r="D31" s="29" t="s">
        <v>173</v>
      </c>
      <c r="E31" s="15" t="s">
        <v>145</v>
      </c>
      <c r="F31" s="32"/>
      <c r="G31" s="32">
        <f>G30*'Conversion Factors'!$F$8*'Conversion Factors'!$F$20</f>
        <v>1.8010992275698137</v>
      </c>
      <c r="H31" s="32">
        <f>H29*'Conversion Factors'!$F$8*'Conversion Factors'!$F$20</f>
        <v>1.7173089591567836</v>
      </c>
      <c r="I31" s="32">
        <f>I29*'Conversion Factors'!$F$8*'Conversion Factors'!$F$20</f>
        <v>1.6906840140535775</v>
      </c>
      <c r="J31" s="32">
        <f>J29*'Conversion Factors'!$F$8*'Conversion Factors'!$F$20</f>
        <v>1.6507465963987686</v>
      </c>
      <c r="K31" s="32">
        <f>K29*'Conversion Factors'!$F$8*'Conversion Factors'!$F$20</f>
        <v>1.6374341238471655</v>
      </c>
      <c r="L31" s="32">
        <f>L29*'Conversion Factors'!$F$8*'Conversion Factors'!$F$20</f>
        <v>1.6241216512955627</v>
      </c>
      <c r="M31" s="32">
        <f>M29*'Conversion Factors'!$F$8*'Conversion Factors'!$F$20</f>
        <v>1.5974967061923566</v>
      </c>
      <c r="N31" s="60"/>
      <c r="O31" s="29">
        <v>1</v>
      </c>
    </row>
    <row r="32" spans="1:15">
      <c r="A32" s="60" t="s">
        <v>20</v>
      </c>
      <c r="B32" s="60" t="s">
        <v>138</v>
      </c>
      <c r="C32" s="34"/>
      <c r="D32" s="15"/>
      <c r="E32" s="15"/>
      <c r="F32" s="32"/>
      <c r="G32" s="32"/>
      <c r="H32" s="32"/>
      <c r="I32" s="32"/>
      <c r="J32" s="32"/>
      <c r="K32" s="32"/>
      <c r="L32" s="32"/>
      <c r="M32" s="32"/>
      <c r="N32" s="15"/>
      <c r="O32" s="15"/>
    </row>
    <row r="33" spans="1:15">
      <c r="A33" s="60"/>
      <c r="B33" s="60"/>
      <c r="C33" s="60" t="s">
        <v>150</v>
      </c>
      <c r="D33" s="15" t="s">
        <v>173</v>
      </c>
      <c r="E33" s="15" t="s">
        <v>151</v>
      </c>
      <c r="F33" s="32"/>
      <c r="G33" s="32">
        <v>2.39</v>
      </c>
      <c r="H33" s="32">
        <v>2.39</v>
      </c>
      <c r="I33" s="32">
        <v>2.39</v>
      </c>
      <c r="J33" s="32">
        <v>2.39</v>
      </c>
      <c r="K33" s="32">
        <v>2.39</v>
      </c>
      <c r="L33" s="32">
        <v>2.39</v>
      </c>
      <c r="M33" s="32">
        <v>2.39</v>
      </c>
      <c r="N33" s="60" t="s">
        <v>152</v>
      </c>
      <c r="O33" s="15"/>
    </row>
    <row r="34" spans="1:15">
      <c r="A34" s="60"/>
      <c r="B34" s="60"/>
      <c r="C34" s="60"/>
      <c r="D34" s="15" t="s">
        <v>173</v>
      </c>
      <c r="E34" s="15" t="s">
        <v>145</v>
      </c>
      <c r="F34" s="32"/>
      <c r="G34" s="33">
        <f>G33*'Conversion Factors'!D$3</f>
        <v>3.2982</v>
      </c>
      <c r="H34" s="33">
        <f>H33*'Conversion Factors'!E$3</f>
        <v>3.0831000000000004</v>
      </c>
      <c r="I34" s="33">
        <f>I33*'Conversion Factors'!F$3</f>
        <v>3.0353000000000003</v>
      </c>
      <c r="J34" s="33">
        <f>J33*'Conversion Factors'!G$3</f>
        <v>2.9636</v>
      </c>
      <c r="K34" s="33">
        <f>K33*'Conversion Factors'!H$3</f>
        <v>2.9397000000000002</v>
      </c>
      <c r="L34" s="33">
        <f>L33*'Conversion Factors'!I$3</f>
        <v>2.9157999999999999</v>
      </c>
      <c r="M34" s="33">
        <f>M33*'Conversion Factors'!J$3</f>
        <v>2.8679999999999999</v>
      </c>
      <c r="N34" s="60"/>
      <c r="O34" s="15">
        <v>1</v>
      </c>
    </row>
    <row r="35" spans="1:15">
      <c r="A35" s="60" t="s">
        <v>22</v>
      </c>
      <c r="B35" s="60" t="s">
        <v>138</v>
      </c>
      <c r="C35" s="34"/>
      <c r="D35" s="15" t="s">
        <v>171</v>
      </c>
      <c r="E35" s="15"/>
      <c r="F35" s="32">
        <v>0</v>
      </c>
      <c r="G35" s="32">
        <f t="shared" ref="G35:M35" si="5">F35*1.02^5</f>
        <v>0</v>
      </c>
      <c r="H35" s="32">
        <f t="shared" si="5"/>
        <v>0</v>
      </c>
      <c r="I35" s="32">
        <f t="shared" si="5"/>
        <v>0</v>
      </c>
      <c r="J35" s="32">
        <f t="shared" si="5"/>
        <v>0</v>
      </c>
      <c r="K35" s="32">
        <f t="shared" si="5"/>
        <v>0</v>
      </c>
      <c r="L35" s="32">
        <f t="shared" si="5"/>
        <v>0</v>
      </c>
      <c r="M35" s="32">
        <f t="shared" si="5"/>
        <v>0</v>
      </c>
      <c r="N35" s="15"/>
      <c r="O35" s="15"/>
    </row>
    <row r="36" spans="1:15">
      <c r="A36" s="60"/>
      <c r="B36" s="60"/>
      <c r="C36" s="60" t="s">
        <v>143</v>
      </c>
      <c r="D36" s="15" t="s">
        <v>172</v>
      </c>
      <c r="E36" s="15" t="s">
        <v>144</v>
      </c>
      <c r="F36" s="32"/>
      <c r="G36" s="32">
        <v>0</v>
      </c>
      <c r="H36" s="32">
        <v>0</v>
      </c>
      <c r="I36" s="32">
        <v>0</v>
      </c>
      <c r="J36" s="32">
        <v>0</v>
      </c>
      <c r="K36" s="32">
        <v>0</v>
      </c>
      <c r="L36" s="32">
        <v>0</v>
      </c>
      <c r="M36" s="32">
        <v>0</v>
      </c>
      <c r="N36" s="60" t="s">
        <v>149</v>
      </c>
      <c r="O36" s="15"/>
    </row>
    <row r="37" spans="1:15">
      <c r="A37" s="60"/>
      <c r="B37" s="60"/>
      <c r="C37" s="60"/>
      <c r="D37" s="15" t="s">
        <v>172</v>
      </c>
      <c r="E37" s="15" t="s">
        <v>141</v>
      </c>
      <c r="F37" s="32"/>
      <c r="G37" s="33">
        <f>G36*'Conversion Factors'!D$3</f>
        <v>0</v>
      </c>
      <c r="H37" s="33">
        <f>H36*'Conversion Factors'!E$3</f>
        <v>0</v>
      </c>
      <c r="I37" s="33">
        <f>I36*'Conversion Factors'!F$3</f>
        <v>0</v>
      </c>
      <c r="J37" s="33">
        <f>J36*'Conversion Factors'!G$3</f>
        <v>0</v>
      </c>
      <c r="K37" s="33">
        <f>K36*'Conversion Factors'!H$3</f>
        <v>0</v>
      </c>
      <c r="L37" s="33">
        <f>L36*'Conversion Factors'!I$3</f>
        <v>0</v>
      </c>
      <c r="M37" s="33">
        <f>M36*'Conversion Factors'!J$3</f>
        <v>0</v>
      </c>
      <c r="N37" s="60"/>
      <c r="O37" s="15"/>
    </row>
    <row r="38" spans="1:15">
      <c r="A38" s="60"/>
      <c r="B38" s="60"/>
      <c r="C38" s="60"/>
      <c r="D38" s="15" t="s">
        <v>172</v>
      </c>
      <c r="E38" s="15" t="s">
        <v>145</v>
      </c>
      <c r="F38" s="32"/>
      <c r="G38" s="33">
        <f>G37*('Conversion Factors'!$C$29^-1)</f>
        <v>0</v>
      </c>
      <c r="H38" s="33">
        <f>H37*('Conversion Factors'!$C$29^-1)</f>
        <v>0</v>
      </c>
      <c r="I38" s="33">
        <f>I37*('Conversion Factors'!$C$29^-1)</f>
        <v>0</v>
      </c>
      <c r="J38" s="33">
        <f>J37*('Conversion Factors'!$C$29^-1)</f>
        <v>0</v>
      </c>
      <c r="K38" s="33">
        <f>K37*('Conversion Factors'!$C$29^-1)</f>
        <v>0</v>
      </c>
      <c r="L38" s="33">
        <f>L37*('Conversion Factors'!$C$29^-1)</f>
        <v>0</v>
      </c>
      <c r="M38" s="33">
        <f>M37*('Conversion Factors'!$C$29^-1)</f>
        <v>0</v>
      </c>
      <c r="N38" s="60"/>
      <c r="O38" s="15"/>
    </row>
    <row r="39" spans="1:15">
      <c r="A39" s="60"/>
      <c r="B39" s="60"/>
      <c r="C39" s="60"/>
      <c r="D39" s="29" t="s">
        <v>173</v>
      </c>
      <c r="E39" s="15" t="s">
        <v>145</v>
      </c>
      <c r="F39" s="32"/>
      <c r="G39" s="32">
        <f>G38*'Conversion Factors'!$F$8*'Conversion Factors'!$F$20</f>
        <v>0</v>
      </c>
      <c r="H39" s="32">
        <f>H37*'Conversion Factors'!$F$8*'Conversion Factors'!$F$20</f>
        <v>0</v>
      </c>
      <c r="I39" s="32">
        <f>I37*'Conversion Factors'!$F$8*'Conversion Factors'!$F$20</f>
        <v>0</v>
      </c>
      <c r="J39" s="32">
        <f>J37*'Conversion Factors'!$F$8*'Conversion Factors'!$F$20</f>
        <v>0</v>
      </c>
      <c r="K39" s="32">
        <f>K37*'Conversion Factors'!$F$8*'Conversion Factors'!$F$20</f>
        <v>0</v>
      </c>
      <c r="L39" s="32">
        <f>L37*'Conversion Factors'!$F$8*'Conversion Factors'!$F$20</f>
        <v>0</v>
      </c>
      <c r="M39" s="32">
        <f>M37*'Conversion Factors'!$F$8*'Conversion Factors'!$F$20</f>
        <v>0</v>
      </c>
      <c r="N39" s="60"/>
      <c r="O39" s="29"/>
    </row>
    <row r="40" spans="1:15">
      <c r="A40" s="60" t="s">
        <v>24</v>
      </c>
      <c r="B40" s="60" t="s">
        <v>138</v>
      </c>
      <c r="C40" s="34" t="s">
        <v>139</v>
      </c>
      <c r="D40" s="15" t="s">
        <v>171</v>
      </c>
      <c r="E40" s="15" t="s">
        <v>141</v>
      </c>
      <c r="F40" s="32">
        <v>0</v>
      </c>
      <c r="G40" s="32">
        <f t="shared" ref="G40:M40" si="6">F40*1.02^5</f>
        <v>0</v>
      </c>
      <c r="H40" s="32">
        <f t="shared" si="6"/>
        <v>0</v>
      </c>
      <c r="I40" s="32">
        <f t="shared" si="6"/>
        <v>0</v>
      </c>
      <c r="J40" s="32">
        <f t="shared" si="6"/>
        <v>0</v>
      </c>
      <c r="K40" s="32">
        <f t="shared" si="6"/>
        <v>0</v>
      </c>
      <c r="L40" s="32">
        <f t="shared" si="6"/>
        <v>0</v>
      </c>
      <c r="M40" s="32">
        <f t="shared" si="6"/>
        <v>0</v>
      </c>
      <c r="N40" s="15"/>
      <c r="O40" s="15"/>
    </row>
    <row r="41" spans="1:15">
      <c r="A41" s="60"/>
      <c r="B41" s="60"/>
      <c r="C41" s="60" t="s">
        <v>143</v>
      </c>
      <c r="D41" s="15" t="s">
        <v>172</v>
      </c>
      <c r="E41" s="15" t="s">
        <v>144</v>
      </c>
      <c r="F41" s="32"/>
      <c r="G41" s="32">
        <v>0</v>
      </c>
      <c r="H41" s="32">
        <v>0</v>
      </c>
      <c r="I41" s="32">
        <v>0</v>
      </c>
      <c r="J41" s="32">
        <v>0</v>
      </c>
      <c r="K41" s="32">
        <v>0</v>
      </c>
      <c r="L41" s="32">
        <v>0</v>
      </c>
      <c r="M41" s="32">
        <v>0</v>
      </c>
      <c r="N41" s="60" t="s">
        <v>149</v>
      </c>
      <c r="O41" s="15"/>
    </row>
    <row r="42" spans="1:15">
      <c r="A42" s="60"/>
      <c r="B42" s="60"/>
      <c r="C42" s="60"/>
      <c r="D42" s="15" t="s">
        <v>172</v>
      </c>
      <c r="E42" s="15" t="s">
        <v>141</v>
      </c>
      <c r="F42" s="32"/>
      <c r="G42" s="33">
        <f>G41*'Conversion Factors'!D$3</f>
        <v>0</v>
      </c>
      <c r="H42" s="33">
        <f>H41*'Conversion Factors'!E$3</f>
        <v>0</v>
      </c>
      <c r="I42" s="33">
        <f>I41*'Conversion Factors'!F$3</f>
        <v>0</v>
      </c>
      <c r="J42" s="33">
        <f>J41*'Conversion Factors'!G$3</f>
        <v>0</v>
      </c>
      <c r="K42" s="33">
        <f>K41*'Conversion Factors'!H$3</f>
        <v>0</v>
      </c>
      <c r="L42" s="33">
        <f>L41*'Conversion Factors'!I$3</f>
        <v>0</v>
      </c>
      <c r="M42" s="33">
        <f>M41*'Conversion Factors'!J$3</f>
        <v>0</v>
      </c>
      <c r="N42" s="60"/>
      <c r="O42" s="15"/>
    </row>
    <row r="43" spans="1:15">
      <c r="A43" s="60"/>
      <c r="B43" s="60"/>
      <c r="C43" s="60"/>
      <c r="D43" s="15" t="s">
        <v>172</v>
      </c>
      <c r="E43" s="15" t="s">
        <v>145</v>
      </c>
      <c r="F43" s="32"/>
      <c r="G43" s="33">
        <f>G42*('Conversion Factors'!$C$29^-1)</f>
        <v>0</v>
      </c>
      <c r="H43" s="33">
        <f>H42*('Conversion Factors'!$C$29^-1)</f>
        <v>0</v>
      </c>
      <c r="I43" s="33">
        <f>I42*('Conversion Factors'!$C$29^-1)</f>
        <v>0</v>
      </c>
      <c r="J43" s="33">
        <f>J42*('Conversion Factors'!$C$29^-1)</f>
        <v>0</v>
      </c>
      <c r="K43" s="33">
        <f>K42*('Conversion Factors'!$C$29^-1)</f>
        <v>0</v>
      </c>
      <c r="L43" s="33">
        <f>L42*('Conversion Factors'!$C$29^-1)</f>
        <v>0</v>
      </c>
      <c r="M43" s="33">
        <f>M42*('Conversion Factors'!$C$29^-1)</f>
        <v>0</v>
      </c>
      <c r="N43" s="60"/>
      <c r="O43" s="15"/>
    </row>
    <row r="44" spans="1:15">
      <c r="A44" s="60"/>
      <c r="B44" s="60"/>
      <c r="C44" s="60"/>
      <c r="D44" s="29" t="s">
        <v>173</v>
      </c>
      <c r="E44" s="15" t="s">
        <v>145</v>
      </c>
      <c r="F44" s="32"/>
      <c r="G44" s="32">
        <f>G43*'Conversion Factors'!$F$8*'Conversion Factors'!$F$20</f>
        <v>0</v>
      </c>
      <c r="H44" s="32">
        <f>H42*'Conversion Factors'!$F$8*'Conversion Factors'!$F$20</f>
        <v>0</v>
      </c>
      <c r="I44" s="32">
        <f>I42*'Conversion Factors'!$F$8*'Conversion Factors'!$F$20</f>
        <v>0</v>
      </c>
      <c r="J44" s="32">
        <f>J42*'Conversion Factors'!$F$8*'Conversion Factors'!$F$20</f>
        <v>0</v>
      </c>
      <c r="K44" s="32">
        <f>K42*'Conversion Factors'!$F$8*'Conversion Factors'!$F$20</f>
        <v>0</v>
      </c>
      <c r="L44" s="32">
        <f>L42*'Conversion Factors'!$F$8*'Conversion Factors'!$F$20</f>
        <v>0</v>
      </c>
      <c r="M44" s="32">
        <f>M42*'Conversion Factors'!$F$8*'Conversion Factors'!$F$20</f>
        <v>0</v>
      </c>
      <c r="N44" s="60"/>
      <c r="O44" s="29"/>
    </row>
    <row r="45" spans="1:15">
      <c r="A45" s="60" t="s">
        <v>26</v>
      </c>
      <c r="B45" s="60" t="s">
        <v>153</v>
      </c>
      <c r="C45" s="34" t="s">
        <v>139</v>
      </c>
      <c r="D45" s="15" t="s">
        <v>171</v>
      </c>
      <c r="E45" s="15" t="s">
        <v>141</v>
      </c>
      <c r="F45" s="32">
        <v>3</v>
      </c>
      <c r="G45" s="32">
        <f t="shared" ref="G45:M45" si="7">F45*1.02^5</f>
        <v>3.3122424096</v>
      </c>
      <c r="H45" s="32">
        <f t="shared" si="7"/>
        <v>3.6569832599842713</v>
      </c>
      <c r="I45" s="32">
        <f t="shared" si="7"/>
        <v>4.0376050149723888</v>
      </c>
      <c r="J45" s="32">
        <f t="shared" si="7"/>
        <v>4.4578421879350634</v>
      </c>
      <c r="K45" s="32">
        <f t="shared" si="7"/>
        <v>4.92181798339419</v>
      </c>
      <c r="L45" s="32">
        <f t="shared" si="7"/>
        <v>5.4340847523100617</v>
      </c>
      <c r="M45" s="32">
        <f t="shared" si="7"/>
        <v>5.9996686579873657</v>
      </c>
      <c r="N45" s="15"/>
      <c r="O45" s="15"/>
    </row>
    <row r="46" spans="1:15">
      <c r="A46" s="60"/>
      <c r="B46" s="60"/>
      <c r="C46" s="60" t="s">
        <v>143</v>
      </c>
      <c r="D46" s="15" t="s">
        <v>172</v>
      </c>
      <c r="E46" s="15" t="s">
        <v>144</v>
      </c>
      <c r="F46" s="32"/>
      <c r="G46" s="32">
        <v>1.74</v>
      </c>
      <c r="H46" s="32">
        <v>1.74</v>
      </c>
      <c r="I46" s="32">
        <v>1.74</v>
      </c>
      <c r="J46" s="32">
        <v>1.74</v>
      </c>
      <c r="K46" s="32">
        <v>1.74</v>
      </c>
      <c r="L46" s="32">
        <v>1.74</v>
      </c>
      <c r="M46" s="32">
        <v>1.74</v>
      </c>
      <c r="N46" s="60" t="s">
        <v>149</v>
      </c>
      <c r="O46" s="15"/>
    </row>
    <row r="47" spans="1:15">
      <c r="A47" s="60"/>
      <c r="B47" s="60"/>
      <c r="C47" s="60"/>
      <c r="D47" s="15" t="s">
        <v>172</v>
      </c>
      <c r="E47" s="15" t="s">
        <v>141</v>
      </c>
      <c r="F47" s="32"/>
      <c r="G47" s="33">
        <f>G46*'Conversion Factors'!D$3</f>
        <v>2.4011999999999998</v>
      </c>
      <c r="H47" s="33">
        <f>H46*'Conversion Factors'!E$3</f>
        <v>2.2446000000000002</v>
      </c>
      <c r="I47" s="33">
        <f>I46*'Conversion Factors'!F$3</f>
        <v>2.2098</v>
      </c>
      <c r="J47" s="33">
        <f>J46*'Conversion Factors'!G$3</f>
        <v>2.1576</v>
      </c>
      <c r="K47" s="33">
        <f>K46*'Conversion Factors'!H$3</f>
        <v>2.1402000000000001</v>
      </c>
      <c r="L47" s="33">
        <f>L46*'Conversion Factors'!I$3</f>
        <v>2.1227999999999998</v>
      </c>
      <c r="M47" s="33">
        <f>M46*'Conversion Factors'!J$3</f>
        <v>2.0880000000000001</v>
      </c>
      <c r="N47" s="60"/>
      <c r="O47" s="15"/>
    </row>
    <row r="48" spans="1:15">
      <c r="A48" s="60"/>
      <c r="B48" s="60"/>
      <c r="C48" s="60"/>
      <c r="D48" s="15" t="s">
        <v>172</v>
      </c>
      <c r="E48" s="15" t="s">
        <v>145</v>
      </c>
      <c r="F48" s="32"/>
      <c r="G48" s="33">
        <f>G47*('Conversion Factors'!$C$29^-1)</f>
        <v>2.3541176470588234</v>
      </c>
      <c r="H48" s="33">
        <f>H47*('Conversion Factors'!$C$29^-1)</f>
        <v>2.2005882352941177</v>
      </c>
      <c r="I48" s="33">
        <f>I47*('Conversion Factors'!$C$29^-1)</f>
        <v>2.1664705882352941</v>
      </c>
      <c r="J48" s="33">
        <f>J47*('Conversion Factors'!$C$29^-1)</f>
        <v>2.1152941176470588</v>
      </c>
      <c r="K48" s="33">
        <f>K47*('Conversion Factors'!$C$29^-1)</f>
        <v>2.098235294117647</v>
      </c>
      <c r="L48" s="33">
        <f>L47*('Conversion Factors'!$C$29^-1)</f>
        <v>2.0811764705882352</v>
      </c>
      <c r="M48" s="33">
        <f>M47*('Conversion Factors'!$C$29^-1)</f>
        <v>2.0470588235294116</v>
      </c>
      <c r="N48" s="60"/>
      <c r="O48" s="15"/>
    </row>
    <row r="49" spans="1:15">
      <c r="A49" s="60"/>
      <c r="B49" s="60"/>
      <c r="C49" s="60"/>
      <c r="D49" s="29" t="s">
        <v>173</v>
      </c>
      <c r="E49" s="15" t="s">
        <v>145</v>
      </c>
      <c r="F49" s="32"/>
      <c r="G49" s="32">
        <f>G48*'Conversion Factors'!$F$8*'Conversion Factors'!$F$20</f>
        <v>0.6539215686274511</v>
      </c>
      <c r="H49" s="32">
        <f>H47*'Conversion Factors'!$F$8*'Conversion Factors'!$F$20</f>
        <v>0.62350000000000005</v>
      </c>
      <c r="I49" s="32">
        <f>I47*'Conversion Factors'!$F$8*'Conversion Factors'!$F$20</f>
        <v>0.61383333333333334</v>
      </c>
      <c r="J49" s="32">
        <f>J47*'Conversion Factors'!$F$8*'Conversion Factors'!$F$20</f>
        <v>0.59933333333333338</v>
      </c>
      <c r="K49" s="32">
        <f>K47*'Conversion Factors'!$F$8*'Conversion Factors'!$F$20</f>
        <v>0.59450000000000014</v>
      </c>
      <c r="L49" s="32">
        <f>L47*'Conversion Factors'!$F$8*'Conversion Factors'!$F$20</f>
        <v>0.58966666666666656</v>
      </c>
      <c r="M49" s="32">
        <f>M47*'Conversion Factors'!$F$8*'Conversion Factors'!$F$20</f>
        <v>0.58000000000000007</v>
      </c>
      <c r="N49" s="60"/>
      <c r="O49" s="29">
        <v>1</v>
      </c>
    </row>
    <row r="50" spans="1:15" ht="12.6" customHeight="1">
      <c r="A50" s="60" t="s">
        <v>28</v>
      </c>
      <c r="B50" s="60" t="s">
        <v>153</v>
      </c>
      <c r="C50" s="34"/>
      <c r="D50" s="15"/>
      <c r="E50" s="15"/>
      <c r="F50" s="32"/>
      <c r="G50" s="32"/>
      <c r="H50" s="32"/>
      <c r="I50" s="32"/>
      <c r="J50" s="32"/>
      <c r="K50" s="32"/>
      <c r="L50" s="32"/>
      <c r="M50" s="32"/>
      <c r="N50" s="15"/>
      <c r="O50" s="15"/>
    </row>
    <row r="51" spans="1:15">
      <c r="A51" s="60"/>
      <c r="B51" s="60"/>
      <c r="C51" s="60" t="s">
        <v>143</v>
      </c>
      <c r="D51" s="15" t="s">
        <v>172</v>
      </c>
      <c r="E51" s="15" t="s">
        <v>144</v>
      </c>
      <c r="F51" s="32"/>
      <c r="G51" s="32">
        <v>5.73</v>
      </c>
      <c r="H51" s="32">
        <v>5.67</v>
      </c>
      <c r="I51" s="32">
        <v>5.57</v>
      </c>
      <c r="J51" s="32">
        <v>5.44</v>
      </c>
      <c r="K51" s="32">
        <v>5.32</v>
      </c>
      <c r="L51" s="32">
        <v>5.32</v>
      </c>
      <c r="M51" s="32">
        <v>5.32</v>
      </c>
      <c r="N51" s="60" t="s">
        <v>149</v>
      </c>
      <c r="O51" s="15"/>
    </row>
    <row r="52" spans="1:15">
      <c r="A52" s="60"/>
      <c r="B52" s="60"/>
      <c r="C52" s="60"/>
      <c r="D52" s="15" t="s">
        <v>172</v>
      </c>
      <c r="E52" s="15" t="s">
        <v>141</v>
      </c>
      <c r="F52" s="32"/>
      <c r="G52" s="33">
        <f>G51*'Conversion Factors'!D$3</f>
        <v>7.9074</v>
      </c>
      <c r="H52" s="33">
        <f>H51*'Conversion Factors'!E$3</f>
        <v>7.3143000000000002</v>
      </c>
      <c r="I52" s="33">
        <f>I51*'Conversion Factors'!F$3</f>
        <v>7.0739000000000001</v>
      </c>
      <c r="J52" s="33">
        <f>J51*'Conversion Factors'!G$3</f>
        <v>6.7456000000000005</v>
      </c>
      <c r="K52" s="33">
        <f>K51*'Conversion Factors'!H$3</f>
        <v>6.5436000000000005</v>
      </c>
      <c r="L52" s="33">
        <f>L51*'Conversion Factors'!I$3</f>
        <v>6.4904000000000002</v>
      </c>
      <c r="M52" s="33">
        <f>M51*'Conversion Factors'!J$3</f>
        <v>6.3840000000000003</v>
      </c>
      <c r="N52" s="60"/>
      <c r="O52" s="15"/>
    </row>
    <row r="53" spans="1:15">
      <c r="A53" s="60"/>
      <c r="B53" s="60"/>
      <c r="C53" s="60"/>
      <c r="D53" s="15" t="s">
        <v>172</v>
      </c>
      <c r="E53" s="15" t="s">
        <v>145</v>
      </c>
      <c r="F53" s="32"/>
      <c r="G53" s="33">
        <f>G52*('Conversion Factors'!$C$29^-1)</f>
        <v>7.7523529411764702</v>
      </c>
      <c r="H53" s="33">
        <f>H52*('Conversion Factors'!$C$29^-1)</f>
        <v>7.1708823529411765</v>
      </c>
      <c r="I53" s="33">
        <f>I52*('Conversion Factors'!$C$29^-1)</f>
        <v>6.935196078431372</v>
      </c>
      <c r="J53" s="33">
        <f>J52*('Conversion Factors'!$C$29^-1)</f>
        <v>6.6133333333333333</v>
      </c>
      <c r="K53" s="33">
        <f>K52*('Conversion Factors'!$C$29^-1)</f>
        <v>6.4152941176470595</v>
      </c>
      <c r="L53" s="33">
        <f>L52*('Conversion Factors'!$C$29^-1)</f>
        <v>6.3631372549019609</v>
      </c>
      <c r="M53" s="33">
        <f>M52*('Conversion Factors'!$C$29^-1)</f>
        <v>6.2588235294117647</v>
      </c>
      <c r="N53" s="60"/>
      <c r="O53" s="15"/>
    </row>
    <row r="54" spans="1:15">
      <c r="A54" s="60"/>
      <c r="B54" s="60"/>
      <c r="C54" s="60"/>
      <c r="D54" s="29" t="s">
        <v>173</v>
      </c>
      <c r="E54" s="15" t="s">
        <v>145</v>
      </c>
      <c r="F54" s="32"/>
      <c r="G54" s="32">
        <f>G53*'Conversion Factors'!$F$8*'Conversion Factors'!$F$20</f>
        <v>2.1534313725490195</v>
      </c>
      <c r="H54" s="32">
        <f>H52*'Conversion Factors'!$F$8*'Conversion Factors'!$F$20</f>
        <v>2.0317500000000002</v>
      </c>
      <c r="I54" s="32">
        <f>I52*'Conversion Factors'!$F$8*'Conversion Factors'!$F$20</f>
        <v>1.9649722222222223</v>
      </c>
      <c r="J54" s="32">
        <f>J52*'Conversion Factors'!$F$8*'Conversion Factors'!$F$20</f>
        <v>1.8737777777777782</v>
      </c>
      <c r="K54" s="32">
        <f>K52*'Conversion Factors'!$F$8*'Conversion Factors'!$F$20</f>
        <v>1.817666666666667</v>
      </c>
      <c r="L54" s="32">
        <f>L52*'Conversion Factors'!$F$8*'Conversion Factors'!$F$20</f>
        <v>1.8028888888888892</v>
      </c>
      <c r="M54" s="32">
        <f>M52*'Conversion Factors'!$F$8*'Conversion Factors'!$F$20</f>
        <v>1.7733333333333337</v>
      </c>
      <c r="N54" s="60"/>
      <c r="O54" s="15">
        <v>1</v>
      </c>
    </row>
    <row r="55" spans="1:15">
      <c r="A55" s="60" t="s">
        <v>31</v>
      </c>
      <c r="B55" s="60" t="s">
        <v>153</v>
      </c>
      <c r="C55" s="34" t="s">
        <v>139</v>
      </c>
      <c r="D55" s="15" t="s">
        <v>171</v>
      </c>
      <c r="E55" s="15" t="s">
        <v>141</v>
      </c>
      <c r="F55" s="32">
        <v>7</v>
      </c>
      <c r="G55" s="32">
        <f t="shared" ref="G55:M55" si="8">F55*1.02^5</f>
        <v>7.7285656223999997</v>
      </c>
      <c r="H55" s="32">
        <f t="shared" si="8"/>
        <v>8.5329609399632993</v>
      </c>
      <c r="I55" s="32">
        <f t="shared" si="8"/>
        <v>9.4210783682689065</v>
      </c>
      <c r="J55" s="32">
        <f t="shared" si="8"/>
        <v>10.40163177184848</v>
      </c>
      <c r="K55" s="32">
        <f t="shared" si="8"/>
        <v>11.48424196125311</v>
      </c>
      <c r="L55" s="32">
        <f t="shared" si="8"/>
        <v>12.679531088723477</v>
      </c>
      <c r="M55" s="32">
        <f t="shared" si="8"/>
        <v>13.999226868637187</v>
      </c>
      <c r="N55" s="15"/>
      <c r="O55" s="15"/>
    </row>
    <row r="56" spans="1:15">
      <c r="A56" s="60"/>
      <c r="B56" s="60"/>
      <c r="C56" s="60" t="s">
        <v>143</v>
      </c>
      <c r="D56" s="15" t="s">
        <v>172</v>
      </c>
      <c r="E56" s="15" t="s">
        <v>144</v>
      </c>
      <c r="F56" s="32"/>
      <c r="G56" s="32">
        <v>4.9400000000000004</v>
      </c>
      <c r="H56" s="32">
        <v>4.9400000000000004</v>
      </c>
      <c r="I56" s="32">
        <v>4.9400000000000004</v>
      </c>
      <c r="J56" s="32">
        <v>4.9400000000000004</v>
      </c>
      <c r="K56" s="32">
        <v>4.9400000000000004</v>
      </c>
      <c r="L56" s="32">
        <v>4.9400000000000004</v>
      </c>
      <c r="M56" s="32">
        <v>4.9400000000000004</v>
      </c>
      <c r="N56" s="60" t="s">
        <v>149</v>
      </c>
      <c r="O56" s="15"/>
    </row>
    <row r="57" spans="1:15">
      <c r="A57" s="60"/>
      <c r="B57" s="60"/>
      <c r="C57" s="60"/>
      <c r="D57" s="15" t="s">
        <v>172</v>
      </c>
      <c r="E57" s="15" t="s">
        <v>141</v>
      </c>
      <c r="F57" s="32"/>
      <c r="G57" s="33">
        <f>G56*'Conversion Factors'!D$3</f>
        <v>6.8171999999999997</v>
      </c>
      <c r="H57" s="33">
        <f>H56*'Conversion Factors'!E$3</f>
        <v>6.3726000000000003</v>
      </c>
      <c r="I57" s="33">
        <f>I56*'Conversion Factors'!F$3</f>
        <v>6.2738000000000005</v>
      </c>
      <c r="J57" s="33">
        <f>J56*'Conversion Factors'!G$3</f>
        <v>6.1256000000000004</v>
      </c>
      <c r="K57" s="33">
        <f>K56*'Conversion Factors'!H$3</f>
        <v>6.0762</v>
      </c>
      <c r="L57" s="33">
        <f>L56*'Conversion Factors'!I$3</f>
        <v>6.0268000000000006</v>
      </c>
      <c r="M57" s="33">
        <f>M56*'Conversion Factors'!J$3</f>
        <v>5.9279999999999999</v>
      </c>
      <c r="N57" s="60"/>
      <c r="O57" s="15"/>
    </row>
    <row r="58" spans="1:15">
      <c r="A58" s="60"/>
      <c r="B58" s="60"/>
      <c r="C58" s="60"/>
      <c r="D58" s="15" t="s">
        <v>172</v>
      </c>
      <c r="E58" s="15" t="s">
        <v>145</v>
      </c>
      <c r="F58" s="32"/>
      <c r="G58" s="33">
        <f>G57*('Conversion Factors'!$C$29^-1)</f>
        <v>6.6835294117647051</v>
      </c>
      <c r="H58" s="33">
        <f>H57*('Conversion Factors'!$C$29^-1)</f>
        <v>6.2476470588235298</v>
      </c>
      <c r="I58" s="33">
        <f>I57*('Conversion Factors'!$C$29^-1)</f>
        <v>6.1507843137254907</v>
      </c>
      <c r="J58" s="33">
        <f>J57*('Conversion Factors'!$C$29^-1)</f>
        <v>6.0054901960784317</v>
      </c>
      <c r="K58" s="33">
        <f>K57*('Conversion Factors'!$C$29^-1)</f>
        <v>5.9570588235294117</v>
      </c>
      <c r="L58" s="33">
        <f>L57*('Conversion Factors'!$C$29^-1)</f>
        <v>5.9086274509803927</v>
      </c>
      <c r="M58" s="33">
        <f>M57*('Conversion Factors'!$C$29^-1)</f>
        <v>5.8117647058823527</v>
      </c>
      <c r="N58" s="60"/>
      <c r="O58" s="15"/>
    </row>
    <row r="59" spans="1:15">
      <c r="A59" s="60"/>
      <c r="B59" s="60"/>
      <c r="C59" s="60"/>
      <c r="D59" s="29" t="s">
        <v>173</v>
      </c>
      <c r="E59" s="15" t="s">
        <v>145</v>
      </c>
      <c r="F59" s="32"/>
      <c r="G59" s="32">
        <f>G58*'Conversion Factors'!$F$8*'Conversion Factors'!$F$20</f>
        <v>1.8565359477124184</v>
      </c>
      <c r="H59" s="32">
        <f>H57*'Conversion Factors'!$F$8*'Conversion Factors'!$F$20</f>
        <v>1.7701666666666669</v>
      </c>
      <c r="I59" s="32">
        <f>I57*'Conversion Factors'!$F$8*'Conversion Factors'!$F$20</f>
        <v>1.7427222222222225</v>
      </c>
      <c r="J59" s="32">
        <f>J57*'Conversion Factors'!$F$8*'Conversion Factors'!$F$20</f>
        <v>1.7015555555555559</v>
      </c>
      <c r="K59" s="32">
        <f>K57*'Conversion Factors'!$F$8*'Conversion Factors'!$F$20</f>
        <v>1.6878333333333335</v>
      </c>
      <c r="L59" s="32">
        <f>L57*'Conversion Factors'!$F$8*'Conversion Factors'!$F$20</f>
        <v>1.6741111111111113</v>
      </c>
      <c r="M59" s="32">
        <f>M57*'Conversion Factors'!$F$8*'Conversion Factors'!$F$20</f>
        <v>1.6466666666666667</v>
      </c>
      <c r="N59" s="60"/>
      <c r="O59" s="29">
        <v>1</v>
      </c>
    </row>
    <row r="60" spans="1:15">
      <c r="A60" s="60" t="s">
        <v>33</v>
      </c>
      <c r="B60" s="60" t="s">
        <v>138</v>
      </c>
      <c r="C60" s="34"/>
      <c r="D60" s="15" t="s">
        <v>171</v>
      </c>
      <c r="E60" s="15"/>
      <c r="F60" s="32"/>
      <c r="G60" s="32"/>
      <c r="H60" s="32"/>
      <c r="I60" s="32"/>
      <c r="J60" s="32"/>
      <c r="K60" s="32"/>
      <c r="L60" s="32"/>
      <c r="M60" s="32"/>
      <c r="N60" s="15"/>
      <c r="O60" s="15"/>
    </row>
    <row r="61" spans="1:15">
      <c r="A61" s="60"/>
      <c r="B61" s="60"/>
      <c r="C61" s="60" t="s">
        <v>143</v>
      </c>
      <c r="D61" s="15" t="s">
        <v>172</v>
      </c>
      <c r="E61" s="15" t="s">
        <v>144</v>
      </c>
      <c r="F61" s="32"/>
      <c r="G61" s="32">
        <v>0</v>
      </c>
      <c r="H61" s="32">
        <v>0</v>
      </c>
      <c r="I61" s="32">
        <v>0</v>
      </c>
      <c r="J61" s="32">
        <v>0</v>
      </c>
      <c r="K61" s="32">
        <v>0</v>
      </c>
      <c r="L61" s="32">
        <v>0</v>
      </c>
      <c r="M61" s="32">
        <v>0</v>
      </c>
      <c r="N61" s="60" t="s">
        <v>149</v>
      </c>
      <c r="O61" s="15"/>
    </row>
    <row r="62" spans="1:15">
      <c r="A62" s="60"/>
      <c r="B62" s="60"/>
      <c r="C62" s="60"/>
      <c r="D62" s="15" t="s">
        <v>172</v>
      </c>
      <c r="E62" s="15" t="s">
        <v>141</v>
      </c>
      <c r="F62" s="32"/>
      <c r="G62" s="33">
        <f>G61*'Conversion Factors'!D$3</f>
        <v>0</v>
      </c>
      <c r="H62" s="33">
        <f>H61*'Conversion Factors'!E$3</f>
        <v>0</v>
      </c>
      <c r="I62" s="33">
        <f>I61*'Conversion Factors'!F$3</f>
        <v>0</v>
      </c>
      <c r="J62" s="33">
        <f>J61*'Conversion Factors'!G$3</f>
        <v>0</v>
      </c>
      <c r="K62" s="33">
        <f>K61*'Conversion Factors'!H$3</f>
        <v>0</v>
      </c>
      <c r="L62" s="33">
        <f>L61*'Conversion Factors'!I$3</f>
        <v>0</v>
      </c>
      <c r="M62" s="33">
        <f>M61*'Conversion Factors'!J$3</f>
        <v>0</v>
      </c>
      <c r="N62" s="60"/>
      <c r="O62" s="15"/>
    </row>
    <row r="63" spans="1:15">
      <c r="A63" s="60"/>
      <c r="B63" s="60"/>
      <c r="C63" s="60"/>
      <c r="D63" s="15" t="s">
        <v>172</v>
      </c>
      <c r="E63" s="15" t="s">
        <v>145</v>
      </c>
      <c r="F63" s="32"/>
      <c r="G63" s="33">
        <f>G62*('Conversion Factors'!$C$29^-1)</f>
        <v>0</v>
      </c>
      <c r="H63" s="33">
        <f>H62*('Conversion Factors'!$C$29^-1)</f>
        <v>0</v>
      </c>
      <c r="I63" s="33">
        <f>I62*('Conversion Factors'!$C$29^-1)</f>
        <v>0</v>
      </c>
      <c r="J63" s="33">
        <f>J62*('Conversion Factors'!$C$29^-1)</f>
        <v>0</v>
      </c>
      <c r="K63" s="33">
        <f>K62*('Conversion Factors'!$C$29^-1)</f>
        <v>0</v>
      </c>
      <c r="L63" s="33">
        <f>L62*('Conversion Factors'!$C$29^-1)</f>
        <v>0</v>
      </c>
      <c r="M63" s="33">
        <f>M62*('Conversion Factors'!$C$29^-1)</f>
        <v>0</v>
      </c>
      <c r="N63" s="60"/>
      <c r="O63" s="15"/>
    </row>
    <row r="64" spans="1:15">
      <c r="A64" s="60"/>
      <c r="B64" s="60"/>
      <c r="C64" s="60"/>
      <c r="D64" s="29" t="s">
        <v>173</v>
      </c>
      <c r="E64" s="15" t="s">
        <v>145</v>
      </c>
      <c r="F64" s="32"/>
      <c r="G64" s="32">
        <f>G63*'Conversion Factors'!$F$8*'Conversion Factors'!$F$20</f>
        <v>0</v>
      </c>
      <c r="H64" s="32">
        <f>H62*'Conversion Factors'!$F$8*'Conversion Factors'!$F$20</f>
        <v>0</v>
      </c>
      <c r="I64" s="32">
        <f>I62*'Conversion Factors'!$F$8*'Conversion Factors'!$F$20</f>
        <v>0</v>
      </c>
      <c r="J64" s="32">
        <f>J62*'Conversion Factors'!$F$8*'Conversion Factors'!$F$20</f>
        <v>0</v>
      </c>
      <c r="K64" s="32">
        <f>K62*'Conversion Factors'!$F$8*'Conversion Factors'!$F$20</f>
        <v>0</v>
      </c>
      <c r="L64" s="32">
        <f>L62*'Conversion Factors'!$F$8*'Conversion Factors'!$F$20</f>
        <v>0</v>
      </c>
      <c r="M64" s="32">
        <f>M62*'Conversion Factors'!$F$8*'Conversion Factors'!$F$20</f>
        <v>0</v>
      </c>
      <c r="N64" s="60"/>
      <c r="O64" s="29"/>
    </row>
    <row r="65" spans="1:15">
      <c r="A65" s="60" t="s">
        <v>35</v>
      </c>
      <c r="B65" s="60" t="s">
        <v>138</v>
      </c>
      <c r="C65" s="34"/>
      <c r="D65" s="15" t="s">
        <v>171</v>
      </c>
      <c r="E65" s="15"/>
      <c r="F65" s="32"/>
      <c r="G65" s="32"/>
      <c r="H65" s="32"/>
      <c r="I65" s="32"/>
      <c r="J65" s="32"/>
      <c r="K65" s="32"/>
      <c r="L65" s="32"/>
      <c r="M65" s="32"/>
      <c r="N65" s="15"/>
      <c r="O65" s="15"/>
    </row>
    <row r="66" spans="1:15">
      <c r="A66" s="60"/>
      <c r="B66" s="60"/>
      <c r="C66" s="60" t="s">
        <v>143</v>
      </c>
      <c r="D66" s="15" t="s">
        <v>172</v>
      </c>
      <c r="E66" s="15" t="s">
        <v>144</v>
      </c>
      <c r="F66" s="32"/>
      <c r="G66" s="32">
        <v>0</v>
      </c>
      <c r="H66" s="32">
        <v>0</v>
      </c>
      <c r="I66" s="32">
        <v>0</v>
      </c>
      <c r="J66" s="32">
        <v>0</v>
      </c>
      <c r="K66" s="32">
        <v>0</v>
      </c>
      <c r="L66" s="32">
        <v>0</v>
      </c>
      <c r="M66" s="32">
        <v>0</v>
      </c>
      <c r="N66" s="60" t="s">
        <v>149</v>
      </c>
      <c r="O66" s="15"/>
    </row>
    <row r="67" spans="1:15">
      <c r="A67" s="60"/>
      <c r="B67" s="60"/>
      <c r="C67" s="60"/>
      <c r="D67" s="15" t="s">
        <v>172</v>
      </c>
      <c r="E67" s="15" t="s">
        <v>141</v>
      </c>
      <c r="F67" s="32"/>
      <c r="G67" s="33">
        <f>G66*'Conversion Factors'!D$3</f>
        <v>0</v>
      </c>
      <c r="H67" s="33">
        <f>H66*'Conversion Factors'!E$3</f>
        <v>0</v>
      </c>
      <c r="I67" s="33">
        <f>I66*'Conversion Factors'!F$3</f>
        <v>0</v>
      </c>
      <c r="J67" s="33">
        <f>J66*'Conversion Factors'!G$3</f>
        <v>0</v>
      </c>
      <c r="K67" s="33">
        <f>K66*'Conversion Factors'!H$3</f>
        <v>0</v>
      </c>
      <c r="L67" s="33">
        <f>L66*'Conversion Factors'!I$3</f>
        <v>0</v>
      </c>
      <c r="M67" s="33">
        <f>M66*'Conversion Factors'!J$3</f>
        <v>0</v>
      </c>
      <c r="N67" s="60"/>
      <c r="O67" s="15"/>
    </row>
    <row r="68" spans="1:15">
      <c r="A68" s="60"/>
      <c r="B68" s="60"/>
      <c r="C68" s="60"/>
      <c r="D68" s="15" t="s">
        <v>172</v>
      </c>
      <c r="E68" s="15" t="s">
        <v>145</v>
      </c>
      <c r="F68" s="32"/>
      <c r="G68" s="33">
        <f>G67*('Conversion Factors'!$C$29^-1)</f>
        <v>0</v>
      </c>
      <c r="H68" s="33">
        <f>H67*('Conversion Factors'!$C$29^-1)</f>
        <v>0</v>
      </c>
      <c r="I68" s="33">
        <f>I67*('Conversion Factors'!$C$29^-1)</f>
        <v>0</v>
      </c>
      <c r="J68" s="33">
        <f>J67*('Conversion Factors'!$C$29^-1)</f>
        <v>0</v>
      </c>
      <c r="K68" s="33">
        <f>K67*('Conversion Factors'!$C$29^-1)</f>
        <v>0</v>
      </c>
      <c r="L68" s="33">
        <f>L67*('Conversion Factors'!$C$29^-1)</f>
        <v>0</v>
      </c>
      <c r="M68" s="33">
        <f>M67*('Conversion Factors'!$C$29^-1)</f>
        <v>0</v>
      </c>
      <c r="N68" s="60"/>
      <c r="O68" s="15"/>
    </row>
    <row r="69" spans="1:15">
      <c r="A69" s="60"/>
      <c r="B69" s="60"/>
      <c r="C69" s="60"/>
      <c r="D69" s="29" t="s">
        <v>173</v>
      </c>
      <c r="E69" s="15" t="s">
        <v>145</v>
      </c>
      <c r="F69" s="32"/>
      <c r="G69" s="32">
        <f>G68*'Conversion Factors'!$F$8*'Conversion Factors'!$F$20</f>
        <v>0</v>
      </c>
      <c r="H69" s="32">
        <f>H67*'Conversion Factors'!$F$8*'Conversion Factors'!$F$20</f>
        <v>0</v>
      </c>
      <c r="I69" s="32">
        <f>I67*'Conversion Factors'!$F$8*'Conversion Factors'!$F$20</f>
        <v>0</v>
      </c>
      <c r="J69" s="32">
        <f>J67*'Conversion Factors'!$F$8*'Conversion Factors'!$F$20</f>
        <v>0</v>
      </c>
      <c r="K69" s="32">
        <f>K67*'Conversion Factors'!$F$8*'Conversion Factors'!$F$20</f>
        <v>0</v>
      </c>
      <c r="L69" s="32">
        <f>L67*'Conversion Factors'!$F$8*'Conversion Factors'!$F$20</f>
        <v>0</v>
      </c>
      <c r="M69" s="32">
        <f>M67*'Conversion Factors'!$F$8*'Conversion Factors'!$F$20</f>
        <v>0</v>
      </c>
      <c r="N69" s="60"/>
      <c r="O69" s="29"/>
    </row>
    <row r="70" spans="1:15" ht="12.6" customHeight="1">
      <c r="A70" s="60" t="s">
        <v>37</v>
      </c>
      <c r="B70" s="60" t="s">
        <v>138</v>
      </c>
      <c r="C70" s="34"/>
      <c r="D70" s="15" t="s">
        <v>171</v>
      </c>
      <c r="E70" s="15"/>
      <c r="F70" s="32"/>
      <c r="G70" s="32"/>
      <c r="H70" s="32"/>
      <c r="I70" s="32"/>
      <c r="J70" s="32"/>
      <c r="K70" s="32"/>
      <c r="L70" s="32"/>
      <c r="M70" s="32"/>
      <c r="N70" s="15"/>
      <c r="O70" s="15"/>
    </row>
    <row r="71" spans="1:15">
      <c r="A71" s="60"/>
      <c r="B71" s="60"/>
      <c r="C71" s="60" t="s">
        <v>143</v>
      </c>
      <c r="D71" s="15" t="s">
        <v>172</v>
      </c>
      <c r="E71" s="15" t="s">
        <v>144</v>
      </c>
      <c r="F71" s="32"/>
      <c r="G71" s="32">
        <v>2.3517786561264802</v>
      </c>
      <c r="H71" s="32">
        <v>2.3517786561264802</v>
      </c>
      <c r="I71" s="32">
        <v>2.3517786561264802</v>
      </c>
      <c r="J71" s="32">
        <v>2.3517786561264802</v>
      </c>
      <c r="K71" s="32">
        <v>2.3517786561264802</v>
      </c>
      <c r="L71" s="32">
        <v>2.3517786561264802</v>
      </c>
      <c r="M71" s="32">
        <v>2.3517786561264802</v>
      </c>
      <c r="N71" s="60" t="s">
        <v>149</v>
      </c>
      <c r="O71" s="15"/>
    </row>
    <row r="72" spans="1:15">
      <c r="A72" s="60"/>
      <c r="B72" s="60"/>
      <c r="C72" s="60"/>
      <c r="D72" s="15" t="s">
        <v>172</v>
      </c>
      <c r="E72" s="15" t="s">
        <v>141</v>
      </c>
      <c r="F72" s="32"/>
      <c r="G72" s="33">
        <f>G71*'Conversion Factors'!D$3</f>
        <v>3.2454545454545425</v>
      </c>
      <c r="H72" s="33">
        <f>H71*'Conversion Factors'!E$3</f>
        <v>3.0337944664031595</v>
      </c>
      <c r="I72" s="33">
        <f>I71*'Conversion Factors'!F$3</f>
        <v>2.9867588932806299</v>
      </c>
      <c r="J72" s="33">
        <f>J71*'Conversion Factors'!G$3</f>
        <v>2.9162055335968353</v>
      </c>
      <c r="K72" s="33">
        <f>K71*'Conversion Factors'!H$3</f>
        <v>2.8926877470355707</v>
      </c>
      <c r="L72" s="33">
        <f>L71*'Conversion Factors'!I$3</f>
        <v>2.8691699604743057</v>
      </c>
      <c r="M72" s="33">
        <f>M71*'Conversion Factors'!J$3</f>
        <v>2.8221343873517761</v>
      </c>
      <c r="N72" s="60"/>
      <c r="O72" s="15"/>
    </row>
    <row r="73" spans="1:15">
      <c r="A73" s="60"/>
      <c r="B73" s="60"/>
      <c r="C73" s="60"/>
      <c r="D73" s="15" t="s">
        <v>172</v>
      </c>
      <c r="E73" s="15" t="s">
        <v>145</v>
      </c>
      <c r="F73" s="32"/>
      <c r="G73" s="33">
        <f>G72*('Conversion Factors'!$C$29^-1)</f>
        <v>3.181818181818179</v>
      </c>
      <c r="H73" s="33">
        <f>H72*('Conversion Factors'!$C$29^-1)</f>
        <v>2.9743083003952542</v>
      </c>
      <c r="I73" s="33">
        <f>I72*('Conversion Factors'!$C$29^-1)</f>
        <v>2.9281949934123821</v>
      </c>
      <c r="J73" s="33">
        <f>J72*('Conversion Factors'!$C$29^-1)</f>
        <v>2.8590250329380735</v>
      </c>
      <c r="K73" s="33">
        <f>K72*('Conversion Factors'!$C$29^-1)</f>
        <v>2.8359683794466379</v>
      </c>
      <c r="L73" s="33">
        <f>L72*('Conversion Factors'!$C$29^-1)</f>
        <v>2.8129117259552014</v>
      </c>
      <c r="M73" s="33">
        <f>M72*('Conversion Factors'!$C$29^-1)</f>
        <v>2.7667984189723294</v>
      </c>
      <c r="N73" s="60"/>
      <c r="O73" s="15"/>
    </row>
    <row r="74" spans="1:15">
      <c r="A74" s="60"/>
      <c r="B74" s="60"/>
      <c r="C74" s="60"/>
      <c r="D74" s="29" t="s">
        <v>173</v>
      </c>
      <c r="E74" s="15" t="s">
        <v>145</v>
      </c>
      <c r="F74" s="32"/>
      <c r="G74" s="32">
        <f>G73*'Conversion Factors'!$F$8*'Conversion Factors'!$F$20</f>
        <v>0.88383838383838309</v>
      </c>
      <c r="H74" s="32">
        <f>H72*'Conversion Factors'!$F$8*'Conversion Factors'!$F$20</f>
        <v>0.84272068511198872</v>
      </c>
      <c r="I74" s="32">
        <f>I72*'Conversion Factors'!$F$8*'Conversion Factors'!$F$20</f>
        <v>0.82965524813350833</v>
      </c>
      <c r="J74" s="32">
        <f>J72*'Conversion Factors'!$F$8*'Conversion Factors'!$F$20</f>
        <v>0.81005709266578763</v>
      </c>
      <c r="K74" s="32">
        <f>K72*'Conversion Factors'!$F$8*'Conversion Factors'!$F$20</f>
        <v>0.80352437417654743</v>
      </c>
      <c r="L74" s="32">
        <f>L72*0.277778</f>
        <v>0.79699229328063181</v>
      </c>
      <c r="M74" s="32">
        <f>M72*0.277778</f>
        <v>0.78392684584980177</v>
      </c>
      <c r="N74" s="60"/>
      <c r="O74" s="29">
        <v>1</v>
      </c>
    </row>
    <row r="75" spans="1:15">
      <c r="A75" s="60" t="s">
        <v>39</v>
      </c>
      <c r="B75" s="60" t="s">
        <v>138</v>
      </c>
      <c r="C75" s="34"/>
      <c r="D75" s="15"/>
      <c r="E75" s="15"/>
      <c r="F75" s="32"/>
      <c r="G75" s="32"/>
      <c r="H75" s="32"/>
      <c r="I75" s="32"/>
      <c r="J75" s="32"/>
      <c r="K75" s="32"/>
      <c r="L75" s="32"/>
      <c r="M75" s="32"/>
      <c r="N75" s="15"/>
      <c r="O75" s="15"/>
    </row>
    <row r="76" spans="1:15">
      <c r="A76" s="60"/>
      <c r="B76" s="60"/>
      <c r="C76" s="60" t="s">
        <v>150</v>
      </c>
      <c r="D76" s="29" t="s">
        <v>173</v>
      </c>
      <c r="E76" s="15" t="s">
        <v>151</v>
      </c>
      <c r="F76" s="32"/>
      <c r="G76" s="32">
        <v>0</v>
      </c>
      <c r="H76" s="32">
        <v>0</v>
      </c>
      <c r="I76" s="32">
        <v>0</v>
      </c>
      <c r="J76" s="32">
        <v>0</v>
      </c>
      <c r="K76" s="32">
        <v>0</v>
      </c>
      <c r="L76" s="32">
        <v>0</v>
      </c>
      <c r="M76" s="32">
        <v>0</v>
      </c>
      <c r="N76" s="60"/>
      <c r="O76" s="29"/>
    </row>
    <row r="77" spans="1:15">
      <c r="A77" s="60"/>
      <c r="B77" s="60"/>
      <c r="C77" s="60"/>
      <c r="D77" s="29" t="s">
        <v>173</v>
      </c>
      <c r="E77" s="15" t="s">
        <v>145</v>
      </c>
      <c r="F77" s="32"/>
      <c r="G77" s="33">
        <f>G76*'Conversion Factors'!D$3</f>
        <v>0</v>
      </c>
      <c r="H77" s="33">
        <f>H76*'Conversion Factors'!E$3</f>
        <v>0</v>
      </c>
      <c r="I77" s="33">
        <f>I76*'Conversion Factors'!F$3</f>
        <v>0</v>
      </c>
      <c r="J77" s="33">
        <f>J76*'Conversion Factors'!G$3</f>
        <v>0</v>
      </c>
      <c r="K77" s="33">
        <f>K76*'Conversion Factors'!H$3</f>
        <v>0</v>
      </c>
      <c r="L77" s="33">
        <f>L76*'Conversion Factors'!I$3</f>
        <v>0</v>
      </c>
      <c r="M77" s="33">
        <f>M76*'Conversion Factors'!J$3</f>
        <v>0</v>
      </c>
      <c r="N77" s="60"/>
      <c r="O77" s="15"/>
    </row>
    <row r="78" spans="1:15">
      <c r="A78" s="60"/>
      <c r="B78" s="60"/>
      <c r="C78" s="60"/>
      <c r="D78" s="29"/>
      <c r="E78" s="15"/>
      <c r="F78" s="32"/>
      <c r="G78" s="32"/>
      <c r="H78" s="32"/>
      <c r="I78" s="32"/>
      <c r="J78" s="32"/>
      <c r="K78" s="32"/>
      <c r="L78" s="32"/>
      <c r="M78" s="32"/>
      <c r="N78" s="60"/>
      <c r="O78" s="15"/>
    </row>
    <row r="79" spans="1:15">
      <c r="A79" s="60" t="s">
        <v>41</v>
      </c>
      <c r="B79" s="60" t="s">
        <v>138</v>
      </c>
      <c r="C79" s="34"/>
      <c r="D79" s="15"/>
      <c r="E79" s="15"/>
      <c r="F79" s="32"/>
      <c r="G79" s="32"/>
      <c r="H79" s="32"/>
      <c r="I79" s="32"/>
      <c r="J79" s="32"/>
      <c r="K79" s="32"/>
      <c r="L79" s="32"/>
      <c r="M79" s="32"/>
      <c r="N79" s="15"/>
      <c r="O79" s="15"/>
    </row>
    <row r="80" spans="1:15">
      <c r="A80" s="60"/>
      <c r="B80" s="60"/>
      <c r="C80" s="60" t="s">
        <v>150</v>
      </c>
      <c r="D80" s="29" t="s">
        <v>173</v>
      </c>
      <c r="E80" s="15" t="s">
        <v>151</v>
      </c>
      <c r="F80" s="32"/>
      <c r="G80" s="32">
        <v>0</v>
      </c>
      <c r="H80" s="32">
        <v>0</v>
      </c>
      <c r="I80" s="32">
        <v>0</v>
      </c>
      <c r="J80" s="32">
        <v>0</v>
      </c>
      <c r="K80" s="32">
        <v>0</v>
      </c>
      <c r="L80" s="32">
        <v>0</v>
      </c>
      <c r="M80" s="32">
        <v>0</v>
      </c>
      <c r="N80" s="60"/>
      <c r="O80" s="15"/>
    </row>
    <row r="81" spans="1:15">
      <c r="A81" s="60"/>
      <c r="B81" s="60"/>
      <c r="C81" s="60"/>
      <c r="D81" s="29" t="s">
        <v>173</v>
      </c>
      <c r="E81" s="15" t="s">
        <v>145</v>
      </c>
      <c r="F81" s="32"/>
      <c r="G81" s="33">
        <f>G80*'Conversion Factors'!D$3</f>
        <v>0</v>
      </c>
      <c r="H81" s="33">
        <f>H80*'Conversion Factors'!E$3</f>
        <v>0</v>
      </c>
      <c r="I81" s="33">
        <f>I80*'Conversion Factors'!F$3</f>
        <v>0</v>
      </c>
      <c r="J81" s="33">
        <f>J80*'Conversion Factors'!G$3</f>
        <v>0</v>
      </c>
      <c r="K81" s="33">
        <f>K80*'Conversion Factors'!H$3</f>
        <v>0</v>
      </c>
      <c r="L81" s="33">
        <f>L80*'Conversion Factors'!I$3</f>
        <v>0</v>
      </c>
      <c r="M81" s="33">
        <f>M80*'Conversion Factors'!J$3</f>
        <v>0</v>
      </c>
      <c r="N81" s="60"/>
      <c r="O81" s="15"/>
    </row>
    <row r="82" spans="1:15">
      <c r="A82" s="60"/>
      <c r="B82" s="60"/>
      <c r="C82" s="60"/>
      <c r="D82" s="29"/>
      <c r="E82" s="15"/>
      <c r="F82" s="32"/>
      <c r="G82" s="32"/>
      <c r="H82" s="32"/>
      <c r="I82" s="32"/>
      <c r="J82" s="32"/>
      <c r="K82" s="32"/>
      <c r="L82" s="32"/>
      <c r="M82" s="32"/>
      <c r="N82" s="60"/>
      <c r="O82" s="15"/>
    </row>
    <row r="83" spans="1:15" ht="12.6" customHeight="1">
      <c r="A83" s="60" t="s">
        <v>43</v>
      </c>
      <c r="B83" s="60" t="s">
        <v>138</v>
      </c>
      <c r="C83" s="19"/>
      <c r="D83" s="15"/>
      <c r="E83" s="15"/>
      <c r="F83" s="32"/>
      <c r="G83" s="32"/>
      <c r="H83" s="32"/>
      <c r="I83" s="32"/>
      <c r="J83" s="32"/>
      <c r="K83" s="32"/>
      <c r="L83" s="32"/>
      <c r="M83" s="32"/>
      <c r="N83" s="15"/>
      <c r="O83" s="15"/>
    </row>
    <row r="84" spans="1:15">
      <c r="A84" s="60"/>
      <c r="B84" s="60"/>
      <c r="C84" s="60" t="s">
        <v>143</v>
      </c>
      <c r="D84" s="15" t="s">
        <v>171</v>
      </c>
      <c r="E84" s="15" t="s">
        <v>144</v>
      </c>
      <c r="F84" s="32"/>
      <c r="G84" s="32">
        <v>1.74</v>
      </c>
      <c r="H84" s="32">
        <v>1.74</v>
      </c>
      <c r="I84" s="32">
        <v>1.74</v>
      </c>
      <c r="J84" s="32">
        <v>1.74</v>
      </c>
      <c r="K84" s="32">
        <v>1.74</v>
      </c>
      <c r="L84" s="32">
        <v>1.74</v>
      </c>
      <c r="M84" s="32">
        <v>1.74</v>
      </c>
      <c r="N84" s="60" t="s">
        <v>174</v>
      </c>
      <c r="O84" s="15"/>
    </row>
    <row r="85" spans="1:15">
      <c r="A85" s="60"/>
      <c r="B85" s="60"/>
      <c r="C85" s="60"/>
      <c r="D85" s="15" t="s">
        <v>171</v>
      </c>
      <c r="E85" s="15" t="s">
        <v>141</v>
      </c>
      <c r="F85" s="32"/>
      <c r="G85" s="33">
        <f>G84*'Conversion Factors'!D$3</f>
        <v>2.4011999999999998</v>
      </c>
      <c r="H85" s="33">
        <f>H84*'Conversion Factors'!E$3</f>
        <v>2.2446000000000002</v>
      </c>
      <c r="I85" s="33">
        <f>I84*'Conversion Factors'!F$3</f>
        <v>2.2098</v>
      </c>
      <c r="J85" s="33">
        <f>J84*'Conversion Factors'!G$3</f>
        <v>2.1576</v>
      </c>
      <c r="K85" s="33">
        <f>K84*'Conversion Factors'!H$3</f>
        <v>2.1402000000000001</v>
      </c>
      <c r="L85" s="33">
        <f>L84*'Conversion Factors'!I$3</f>
        <v>2.1227999999999998</v>
      </c>
      <c r="M85" s="33">
        <f>M84*'Conversion Factors'!J$3</f>
        <v>2.0880000000000001</v>
      </c>
      <c r="N85" s="60"/>
      <c r="O85" s="15"/>
    </row>
    <row r="86" spans="1:15">
      <c r="A86" s="60"/>
      <c r="B86" s="60"/>
      <c r="C86" s="60"/>
      <c r="D86" s="15" t="s">
        <v>171</v>
      </c>
      <c r="E86" s="15" t="s">
        <v>145</v>
      </c>
      <c r="F86" s="32"/>
      <c r="G86" s="33">
        <f>G85*('Conversion Factors'!$C$29^-1)</f>
        <v>2.3541176470588234</v>
      </c>
      <c r="H86" s="33">
        <f>H85*('Conversion Factors'!$C$29^-1)</f>
        <v>2.2005882352941177</v>
      </c>
      <c r="I86" s="33">
        <f>I85*('Conversion Factors'!$C$29^-1)</f>
        <v>2.1664705882352941</v>
      </c>
      <c r="J86" s="33">
        <f>J85*('Conversion Factors'!$C$29^-1)</f>
        <v>2.1152941176470588</v>
      </c>
      <c r="K86" s="33">
        <f>K85*('Conversion Factors'!$C$29^-1)</f>
        <v>2.098235294117647</v>
      </c>
      <c r="L86" s="33">
        <f>L85*('Conversion Factors'!$C$29^-1)</f>
        <v>2.0811764705882352</v>
      </c>
      <c r="M86" s="33">
        <f>M85*('Conversion Factors'!$C$29^-1)</f>
        <v>2.0470588235294116</v>
      </c>
      <c r="N86" s="60"/>
      <c r="O86" s="15"/>
    </row>
    <row r="87" spans="1:15">
      <c r="A87" s="60"/>
      <c r="B87" s="60"/>
      <c r="C87" s="60"/>
      <c r="D87" s="29" t="s">
        <v>173</v>
      </c>
      <c r="E87" s="15" t="s">
        <v>145</v>
      </c>
      <c r="F87" s="32"/>
      <c r="G87" s="32">
        <f>G86*'Conversion Factors'!$F$8*'Conversion Factors'!$F$20</f>
        <v>0.6539215686274511</v>
      </c>
      <c r="H87" s="32">
        <f>H85*'Conversion Factors'!$F$8*'Conversion Factors'!$F$20</f>
        <v>0.62350000000000005</v>
      </c>
      <c r="I87" s="32">
        <f>I85*'Conversion Factors'!$F$8*'Conversion Factors'!$F$20</f>
        <v>0.61383333333333334</v>
      </c>
      <c r="J87" s="32">
        <f>J85*'Conversion Factors'!$F$8*'Conversion Factors'!$F$20</f>
        <v>0.59933333333333338</v>
      </c>
      <c r="K87" s="32">
        <f>K85*'Conversion Factors'!$F$8*'Conversion Factors'!$F$20</f>
        <v>0.59450000000000014</v>
      </c>
      <c r="L87" s="32">
        <f>L85*'Conversion Factors'!$F$8*'Conversion Factors'!$F$20</f>
        <v>0.58966666666666656</v>
      </c>
      <c r="M87" s="32">
        <f>M85*'Conversion Factors'!$F$8*'Conversion Factors'!$F$20</f>
        <v>0.58000000000000007</v>
      </c>
      <c r="N87" s="60"/>
      <c r="O87" s="29">
        <v>1</v>
      </c>
    </row>
    <row r="88" spans="1:15" ht="12.6" customHeight="1">
      <c r="A88" s="60" t="s">
        <v>46</v>
      </c>
      <c r="B88" s="60" t="s">
        <v>138</v>
      </c>
      <c r="C88" s="19"/>
      <c r="D88" s="15"/>
      <c r="E88" s="15"/>
      <c r="F88" s="32"/>
      <c r="G88" s="32"/>
      <c r="H88" s="32"/>
      <c r="I88" s="32"/>
      <c r="J88" s="32"/>
      <c r="K88" s="32"/>
      <c r="L88" s="32"/>
      <c r="M88" s="32"/>
      <c r="N88" s="15"/>
      <c r="O88" s="15"/>
    </row>
    <row r="89" spans="1:15">
      <c r="A89" s="60"/>
      <c r="B89" s="60"/>
      <c r="C89" s="60" t="s">
        <v>150</v>
      </c>
      <c r="D89" s="29" t="s">
        <v>173</v>
      </c>
      <c r="E89" s="15" t="s">
        <v>151</v>
      </c>
      <c r="F89" s="32"/>
      <c r="G89" s="32">
        <v>0</v>
      </c>
      <c r="H89" s="32">
        <v>0</v>
      </c>
      <c r="I89" s="32">
        <v>0</v>
      </c>
      <c r="J89" s="32">
        <v>0</v>
      </c>
      <c r="K89" s="32">
        <v>0</v>
      </c>
      <c r="L89" s="32">
        <v>0</v>
      </c>
      <c r="M89" s="32">
        <v>0</v>
      </c>
      <c r="N89" s="60"/>
      <c r="O89" s="15"/>
    </row>
    <row r="90" spans="1:15">
      <c r="A90" s="60"/>
      <c r="B90" s="60"/>
      <c r="C90" s="60"/>
      <c r="D90" s="29" t="s">
        <v>173</v>
      </c>
      <c r="E90" s="15" t="s">
        <v>145</v>
      </c>
      <c r="F90" s="32"/>
      <c r="G90" s="33">
        <f>G89*'Conversion Factors'!D$3</f>
        <v>0</v>
      </c>
      <c r="H90" s="33">
        <f>H89*'Conversion Factors'!E$3</f>
        <v>0</v>
      </c>
      <c r="I90" s="33">
        <f>I89*'Conversion Factors'!F$3</f>
        <v>0</v>
      </c>
      <c r="J90" s="33">
        <f>J89*'Conversion Factors'!G$3</f>
        <v>0</v>
      </c>
      <c r="K90" s="33">
        <f>K89*'Conversion Factors'!H$3</f>
        <v>0</v>
      </c>
      <c r="L90" s="33">
        <f>L89*'Conversion Factors'!I$3</f>
        <v>0</v>
      </c>
      <c r="M90" s="33">
        <f>M89*'Conversion Factors'!J$3</f>
        <v>0</v>
      </c>
      <c r="N90" s="60"/>
      <c r="O90" s="15"/>
    </row>
    <row r="91" spans="1:15">
      <c r="A91" s="60"/>
      <c r="B91" s="60"/>
      <c r="C91" s="60"/>
      <c r="D91" s="29"/>
      <c r="E91" s="15"/>
      <c r="F91" s="32"/>
      <c r="G91" s="32"/>
      <c r="H91" s="32"/>
      <c r="I91" s="32"/>
      <c r="J91" s="32"/>
      <c r="K91" s="32"/>
      <c r="L91" s="32"/>
      <c r="M91" s="32"/>
      <c r="N91" s="60"/>
      <c r="O91" s="15"/>
    </row>
    <row r="92" spans="1:15">
      <c r="A92" s="60" t="s">
        <v>48</v>
      </c>
      <c r="B92" s="60" t="s">
        <v>138</v>
      </c>
      <c r="C92" s="19"/>
      <c r="D92" s="15"/>
      <c r="E92" s="15"/>
      <c r="F92" s="32"/>
      <c r="G92" s="32"/>
      <c r="H92" s="32"/>
      <c r="I92" s="32"/>
      <c r="J92" s="32"/>
      <c r="K92" s="32"/>
      <c r="L92" s="32"/>
      <c r="M92" s="32"/>
      <c r="N92" s="15"/>
      <c r="O92" s="15"/>
    </row>
    <row r="93" spans="1:15">
      <c r="A93" s="60"/>
      <c r="B93" s="60"/>
      <c r="C93" s="60" t="s">
        <v>150</v>
      </c>
      <c r="D93" s="29" t="s">
        <v>173</v>
      </c>
      <c r="E93" s="15" t="s">
        <v>151</v>
      </c>
      <c r="F93" s="32"/>
      <c r="G93" s="32">
        <v>0</v>
      </c>
      <c r="H93" s="32">
        <v>0</v>
      </c>
      <c r="I93" s="32">
        <v>0</v>
      </c>
      <c r="J93" s="32">
        <v>0</v>
      </c>
      <c r="K93" s="32">
        <v>0</v>
      </c>
      <c r="L93" s="32">
        <v>0</v>
      </c>
      <c r="M93" s="32">
        <v>0</v>
      </c>
      <c r="N93" s="60"/>
      <c r="O93" s="15"/>
    </row>
    <row r="94" spans="1:15">
      <c r="A94" s="60"/>
      <c r="B94" s="60"/>
      <c r="C94" s="60"/>
      <c r="D94" s="29" t="s">
        <v>173</v>
      </c>
      <c r="E94" s="15" t="s">
        <v>145</v>
      </c>
      <c r="F94" s="32"/>
      <c r="G94" s="33">
        <f>G93*'Conversion Factors'!D$3</f>
        <v>0</v>
      </c>
      <c r="H94" s="33">
        <f>H93*'Conversion Factors'!E$3</f>
        <v>0</v>
      </c>
      <c r="I94" s="33">
        <f>I93*'Conversion Factors'!F$3</f>
        <v>0</v>
      </c>
      <c r="J94" s="33">
        <f>J93*'Conversion Factors'!G$3</f>
        <v>0</v>
      </c>
      <c r="K94" s="33">
        <f>K93*'Conversion Factors'!H$3</f>
        <v>0</v>
      </c>
      <c r="L94" s="33">
        <f>L93*'Conversion Factors'!I$3</f>
        <v>0</v>
      </c>
      <c r="M94" s="33">
        <f>M93*'Conversion Factors'!J$3</f>
        <v>0</v>
      </c>
      <c r="N94" s="60"/>
      <c r="O94" s="15"/>
    </row>
    <row r="95" spans="1:15">
      <c r="A95" s="60"/>
      <c r="B95" s="60"/>
      <c r="C95" s="60"/>
      <c r="D95" s="29"/>
      <c r="E95" s="15"/>
      <c r="F95" s="32"/>
      <c r="G95" s="32"/>
      <c r="H95" s="32"/>
      <c r="I95" s="32"/>
      <c r="J95" s="32"/>
      <c r="K95" s="32"/>
      <c r="L95" s="32"/>
      <c r="M95" s="32"/>
      <c r="N95" s="60"/>
      <c r="O95" s="15"/>
    </row>
    <row r="96" spans="1:15">
      <c r="A96" s="60" t="s">
        <v>51</v>
      </c>
      <c r="B96" s="60" t="s">
        <v>138</v>
      </c>
      <c r="C96" s="34"/>
      <c r="D96" s="15"/>
      <c r="E96" s="15"/>
      <c r="F96" s="32"/>
      <c r="G96" s="32"/>
      <c r="H96" s="32"/>
      <c r="I96" s="32"/>
      <c r="J96" s="32"/>
      <c r="K96" s="32"/>
      <c r="L96" s="32"/>
      <c r="M96" s="32"/>
      <c r="N96" s="15"/>
      <c r="O96" s="15"/>
    </row>
    <row r="97" spans="1:15">
      <c r="A97" s="60"/>
      <c r="B97" s="60"/>
      <c r="C97" s="60" t="s">
        <v>150</v>
      </c>
      <c r="D97" s="29" t="s">
        <v>173</v>
      </c>
      <c r="E97" s="15" t="s">
        <v>151</v>
      </c>
      <c r="F97" s="32"/>
      <c r="G97" s="32">
        <v>0</v>
      </c>
      <c r="H97" s="32">
        <v>0</v>
      </c>
      <c r="I97" s="32">
        <v>0</v>
      </c>
      <c r="J97" s="32">
        <v>0</v>
      </c>
      <c r="K97" s="32">
        <v>0</v>
      </c>
      <c r="L97" s="32">
        <v>0</v>
      </c>
      <c r="M97" s="32">
        <v>0</v>
      </c>
      <c r="N97" s="60"/>
      <c r="O97" s="15"/>
    </row>
    <row r="98" spans="1:15">
      <c r="A98" s="60"/>
      <c r="B98" s="60"/>
      <c r="C98" s="60"/>
      <c r="D98" s="29" t="s">
        <v>173</v>
      </c>
      <c r="E98" s="15" t="s">
        <v>145</v>
      </c>
      <c r="F98" s="32"/>
      <c r="G98" s="33">
        <f>G97*'Conversion Factors'!D$3</f>
        <v>0</v>
      </c>
      <c r="H98" s="33">
        <f>H97*'Conversion Factors'!E$3</f>
        <v>0</v>
      </c>
      <c r="I98" s="33">
        <f>I97*'Conversion Factors'!F$3</f>
        <v>0</v>
      </c>
      <c r="J98" s="33">
        <f>J97*'Conversion Factors'!G$3</f>
        <v>0</v>
      </c>
      <c r="K98" s="33">
        <f>K97*'Conversion Factors'!H$3</f>
        <v>0</v>
      </c>
      <c r="L98" s="33">
        <f>L97*'Conversion Factors'!I$3</f>
        <v>0</v>
      </c>
      <c r="M98" s="33">
        <f>M97*'Conversion Factors'!J$3</f>
        <v>0</v>
      </c>
      <c r="N98" s="60"/>
      <c r="O98" s="15"/>
    </row>
    <row r="99" spans="1:15">
      <c r="A99" s="60" t="s">
        <v>53</v>
      </c>
      <c r="B99" s="60" t="s">
        <v>138</v>
      </c>
      <c r="C99" s="34"/>
      <c r="D99" s="15"/>
      <c r="E99" s="15"/>
      <c r="F99" s="32"/>
      <c r="G99" s="32"/>
      <c r="H99" s="32"/>
      <c r="I99" s="32"/>
      <c r="J99" s="32"/>
      <c r="K99" s="32"/>
      <c r="L99" s="32"/>
      <c r="M99" s="32"/>
      <c r="N99" s="15"/>
      <c r="O99" s="15"/>
    </row>
    <row r="100" spans="1:15">
      <c r="A100" s="60"/>
      <c r="B100" s="60"/>
      <c r="C100" s="60" t="s">
        <v>150</v>
      </c>
      <c r="D100" s="29" t="s">
        <v>173</v>
      </c>
      <c r="E100" s="15" t="s">
        <v>151</v>
      </c>
      <c r="F100" s="32"/>
      <c r="G100" s="32">
        <v>0</v>
      </c>
      <c r="H100" s="32">
        <v>0</v>
      </c>
      <c r="I100" s="32">
        <v>0</v>
      </c>
      <c r="J100" s="32">
        <v>0</v>
      </c>
      <c r="K100" s="32">
        <v>0</v>
      </c>
      <c r="L100" s="32">
        <v>0</v>
      </c>
      <c r="M100" s="32">
        <v>0</v>
      </c>
      <c r="N100" s="60"/>
      <c r="O100" s="15"/>
    </row>
    <row r="101" spans="1:15">
      <c r="A101" s="60"/>
      <c r="B101" s="60"/>
      <c r="C101" s="60"/>
      <c r="D101" s="29" t="s">
        <v>173</v>
      </c>
      <c r="E101" s="15" t="s">
        <v>145</v>
      </c>
      <c r="F101" s="32"/>
      <c r="G101" s="33">
        <f>G100*'Conversion Factors'!D$3</f>
        <v>0</v>
      </c>
      <c r="H101" s="33">
        <f>H100*'Conversion Factors'!E$3</f>
        <v>0</v>
      </c>
      <c r="I101" s="33">
        <f>I100*'Conversion Factors'!F$3</f>
        <v>0</v>
      </c>
      <c r="J101" s="33">
        <f>J100*'Conversion Factors'!G$3</f>
        <v>0</v>
      </c>
      <c r="K101" s="33">
        <f>K100*'Conversion Factors'!H$3</f>
        <v>0</v>
      </c>
      <c r="L101" s="33">
        <f>L100*'Conversion Factors'!I$3</f>
        <v>0</v>
      </c>
      <c r="M101" s="33">
        <f>M100*'Conversion Factors'!J$3</f>
        <v>0</v>
      </c>
      <c r="N101" s="60"/>
      <c r="O101" s="15"/>
    </row>
    <row r="102" spans="1:15">
      <c r="A102" s="19" t="s">
        <v>55</v>
      </c>
      <c r="B102" s="19" t="s">
        <v>153</v>
      </c>
      <c r="C102" s="19" t="s">
        <v>155</v>
      </c>
      <c r="D102" s="29" t="s">
        <v>173</v>
      </c>
      <c r="E102" s="15" t="s">
        <v>145</v>
      </c>
      <c r="F102" s="33"/>
      <c r="G102" s="33">
        <v>2.5</v>
      </c>
      <c r="H102" s="33">
        <v>2.5</v>
      </c>
      <c r="I102" s="33">
        <v>2.5</v>
      </c>
      <c r="J102" s="33">
        <v>2.5</v>
      </c>
      <c r="K102" s="33">
        <v>2.5</v>
      </c>
      <c r="L102" s="33">
        <v>2.5</v>
      </c>
      <c r="M102" s="33">
        <v>2.5</v>
      </c>
      <c r="N102" s="15" t="s">
        <v>175</v>
      </c>
      <c r="O102" s="15">
        <v>1</v>
      </c>
    </row>
    <row r="103" spans="1:15" ht="12.75" customHeight="1">
      <c r="A103" s="60" t="s">
        <v>68</v>
      </c>
      <c r="B103" s="61" t="s">
        <v>138</v>
      </c>
      <c r="C103" s="60" t="s">
        <v>176</v>
      </c>
      <c r="D103" s="20" t="s">
        <v>177</v>
      </c>
      <c r="E103" s="15" t="s">
        <v>151</v>
      </c>
      <c r="F103" s="33"/>
      <c r="G103" s="33">
        <v>2.0223605108055001</v>
      </c>
      <c r="H103" s="33">
        <v>1.9175049115913601</v>
      </c>
      <c r="I103" s="33">
        <v>1.92166797642436</v>
      </c>
      <c r="J103" s="33">
        <v>1.91921807465619</v>
      </c>
      <c r="K103" s="33">
        <v>1.9135550098231799</v>
      </c>
      <c r="L103" s="33">
        <v>1.92014931237721</v>
      </c>
      <c r="M103" s="32">
        <v>1.91627504911591</v>
      </c>
      <c r="N103" s="15"/>
      <c r="O103" s="20"/>
    </row>
    <row r="104" spans="1:15">
      <c r="A104" s="60"/>
      <c r="B104" s="61"/>
      <c r="C104" s="60"/>
      <c r="D104" s="20" t="s">
        <v>177</v>
      </c>
      <c r="E104" s="15" t="s">
        <v>145</v>
      </c>
      <c r="F104" s="33"/>
      <c r="G104" s="33">
        <f>G103*'Conversion Factors'!D$3</f>
        <v>2.7908575049115898</v>
      </c>
      <c r="H104" s="33">
        <f>H103*'Conversion Factors'!E$3</f>
        <v>2.4735813359528547</v>
      </c>
      <c r="I104" s="33">
        <f>I103*'Conversion Factors'!F$3</f>
        <v>2.4405183300589375</v>
      </c>
      <c r="J104" s="33">
        <f>J103*'Conversion Factors'!G$3</f>
        <v>2.3798304125736758</v>
      </c>
      <c r="K104" s="33">
        <f>K103*'Conversion Factors'!H$3</f>
        <v>2.3536726620825115</v>
      </c>
      <c r="L104" s="33">
        <f>L103*'Conversion Factors'!I$3</f>
        <v>2.342582161100196</v>
      </c>
      <c r="M104" s="33">
        <f>M103*'Conversion Factors'!J$3</f>
        <v>2.2995300589390917</v>
      </c>
      <c r="N104" s="15"/>
      <c r="O104" s="20"/>
    </row>
    <row r="105" spans="1:15">
      <c r="A105" s="60"/>
      <c r="B105" s="61"/>
      <c r="C105" s="60"/>
      <c r="D105" s="20" t="s">
        <v>154</v>
      </c>
      <c r="E105" s="15" t="s">
        <v>145</v>
      </c>
      <c r="F105" s="33"/>
      <c r="G105" s="32">
        <f>G104*'Conversion Factors'!$F$26</f>
        <v>2.645732914656187</v>
      </c>
      <c r="H105" s="32">
        <f>H104*'Conversion Factors'!$F$26</f>
        <v>2.3449551064833063</v>
      </c>
      <c r="I105" s="32">
        <f>I104*'Conversion Factors'!$F$26</f>
        <v>2.3136113768958726</v>
      </c>
      <c r="J105" s="32">
        <f>J104*'Conversion Factors'!$F$26</f>
        <v>2.2560792311198443</v>
      </c>
      <c r="K105" s="32">
        <f>K104*'Conversion Factors'!$F$26</f>
        <v>2.2312816836542209</v>
      </c>
      <c r="L105" s="32">
        <f>L104*'Conversion Factors'!$F$26</f>
        <v>2.2207678887229858</v>
      </c>
      <c r="M105" s="32">
        <f>M104*'Conversion Factors'!$F$26</f>
        <v>2.1799544958742589</v>
      </c>
      <c r="N105" s="15"/>
      <c r="O105" s="20">
        <v>1</v>
      </c>
    </row>
    <row r="106" spans="1:15">
      <c r="A106" s="60"/>
      <c r="B106" s="61"/>
      <c r="C106" s="60" t="s">
        <v>178</v>
      </c>
      <c r="D106" s="20" t="s">
        <v>177</v>
      </c>
      <c r="E106" s="15" t="s">
        <v>151</v>
      </c>
      <c r="F106" s="33"/>
      <c r="G106" s="33">
        <v>1.9632609999999999</v>
      </c>
      <c r="H106" s="33">
        <v>1.893561</v>
      </c>
      <c r="I106" s="33">
        <v>1.831437</v>
      </c>
      <c r="J106" s="33">
        <v>1.8079130000000001</v>
      </c>
      <c r="K106" s="33">
        <v>1.8072919999999999</v>
      </c>
      <c r="L106" s="33">
        <v>1.7905660000000001</v>
      </c>
      <c r="M106" s="33">
        <v>1.7877940000000001</v>
      </c>
      <c r="N106" s="15" t="s">
        <v>179</v>
      </c>
      <c r="O106" s="20"/>
    </row>
    <row r="107" spans="1:15">
      <c r="A107" s="60"/>
      <c r="B107" s="61"/>
      <c r="C107" s="60"/>
      <c r="D107" s="20" t="s">
        <v>177</v>
      </c>
      <c r="E107" s="15" t="s">
        <v>145</v>
      </c>
      <c r="F107" s="33"/>
      <c r="G107" s="33">
        <f>G106*'Conversion Factors'!D$3</f>
        <v>2.7093001799999996</v>
      </c>
      <c r="H107" s="33">
        <f>H106*'Conversion Factors'!E$3</f>
        <v>2.44269369</v>
      </c>
      <c r="I107" s="33">
        <f>I106*'Conversion Factors'!F$3</f>
        <v>2.3259249899999999</v>
      </c>
      <c r="J107" s="33">
        <f>J106*'Conversion Factors'!G$3</f>
        <v>2.2418121200000001</v>
      </c>
      <c r="K107" s="33">
        <f>K106*'Conversion Factors'!H$3</f>
        <v>2.2229691599999999</v>
      </c>
      <c r="L107" s="33">
        <f>L106*'Conversion Factors'!I$3</f>
        <v>2.1844905200000002</v>
      </c>
      <c r="M107" s="33">
        <f>M106*'Conversion Factors'!J$3</f>
        <v>2.1453527999999999</v>
      </c>
      <c r="N107" s="28"/>
      <c r="O107" s="20"/>
    </row>
    <row r="108" spans="1:15">
      <c r="A108" s="60"/>
      <c r="B108" s="61"/>
      <c r="C108" s="60"/>
      <c r="D108" s="20" t="s">
        <v>154</v>
      </c>
      <c r="E108" s="15" t="s">
        <v>145</v>
      </c>
      <c r="F108" s="33"/>
      <c r="G108" s="32">
        <f>G107*'Conversion Factors'!$F$26</f>
        <v>2.5684165706399997</v>
      </c>
      <c r="H108" s="32">
        <f>H107*'Conversion Factors'!$F$26</f>
        <v>2.3156736181199999</v>
      </c>
      <c r="I108" s="32">
        <f>I107*'Conversion Factors'!$F$26</f>
        <v>2.2049768905199998</v>
      </c>
      <c r="J108" s="32">
        <f>J107*'Conversion Factors'!$F$26</f>
        <v>2.1252378897600002</v>
      </c>
      <c r="K108" s="32">
        <f>K107*'Conversion Factors'!$F$26</f>
        <v>2.1073747636799998</v>
      </c>
      <c r="L108" s="32">
        <f>L107*'Conversion Factors'!$F$26</f>
        <v>2.0708970129600002</v>
      </c>
      <c r="M108" s="32">
        <f>M107*'Conversion Factors'!$F$26</f>
        <v>2.0337944543999997</v>
      </c>
      <c r="N108" s="15" t="s">
        <v>180</v>
      </c>
      <c r="O108" s="20"/>
    </row>
    <row r="109" spans="1:15" ht="12.75" customHeight="1">
      <c r="A109" s="60" t="s">
        <v>70</v>
      </c>
      <c r="B109" s="61" t="s">
        <v>153</v>
      </c>
      <c r="C109" s="60" t="s">
        <v>176</v>
      </c>
      <c r="D109" s="20" t="s">
        <v>177</v>
      </c>
      <c r="E109" s="15" t="s">
        <v>151</v>
      </c>
      <c r="F109" s="33"/>
      <c r="G109" s="33">
        <v>2.6043388998035399</v>
      </c>
      <c r="H109" s="33">
        <v>3.2487249508840899</v>
      </c>
      <c r="I109" s="33">
        <v>3.5669076620825102</v>
      </c>
      <c r="J109" s="33">
        <v>3.6723379174852702</v>
      </c>
      <c r="K109" s="33">
        <v>3.7398143418467602</v>
      </c>
      <c r="L109" s="33">
        <v>3.78382907662083</v>
      </c>
      <c r="M109" s="33">
        <v>3.9933762278978402</v>
      </c>
      <c r="N109" s="15"/>
      <c r="O109" s="20"/>
    </row>
    <row r="110" spans="1:15">
      <c r="A110" s="60"/>
      <c r="B110" s="61"/>
      <c r="C110" s="60"/>
      <c r="D110" s="20" t="s">
        <v>177</v>
      </c>
      <c r="E110" s="15" t="s">
        <v>145</v>
      </c>
      <c r="F110" s="33"/>
      <c r="G110" s="33">
        <f>G109*'Conversion Factors'!D$3</f>
        <v>3.5939876817288847</v>
      </c>
      <c r="H110" s="33">
        <f>H109*'Conversion Factors'!E$3</f>
        <v>4.1908551866404764</v>
      </c>
      <c r="I110" s="33">
        <f>I109*'Conversion Factors'!F$3</f>
        <v>4.5299727308447881</v>
      </c>
      <c r="J110" s="33">
        <f>J109*'Conversion Factors'!G$3</f>
        <v>4.5536990176817351</v>
      </c>
      <c r="K110" s="33">
        <f>K109*'Conversion Factors'!H$3</f>
        <v>4.599971640471515</v>
      </c>
      <c r="L110" s="33">
        <f>L109*'Conversion Factors'!I$3</f>
        <v>4.6162714734774122</v>
      </c>
      <c r="M110" s="33">
        <f>M109*'Conversion Factors'!J$3</f>
        <v>4.7920514734774082</v>
      </c>
      <c r="N110" s="15"/>
      <c r="O110" s="20"/>
    </row>
    <row r="111" spans="1:15">
      <c r="A111" s="60"/>
      <c r="B111" s="61"/>
      <c r="C111" s="60"/>
      <c r="D111" s="20" t="s">
        <v>154</v>
      </c>
      <c r="E111" s="15" t="s">
        <v>145</v>
      </c>
      <c r="F111" s="33"/>
      <c r="G111" s="32">
        <f>G110*'Conversion Factors'!$F$26</f>
        <v>3.4071003222789824</v>
      </c>
      <c r="H111" s="32">
        <f>H110*'Conversion Factors'!$F$26</f>
        <v>3.9729307169351715</v>
      </c>
      <c r="I111" s="32">
        <f>I110*'Conversion Factors'!$F$26</f>
        <v>4.2944141488408594</v>
      </c>
      <c r="J111" s="32">
        <f>J110*'Conversion Factors'!$F$26</f>
        <v>4.316906668762285</v>
      </c>
      <c r="K111" s="32">
        <f>K110*'Conversion Factors'!$F$26</f>
        <v>4.360773115166996</v>
      </c>
      <c r="L111" s="32">
        <f>L110*'Conversion Factors'!$F$26</f>
        <v>4.3762253568565868</v>
      </c>
      <c r="M111" s="32">
        <f>M110*'Conversion Factors'!$F$26</f>
        <v>4.5428647968565832</v>
      </c>
      <c r="N111" s="15"/>
      <c r="O111" s="20">
        <v>1</v>
      </c>
    </row>
    <row r="112" spans="1:15">
      <c r="A112" s="60"/>
      <c r="B112" s="61"/>
      <c r="C112" s="19"/>
      <c r="D112" s="20"/>
      <c r="E112" s="15"/>
      <c r="F112" s="33"/>
      <c r="G112" s="32"/>
      <c r="H112" s="32"/>
      <c r="I112" s="32"/>
      <c r="J112" s="32"/>
      <c r="K112" s="32"/>
      <c r="L112" s="32"/>
      <c r="M112" s="32"/>
      <c r="N112" s="15"/>
      <c r="O112" s="20"/>
    </row>
    <row r="113" spans="1:18">
      <c r="A113" s="60"/>
      <c r="B113" s="61"/>
      <c r="C113" s="60" t="s">
        <v>181</v>
      </c>
      <c r="D113" s="20" t="s">
        <v>177</v>
      </c>
      <c r="E113" s="15" t="s">
        <v>151</v>
      </c>
      <c r="F113" s="33"/>
      <c r="G113" s="33">
        <v>2.0499999999999998</v>
      </c>
      <c r="H113" s="33">
        <v>2.8125</v>
      </c>
      <c r="I113" s="33">
        <v>3.5</v>
      </c>
      <c r="J113" s="33">
        <v>3.75</v>
      </c>
      <c r="K113" s="33">
        <v>4</v>
      </c>
      <c r="L113" s="33">
        <v>4.125</v>
      </c>
      <c r="M113" s="32">
        <v>4.25</v>
      </c>
      <c r="N113" s="15" t="s">
        <v>182</v>
      </c>
      <c r="O113" s="20"/>
      <c r="R113" s="2"/>
    </row>
    <row r="114" spans="1:18">
      <c r="A114" s="60"/>
      <c r="B114" s="61"/>
      <c r="C114" s="60"/>
      <c r="D114" s="20" t="s">
        <v>177</v>
      </c>
      <c r="E114" s="15" t="s">
        <v>145</v>
      </c>
      <c r="F114" s="33"/>
      <c r="G114" s="33">
        <f>G113*'Conversion Factors'!D$3</f>
        <v>2.8289999999999997</v>
      </c>
      <c r="H114" s="33">
        <f>H113*'Conversion Factors'!E$3</f>
        <v>3.6281250000000003</v>
      </c>
      <c r="I114" s="33">
        <f>I113*'Conversion Factors'!F$3</f>
        <v>4.4450000000000003</v>
      </c>
      <c r="J114" s="33">
        <f>J113*'Conversion Factors'!G$3</f>
        <v>4.6500000000000004</v>
      </c>
      <c r="K114" s="33">
        <f>K113*'Conversion Factors'!H$3</f>
        <v>4.92</v>
      </c>
      <c r="L114" s="33">
        <f>L113*'Conversion Factors'!I$3</f>
        <v>5.0324999999999998</v>
      </c>
      <c r="M114" s="33">
        <f>M113*'Conversion Factors'!J$3</f>
        <v>5.0999999999999996</v>
      </c>
      <c r="N114" s="28"/>
      <c r="O114" s="20"/>
      <c r="R114" s="2"/>
    </row>
    <row r="115" spans="1:18">
      <c r="A115" s="60"/>
      <c r="B115" s="61"/>
      <c r="C115" s="60"/>
      <c r="D115" s="20" t="s">
        <v>154</v>
      </c>
      <c r="E115" s="15" t="s">
        <v>145</v>
      </c>
      <c r="F115" s="33"/>
      <c r="G115" s="32">
        <f>G114*'Conversion Factors'!$F$26</f>
        <v>2.6818919999999995</v>
      </c>
      <c r="H115" s="32">
        <f>H114*'Conversion Factors'!$F$26</f>
        <v>3.4394624999999999</v>
      </c>
      <c r="I115" s="32">
        <f>I114*'Conversion Factors'!$F$26</f>
        <v>4.2138600000000004</v>
      </c>
      <c r="J115" s="32">
        <f>J114*'Conversion Factors'!$F$26</f>
        <v>4.4081999999999999</v>
      </c>
      <c r="K115" s="32">
        <f>K114*'Conversion Factors'!$F$26</f>
        <v>4.6641599999999999</v>
      </c>
      <c r="L115" s="32">
        <f>L114*'Conversion Factors'!$F$26</f>
        <v>4.7708099999999991</v>
      </c>
      <c r="M115" s="32">
        <f>M114*'Conversion Factors'!$F$26</f>
        <v>4.8347999999999995</v>
      </c>
      <c r="N115" s="15" t="s">
        <v>182</v>
      </c>
      <c r="O115" s="20"/>
      <c r="R115" s="2"/>
    </row>
    <row r="116" spans="1:18">
      <c r="A116" s="60"/>
      <c r="B116" s="61"/>
      <c r="C116" s="19"/>
      <c r="D116" s="20"/>
      <c r="E116" s="15"/>
      <c r="F116" s="33"/>
      <c r="G116" s="32"/>
      <c r="H116" s="32"/>
      <c r="I116" s="32"/>
      <c r="J116" s="32"/>
      <c r="K116" s="32"/>
      <c r="L116" s="32"/>
      <c r="M116" s="32"/>
      <c r="N116" s="15"/>
      <c r="O116" s="20"/>
      <c r="R116" s="2"/>
    </row>
    <row r="117" spans="1:18">
      <c r="A117" s="60"/>
      <c r="B117" s="61"/>
      <c r="C117" s="60" t="s">
        <v>178</v>
      </c>
      <c r="D117" s="20" t="s">
        <v>177</v>
      </c>
      <c r="E117" s="15" t="s">
        <v>183</v>
      </c>
      <c r="F117" s="33"/>
      <c r="G117" s="32">
        <v>2.4500000000000002</v>
      </c>
      <c r="H117" s="32">
        <v>3.24</v>
      </c>
      <c r="I117" s="32">
        <v>3.61</v>
      </c>
      <c r="J117" s="32">
        <v>3.76</v>
      </c>
      <c r="K117" s="32">
        <v>3.77</v>
      </c>
      <c r="L117" s="32">
        <v>3.74</v>
      </c>
      <c r="M117" s="32">
        <v>3.9</v>
      </c>
      <c r="N117" s="15" t="s">
        <v>184</v>
      </c>
      <c r="O117" s="20"/>
      <c r="R117" s="2"/>
    </row>
    <row r="118" spans="1:18">
      <c r="A118" s="60"/>
      <c r="B118" s="61"/>
      <c r="C118" s="60"/>
      <c r="D118" s="20" t="s">
        <v>177</v>
      </c>
      <c r="E118" s="15" t="s">
        <v>185</v>
      </c>
      <c r="F118" s="33"/>
      <c r="G118" s="33">
        <f>G117*'Conversion Factors'!D$3</f>
        <v>3.3809999999999998</v>
      </c>
      <c r="H118" s="33">
        <f>H117*'Conversion Factors'!E$3</f>
        <v>4.1796000000000006</v>
      </c>
      <c r="I118" s="33">
        <f>I117*'Conversion Factors'!F$3</f>
        <v>4.5846999999999998</v>
      </c>
      <c r="J118" s="33">
        <f>J117*'Conversion Factors'!G$3</f>
        <v>4.6623999999999999</v>
      </c>
      <c r="K118" s="33">
        <f>K117*'Conversion Factors'!H$3</f>
        <v>4.6371000000000002</v>
      </c>
      <c r="L118" s="33">
        <f>L117*'Conversion Factors'!I$3</f>
        <v>4.5628000000000002</v>
      </c>
      <c r="M118" s="33">
        <f>M117*'Conversion Factors'!J$3</f>
        <v>4.68</v>
      </c>
      <c r="N118" s="28"/>
      <c r="O118" s="20"/>
      <c r="R118" s="2"/>
    </row>
    <row r="119" spans="1:18">
      <c r="A119" s="60"/>
      <c r="B119" s="61"/>
      <c r="C119" s="60"/>
      <c r="D119" s="20" t="s">
        <v>154</v>
      </c>
      <c r="E119" s="15" t="s">
        <v>185</v>
      </c>
      <c r="F119" s="33"/>
      <c r="G119" s="32">
        <f>G118*'Conversion Factors'!$F$26</f>
        <v>3.2051879999999997</v>
      </c>
      <c r="H119" s="32">
        <f>H118*'Conversion Factors'!$F$26</f>
        <v>3.9622608000000006</v>
      </c>
      <c r="I119" s="32">
        <f>I118*'Conversion Factors'!$F$26</f>
        <v>4.3462955999999995</v>
      </c>
      <c r="J119" s="32">
        <f>J118*'Conversion Factors'!$F$26</f>
        <v>4.4199551999999995</v>
      </c>
      <c r="K119" s="32">
        <f>K118*'Conversion Factors'!$F$26</f>
        <v>4.3959707999999997</v>
      </c>
      <c r="L119" s="32">
        <f>L118*'Conversion Factors'!$F$26</f>
        <v>4.3255343999999996</v>
      </c>
      <c r="M119" s="32">
        <f>M118*'Conversion Factors'!$F$26</f>
        <v>4.4366399999999997</v>
      </c>
      <c r="N119" s="15" t="s">
        <v>184</v>
      </c>
      <c r="O119" s="20"/>
      <c r="R119" s="2"/>
    </row>
    <row r="120" spans="1:18" ht="12.75" customHeight="1">
      <c r="A120" s="60" t="s">
        <v>72</v>
      </c>
      <c r="B120" s="61" t="s">
        <v>138</v>
      </c>
      <c r="C120" s="34"/>
      <c r="D120" s="20"/>
      <c r="E120" s="15"/>
      <c r="F120" s="33"/>
      <c r="G120" s="33"/>
      <c r="H120" s="33"/>
      <c r="I120" s="33"/>
      <c r="J120" s="33"/>
      <c r="K120" s="33"/>
      <c r="L120" s="33"/>
      <c r="M120" s="33"/>
      <c r="N120" s="15"/>
      <c r="O120" s="20"/>
      <c r="R120" s="2"/>
    </row>
    <row r="121" spans="1:18">
      <c r="A121" s="60"/>
      <c r="B121" s="61"/>
      <c r="C121" s="60" t="s">
        <v>143</v>
      </c>
      <c r="D121" s="20" t="s">
        <v>177</v>
      </c>
      <c r="E121" s="15" t="s">
        <v>144</v>
      </c>
      <c r="F121" s="33"/>
      <c r="G121" s="32">
        <v>0.67798715415019795</v>
      </c>
      <c r="H121" s="32">
        <v>0.68494565217391301</v>
      </c>
      <c r="I121" s="32">
        <v>0.69289822134387302</v>
      </c>
      <c r="J121" s="32">
        <v>0.70085177865612602</v>
      </c>
      <c r="K121" s="32">
        <v>0.70979841897233198</v>
      </c>
      <c r="L121" s="32">
        <v>0.71973913043478299</v>
      </c>
      <c r="M121" s="32">
        <v>0.729680830039526</v>
      </c>
      <c r="N121" s="15"/>
      <c r="O121" s="20"/>
      <c r="R121" s="2"/>
    </row>
    <row r="122" spans="1:18">
      <c r="A122" s="60"/>
      <c r="B122" s="61"/>
      <c r="C122" s="60"/>
      <c r="D122" s="20" t="s">
        <v>177</v>
      </c>
      <c r="E122" s="15" t="s">
        <v>141</v>
      </c>
      <c r="F122" s="33"/>
      <c r="G122" s="33">
        <f>G121*'Conversion Factors'!D$3</f>
        <v>0.93562227272727305</v>
      </c>
      <c r="H122" s="33">
        <f>H121*'Conversion Factors'!E$3</f>
        <v>0.88357989130434778</v>
      </c>
      <c r="I122" s="33">
        <f>I121*'Conversion Factors'!F$3</f>
        <v>0.87998074110671876</v>
      </c>
      <c r="J122" s="33">
        <f>J121*'Conversion Factors'!G$3</f>
        <v>0.8690562055335963</v>
      </c>
      <c r="K122" s="33">
        <f>K121*'Conversion Factors'!H$3</f>
        <v>0.8730520553359683</v>
      </c>
      <c r="L122" s="33">
        <f>L121*'Conversion Factors'!I$3</f>
        <v>0.87808173913043519</v>
      </c>
      <c r="M122" s="33">
        <f>M121*'Conversion Factors'!J$3</f>
        <v>0.87561699604743115</v>
      </c>
      <c r="N122" s="15"/>
      <c r="O122" s="20"/>
      <c r="R122" s="2"/>
    </row>
    <row r="123" spans="1:18">
      <c r="A123" s="60"/>
      <c r="B123" s="61"/>
      <c r="C123" s="60"/>
      <c r="D123" s="20" t="s">
        <v>177</v>
      </c>
      <c r="E123" s="15" t="s">
        <v>145</v>
      </c>
      <c r="F123" s="33"/>
      <c r="G123" s="33">
        <f>G122*('Conversion Factors'!$C$29^-1)</f>
        <v>0.91727673796791476</v>
      </c>
      <c r="H123" s="33">
        <f>H122*('Conversion Factors'!$C$29^-1)</f>
        <v>0.86625479539641936</v>
      </c>
      <c r="I123" s="33">
        <f>I122*('Conversion Factors'!$C$29^-1)</f>
        <v>0.86272621677129291</v>
      </c>
      <c r="J123" s="33">
        <f>J122*('Conversion Factors'!$C$29^-1)</f>
        <v>0.85201588777803561</v>
      </c>
      <c r="K123" s="33">
        <f>K122*('Conversion Factors'!$C$29^-1)</f>
        <v>0.85593338758428261</v>
      </c>
      <c r="L123" s="33">
        <f>L122*('Conversion Factors'!$C$29^-1)</f>
        <v>0.8608644501278776</v>
      </c>
      <c r="M123" s="33">
        <f>M122*('Conversion Factors'!$C$29^-1)</f>
        <v>0.85844803534061875</v>
      </c>
      <c r="N123" s="15"/>
      <c r="O123" s="20"/>
      <c r="R123" s="2"/>
    </row>
    <row r="124" spans="1:18">
      <c r="A124" s="60"/>
      <c r="B124" s="61"/>
      <c r="C124" s="60"/>
      <c r="D124" s="20" t="s">
        <v>154</v>
      </c>
      <c r="E124" s="15" t="s">
        <v>145</v>
      </c>
      <c r="F124" s="33"/>
      <c r="G124" s="32">
        <f>G123*'Conversion Factors'!$F$26</f>
        <v>0.8695783475935831</v>
      </c>
      <c r="H124" s="32">
        <f>H123*'Conversion Factors'!$F$26</f>
        <v>0.82120954603580554</v>
      </c>
      <c r="I124" s="32">
        <f>I123*'Conversion Factors'!$F$26</f>
        <v>0.81786445349918568</v>
      </c>
      <c r="J124" s="32">
        <f>J123*'Conversion Factors'!$F$26</f>
        <v>0.80771106161357775</v>
      </c>
      <c r="K124" s="32">
        <f>K123*'Conversion Factors'!$F$26</f>
        <v>0.81142485142989984</v>
      </c>
      <c r="L124" s="32">
        <f>L123*'Conversion Factors'!$F$26</f>
        <v>0.81609949872122789</v>
      </c>
      <c r="M124" s="32">
        <f>M123*'Conversion Factors'!$F$26</f>
        <v>0.8138087375029065</v>
      </c>
      <c r="N124" s="15"/>
      <c r="O124" s="20">
        <v>1</v>
      </c>
      <c r="R124" s="2"/>
    </row>
    <row r="125" spans="1:18" ht="12.6" customHeight="1">
      <c r="A125" s="60" t="s">
        <v>74</v>
      </c>
      <c r="B125" s="61" t="s">
        <v>138</v>
      </c>
      <c r="C125" s="34"/>
      <c r="D125" s="20"/>
      <c r="E125" s="15"/>
      <c r="F125" s="33"/>
      <c r="G125" s="33"/>
      <c r="H125" s="33"/>
      <c r="I125" s="33"/>
      <c r="J125" s="33"/>
      <c r="K125" s="33"/>
      <c r="L125" s="33"/>
      <c r="M125" s="33"/>
      <c r="N125" s="15"/>
      <c r="O125" s="20"/>
      <c r="R125" s="2"/>
    </row>
    <row r="126" spans="1:18">
      <c r="A126" s="60"/>
      <c r="B126" s="61"/>
      <c r="C126" s="60" t="s">
        <v>143</v>
      </c>
      <c r="D126" s="20" t="s">
        <v>177</v>
      </c>
      <c r="E126" s="15" t="s">
        <v>144</v>
      </c>
      <c r="F126" s="33"/>
      <c r="G126" s="32">
        <v>3.1924661948923201</v>
      </c>
      <c r="H126" s="32">
        <v>3.1924661948923201</v>
      </c>
      <c r="I126" s="32">
        <v>3.1924661948923201</v>
      </c>
      <c r="J126" s="32">
        <v>3.1924661948923201</v>
      </c>
      <c r="K126" s="32">
        <v>3.1924661948923201</v>
      </c>
      <c r="L126" s="32">
        <v>3.1924661948923201</v>
      </c>
      <c r="M126" s="32">
        <v>3.1924661948923201</v>
      </c>
      <c r="N126" s="15"/>
      <c r="O126" s="20"/>
      <c r="R126" s="2"/>
    </row>
    <row r="127" spans="1:18">
      <c r="A127" s="60"/>
      <c r="B127" s="61"/>
      <c r="C127" s="60"/>
      <c r="D127" s="20" t="s">
        <v>177</v>
      </c>
      <c r="E127" s="15" t="s">
        <v>141</v>
      </c>
      <c r="F127" s="33"/>
      <c r="G127" s="33">
        <f>G126*'Conversion Factors'!D$3</f>
        <v>4.4056033489514013</v>
      </c>
      <c r="H127" s="33">
        <f>H126*'Conversion Factors'!E$3</f>
        <v>4.1182813914110934</v>
      </c>
      <c r="I127" s="33">
        <f>I126*'Conversion Factors'!F$3</f>
        <v>4.0544320675132468</v>
      </c>
      <c r="J127" s="33">
        <f>J126*'Conversion Factors'!G$3</f>
        <v>3.9586580816664769</v>
      </c>
      <c r="K127" s="33">
        <f>K126*'Conversion Factors'!H$3</f>
        <v>3.9267334197175536</v>
      </c>
      <c r="L127" s="33">
        <f>L126*'Conversion Factors'!I$3</f>
        <v>3.8948087577686303</v>
      </c>
      <c r="M127" s="33">
        <f>M126*'Conversion Factors'!J$3</f>
        <v>3.8309594338707837</v>
      </c>
      <c r="N127" s="15"/>
      <c r="O127" s="20"/>
      <c r="R127" s="2"/>
    </row>
    <row r="128" spans="1:18">
      <c r="A128" s="60"/>
      <c r="B128" s="61"/>
      <c r="C128" s="60"/>
      <c r="D128" s="20" t="s">
        <v>177</v>
      </c>
      <c r="E128" s="15" t="s">
        <v>145</v>
      </c>
      <c r="F128" s="33"/>
      <c r="G128" s="33">
        <f>G127*('Conversion Factors'!$C$29^-1)</f>
        <v>4.3192189695601968</v>
      </c>
      <c r="H128" s="33">
        <f>H127*('Conversion Factors'!$C$29^-1)</f>
        <v>4.0375307758932291</v>
      </c>
      <c r="I128" s="33">
        <f>I127*('Conversion Factors'!$C$29^-1)</f>
        <v>3.9749333995227909</v>
      </c>
      <c r="J128" s="33">
        <f>J127*('Conversion Factors'!$C$29^-1)</f>
        <v>3.8810373349671341</v>
      </c>
      <c r="K128" s="33">
        <f>K127*('Conversion Factors'!$C$29^-1)</f>
        <v>3.849738646781915</v>
      </c>
      <c r="L128" s="33">
        <f>L127*('Conversion Factors'!$C$29^-1)</f>
        <v>3.8184399585966964</v>
      </c>
      <c r="M128" s="33">
        <f>M127*('Conversion Factors'!$C$29^-1)</f>
        <v>3.7558425822262582</v>
      </c>
      <c r="N128" s="15"/>
      <c r="O128" s="20"/>
      <c r="R128" s="2"/>
    </row>
    <row r="129" spans="1:18">
      <c r="A129" s="60"/>
      <c r="B129" s="61"/>
      <c r="C129" s="60"/>
      <c r="D129" s="20" t="s">
        <v>154</v>
      </c>
      <c r="E129" s="15" t="s">
        <v>145</v>
      </c>
      <c r="F129" s="33"/>
      <c r="G129" s="32">
        <f>G128*'Conversion Factors'!$F$26</f>
        <v>4.0946195831430661</v>
      </c>
      <c r="H129" s="32">
        <f>H128*'Conversion Factors'!$F$26</f>
        <v>3.8275791755467812</v>
      </c>
      <c r="I129" s="32">
        <f>I128*'Conversion Factors'!$F$26</f>
        <v>3.7682368627476057</v>
      </c>
      <c r="J129" s="32">
        <f>J128*'Conversion Factors'!$F$26</f>
        <v>3.6792233935488428</v>
      </c>
      <c r="K129" s="32">
        <f>K128*'Conversion Factors'!$F$26</f>
        <v>3.6495522371492553</v>
      </c>
      <c r="L129" s="32">
        <f>L128*'Conversion Factors'!$F$26</f>
        <v>3.6198810807496682</v>
      </c>
      <c r="M129" s="32">
        <f>M128*'Conversion Factors'!$F$26</f>
        <v>3.5605387679504927</v>
      </c>
      <c r="N129" s="15"/>
      <c r="O129" s="20">
        <v>1</v>
      </c>
      <c r="R129" s="2"/>
    </row>
    <row r="130" spans="1:18" ht="12.6" customHeight="1">
      <c r="A130" s="60" t="s">
        <v>77</v>
      </c>
      <c r="B130" s="61" t="s">
        <v>138</v>
      </c>
      <c r="C130" s="34"/>
      <c r="D130" s="20"/>
      <c r="E130" s="15"/>
      <c r="F130" s="33"/>
      <c r="G130" s="33"/>
      <c r="H130" s="33"/>
      <c r="I130" s="33"/>
      <c r="J130" s="33"/>
      <c r="K130" s="33"/>
      <c r="L130" s="33"/>
      <c r="M130" s="33"/>
      <c r="N130" s="15"/>
      <c r="O130" s="20"/>
      <c r="R130" s="2"/>
    </row>
    <row r="131" spans="1:18">
      <c r="A131" s="60"/>
      <c r="B131" s="61"/>
      <c r="C131" s="60" t="s">
        <v>143</v>
      </c>
      <c r="D131" s="20" t="s">
        <v>177</v>
      </c>
      <c r="E131" s="15" t="s">
        <v>144</v>
      </c>
      <c r="F131" s="33"/>
      <c r="G131" s="32">
        <v>3.1924661948923201</v>
      </c>
      <c r="H131" s="32">
        <v>3.1924661948923201</v>
      </c>
      <c r="I131" s="32">
        <v>3.1924661948923201</v>
      </c>
      <c r="J131" s="32">
        <v>3.1924661948923201</v>
      </c>
      <c r="K131" s="32">
        <v>3.1924661948923201</v>
      </c>
      <c r="L131" s="32">
        <v>3.1924661948923201</v>
      </c>
      <c r="M131" s="32">
        <v>3.1924661948923201</v>
      </c>
      <c r="N131" s="15"/>
      <c r="O131" s="20"/>
      <c r="R131" s="2"/>
    </row>
    <row r="132" spans="1:18">
      <c r="A132" s="60"/>
      <c r="B132" s="61"/>
      <c r="C132" s="60"/>
      <c r="D132" s="20" t="s">
        <v>177</v>
      </c>
      <c r="E132" s="15" t="s">
        <v>141</v>
      </c>
      <c r="F132" s="33"/>
      <c r="G132" s="33">
        <f>G131*'Conversion Factors'!D$3</f>
        <v>4.4056033489514013</v>
      </c>
      <c r="H132" s="33">
        <f>H131*'Conversion Factors'!E$3</f>
        <v>4.1182813914110934</v>
      </c>
      <c r="I132" s="33">
        <f>I131*'Conversion Factors'!F$3</f>
        <v>4.0544320675132468</v>
      </c>
      <c r="J132" s="33">
        <f>J131*'Conversion Factors'!G$3</f>
        <v>3.9586580816664769</v>
      </c>
      <c r="K132" s="33">
        <f>K131*'Conversion Factors'!H$3</f>
        <v>3.9267334197175536</v>
      </c>
      <c r="L132" s="33">
        <f>L131*'Conversion Factors'!I$3</f>
        <v>3.8948087577686303</v>
      </c>
      <c r="M132" s="33">
        <f>M131*'Conversion Factors'!J$3</f>
        <v>3.8309594338707837</v>
      </c>
      <c r="N132" s="15"/>
      <c r="O132" s="20"/>
      <c r="R132" s="2"/>
    </row>
    <row r="133" spans="1:18">
      <c r="A133" s="60"/>
      <c r="B133" s="61"/>
      <c r="C133" s="60"/>
      <c r="D133" s="20" t="s">
        <v>177</v>
      </c>
      <c r="E133" s="15" t="s">
        <v>145</v>
      </c>
      <c r="F133" s="33"/>
      <c r="G133" s="33">
        <f>G132*('Conversion Factors'!$C$29^-1)</f>
        <v>4.3192189695601968</v>
      </c>
      <c r="H133" s="33">
        <f>H132*('Conversion Factors'!$C$29^-1)</f>
        <v>4.0375307758932291</v>
      </c>
      <c r="I133" s="33">
        <f>I132*('Conversion Factors'!$C$29^-1)</f>
        <v>3.9749333995227909</v>
      </c>
      <c r="J133" s="33">
        <f>J132*('Conversion Factors'!$C$29^-1)</f>
        <v>3.8810373349671341</v>
      </c>
      <c r="K133" s="33">
        <f>K132*('Conversion Factors'!$C$29^-1)</f>
        <v>3.849738646781915</v>
      </c>
      <c r="L133" s="33">
        <f>L132*('Conversion Factors'!$C$29^-1)</f>
        <v>3.8184399585966964</v>
      </c>
      <c r="M133" s="33">
        <f>M132*('Conversion Factors'!$C$29^-1)</f>
        <v>3.7558425822262582</v>
      </c>
      <c r="N133" s="15"/>
      <c r="O133" s="20"/>
      <c r="R133" s="2"/>
    </row>
    <row r="134" spans="1:18">
      <c r="A134" s="60"/>
      <c r="B134" s="61"/>
      <c r="C134" s="60"/>
      <c r="D134" s="20" t="s">
        <v>154</v>
      </c>
      <c r="E134" s="15" t="s">
        <v>145</v>
      </c>
      <c r="F134" s="33"/>
      <c r="G134" s="32">
        <f>G133*'Conversion Factors'!$F$26</f>
        <v>4.0946195831430661</v>
      </c>
      <c r="H134" s="32">
        <f>H133*'Conversion Factors'!$F$26</f>
        <v>3.8275791755467812</v>
      </c>
      <c r="I134" s="32">
        <f>I133*'Conversion Factors'!$F$26</f>
        <v>3.7682368627476057</v>
      </c>
      <c r="J134" s="32">
        <f>J133*'Conversion Factors'!$F$26</f>
        <v>3.6792233935488428</v>
      </c>
      <c r="K134" s="32">
        <f>K133*'Conversion Factors'!$F$26</f>
        <v>3.6495522371492553</v>
      </c>
      <c r="L134" s="32">
        <f>L133*'Conversion Factors'!$F$26</f>
        <v>3.6198810807496682</v>
      </c>
      <c r="M134" s="32">
        <f>M133*'Conversion Factors'!$F$26</f>
        <v>3.5605387679504927</v>
      </c>
      <c r="N134" s="15"/>
      <c r="O134" s="20">
        <v>1</v>
      </c>
      <c r="R134" s="2"/>
    </row>
    <row r="135" spans="1:18" ht="12.75" customHeight="1">
      <c r="A135" s="60" t="s">
        <v>79</v>
      </c>
      <c r="B135" s="61" t="s">
        <v>186</v>
      </c>
      <c r="C135" s="60" t="s">
        <v>187</v>
      </c>
      <c r="D135" s="20" t="s">
        <v>177</v>
      </c>
      <c r="E135" s="15" t="s">
        <v>188</v>
      </c>
      <c r="F135" s="33"/>
      <c r="G135" s="32">
        <v>3</v>
      </c>
      <c r="H135" s="32">
        <v>3</v>
      </c>
      <c r="I135" s="32">
        <v>3</v>
      </c>
      <c r="J135" s="32">
        <v>3</v>
      </c>
      <c r="K135" s="32">
        <v>3</v>
      </c>
      <c r="L135" s="32">
        <v>3</v>
      </c>
      <c r="M135" s="32">
        <v>3</v>
      </c>
      <c r="N135" s="60" t="s">
        <v>189</v>
      </c>
      <c r="O135" s="20"/>
      <c r="R135" s="2"/>
    </row>
    <row r="136" spans="1:18">
      <c r="A136" s="60"/>
      <c r="B136" s="61"/>
      <c r="C136" s="60"/>
      <c r="D136" s="20" t="s">
        <v>177</v>
      </c>
      <c r="E136" s="15" t="s">
        <v>151</v>
      </c>
      <c r="F136" s="33"/>
      <c r="G136" s="32">
        <f t="shared" ref="G136:M136" si="9">G135*1.04</f>
        <v>3.12</v>
      </c>
      <c r="H136" s="32">
        <f t="shared" si="9"/>
        <v>3.12</v>
      </c>
      <c r="I136" s="32">
        <f t="shared" si="9"/>
        <v>3.12</v>
      </c>
      <c r="J136" s="32">
        <f t="shared" si="9"/>
        <v>3.12</v>
      </c>
      <c r="K136" s="32">
        <f t="shared" si="9"/>
        <v>3.12</v>
      </c>
      <c r="L136" s="32">
        <f t="shared" si="9"/>
        <v>3.12</v>
      </c>
      <c r="M136" s="32">
        <f t="shared" si="9"/>
        <v>3.12</v>
      </c>
      <c r="N136" s="60"/>
      <c r="O136" s="20"/>
      <c r="R136" s="2"/>
    </row>
    <row r="137" spans="1:18">
      <c r="A137" s="60"/>
      <c r="B137" s="61"/>
      <c r="C137" s="60"/>
      <c r="D137" s="20" t="s">
        <v>177</v>
      </c>
      <c r="E137" s="15" t="s">
        <v>145</v>
      </c>
      <c r="F137" s="33"/>
      <c r="G137" s="33">
        <f>G136*'Conversion Factors'!D$3</f>
        <v>4.3056000000000001</v>
      </c>
      <c r="H137" s="33">
        <f>H136*'Conversion Factors'!E$3</f>
        <v>4.0247999999999999</v>
      </c>
      <c r="I137" s="33">
        <f>I136*'Conversion Factors'!F$3</f>
        <v>3.9624000000000001</v>
      </c>
      <c r="J137" s="33">
        <f>J136*'Conversion Factors'!G$3</f>
        <v>3.8688000000000002</v>
      </c>
      <c r="K137" s="33">
        <f>K136*'Conversion Factors'!H$3</f>
        <v>3.8376000000000001</v>
      </c>
      <c r="L137" s="33">
        <f>L136*'Conversion Factors'!I$3</f>
        <v>3.8064</v>
      </c>
      <c r="M137" s="33">
        <f>M136*'Conversion Factors'!J$3</f>
        <v>3.7439999999999998</v>
      </c>
      <c r="N137" s="60"/>
      <c r="O137" s="20"/>
      <c r="R137" s="2"/>
    </row>
    <row r="138" spans="1:18">
      <c r="A138" s="60"/>
      <c r="B138" s="61"/>
      <c r="C138" s="60"/>
      <c r="D138" s="20" t="s">
        <v>154</v>
      </c>
      <c r="E138" s="15" t="s">
        <v>145</v>
      </c>
      <c r="F138" s="33"/>
      <c r="G138" s="32">
        <f>G137*'Conversion Factors'!$F$26</f>
        <v>4.0817087999999995</v>
      </c>
      <c r="H138" s="32">
        <f>H137*'Conversion Factors'!$F$26</f>
        <v>3.8155104</v>
      </c>
      <c r="I138" s="32">
        <f>I137*'Conversion Factors'!$F$26</f>
        <v>3.7563551999999998</v>
      </c>
      <c r="J138" s="32">
        <f>J137*'Conversion Factors'!$F$26</f>
        <v>3.6676223999999999</v>
      </c>
      <c r="K138" s="32">
        <f>K137*'Conversion Factors'!$F$26</f>
        <v>3.6380447999999999</v>
      </c>
      <c r="L138" s="32">
        <f>L137*'Conversion Factors'!$F$26</f>
        <v>3.6084671999999998</v>
      </c>
      <c r="M138" s="32">
        <f>M137*'Conversion Factors'!$F$26</f>
        <v>3.5493119999999996</v>
      </c>
      <c r="N138" s="60"/>
      <c r="O138" s="20">
        <v>1</v>
      </c>
      <c r="R138" s="2"/>
    </row>
    <row r="139" spans="1:18" ht="12.75" customHeight="1">
      <c r="A139" s="60" t="s">
        <v>81</v>
      </c>
      <c r="B139" s="61" t="s">
        <v>190</v>
      </c>
      <c r="C139" s="34"/>
      <c r="D139" s="20"/>
      <c r="E139" s="15"/>
      <c r="F139" s="33"/>
      <c r="G139" s="33"/>
      <c r="H139" s="33"/>
      <c r="I139" s="33"/>
      <c r="J139" s="33"/>
      <c r="K139" s="33"/>
      <c r="L139" s="33"/>
      <c r="M139" s="33"/>
      <c r="N139" s="15"/>
      <c r="O139" s="20"/>
      <c r="R139" s="2"/>
    </row>
    <row r="140" spans="1:18">
      <c r="A140" s="60"/>
      <c r="B140" s="61"/>
      <c r="C140" s="60" t="s">
        <v>187</v>
      </c>
      <c r="D140" s="20" t="s">
        <v>177</v>
      </c>
      <c r="E140" s="15" t="s">
        <v>188</v>
      </c>
      <c r="F140" s="33"/>
      <c r="G140" s="32">
        <v>10.5</v>
      </c>
      <c r="H140" s="32">
        <v>10.199999999999999</v>
      </c>
      <c r="I140" s="32">
        <v>10.3</v>
      </c>
      <c r="J140" s="32">
        <v>10.5</v>
      </c>
      <c r="K140" s="32">
        <v>10.6</v>
      </c>
      <c r="L140" s="32">
        <v>10.6</v>
      </c>
      <c r="M140" s="32">
        <v>10.7</v>
      </c>
      <c r="N140" s="60" t="s">
        <v>191</v>
      </c>
      <c r="O140" s="20"/>
      <c r="R140" s="2"/>
    </row>
    <row r="141" spans="1:18">
      <c r="A141" s="60"/>
      <c r="B141" s="61"/>
      <c r="C141" s="60"/>
      <c r="D141" s="20" t="s">
        <v>177</v>
      </c>
      <c r="E141" s="15" t="s">
        <v>151</v>
      </c>
      <c r="F141" s="33"/>
      <c r="G141" s="32">
        <f t="shared" ref="G141:M141" si="10">G140*1.04</f>
        <v>10.92</v>
      </c>
      <c r="H141" s="32">
        <f t="shared" si="10"/>
        <v>10.607999999999999</v>
      </c>
      <c r="I141" s="32">
        <f t="shared" si="10"/>
        <v>10.712000000000002</v>
      </c>
      <c r="J141" s="32">
        <f t="shared" si="10"/>
        <v>10.92</v>
      </c>
      <c r="K141" s="32">
        <f t="shared" si="10"/>
        <v>11.023999999999999</v>
      </c>
      <c r="L141" s="32">
        <f t="shared" si="10"/>
        <v>11.023999999999999</v>
      </c>
      <c r="M141" s="32">
        <f t="shared" si="10"/>
        <v>11.128</v>
      </c>
      <c r="N141" s="60"/>
      <c r="O141" s="20"/>
      <c r="R141" s="2"/>
    </row>
    <row r="142" spans="1:18">
      <c r="A142" s="60"/>
      <c r="B142" s="61"/>
      <c r="C142" s="60"/>
      <c r="D142" s="20" t="s">
        <v>177</v>
      </c>
      <c r="E142" s="15" t="s">
        <v>145</v>
      </c>
      <c r="F142" s="33"/>
      <c r="G142" s="33">
        <f>G141*'Conversion Factors'!D$3</f>
        <v>15.069599999999999</v>
      </c>
      <c r="H142" s="33">
        <f>H141*'Conversion Factors'!E$3</f>
        <v>13.68432</v>
      </c>
      <c r="I142" s="33">
        <f>I141*'Conversion Factors'!F$3</f>
        <v>13.604240000000003</v>
      </c>
      <c r="J142" s="33">
        <f>J141*'Conversion Factors'!G$3</f>
        <v>13.540799999999999</v>
      </c>
      <c r="K142" s="33">
        <f>K141*'Conversion Factors'!H$3</f>
        <v>13.559519999999999</v>
      </c>
      <c r="L142" s="33">
        <f>L141*'Conversion Factors'!I$3</f>
        <v>13.449279999999998</v>
      </c>
      <c r="M142" s="33">
        <f>M141*'Conversion Factors'!J$3</f>
        <v>13.3536</v>
      </c>
      <c r="N142" s="60"/>
      <c r="O142" s="20"/>
      <c r="R142" s="2"/>
    </row>
    <row r="143" spans="1:18">
      <c r="A143" s="60"/>
      <c r="B143" s="61"/>
      <c r="C143" s="60"/>
      <c r="D143" s="20" t="s">
        <v>154</v>
      </c>
      <c r="E143" s="15" t="s">
        <v>145</v>
      </c>
      <c r="F143" s="33"/>
      <c r="G143" s="32">
        <f>G142*'Conversion Factors'!$F$26</f>
        <v>14.285980799999999</v>
      </c>
      <c r="H143" s="32">
        <f>H142*'Conversion Factors'!$F$26</f>
        <v>12.97273536</v>
      </c>
      <c r="I143" s="32">
        <f>I142*'Conversion Factors'!$F$26</f>
        <v>12.896819520000001</v>
      </c>
      <c r="J143" s="32">
        <f>J142*'Conversion Factors'!$F$26</f>
        <v>12.836678399999998</v>
      </c>
      <c r="K143" s="32">
        <f>K142*'Conversion Factors'!$F$26</f>
        <v>12.854424959999999</v>
      </c>
      <c r="L143" s="32">
        <f>L142*'Conversion Factors'!$F$26</f>
        <v>12.749917439999997</v>
      </c>
      <c r="M143" s="32">
        <f>M142*'Conversion Factors'!$F$26</f>
        <v>12.659212799999999</v>
      </c>
      <c r="N143" s="60"/>
      <c r="O143" s="20"/>
      <c r="R143" s="2"/>
    </row>
    <row r="144" spans="1:18">
      <c r="A144" s="60"/>
      <c r="B144" s="61"/>
      <c r="C144" s="60" t="s">
        <v>178</v>
      </c>
      <c r="D144" s="20" t="s">
        <v>177</v>
      </c>
      <c r="E144" s="15" t="s">
        <v>151</v>
      </c>
      <c r="F144" s="33"/>
      <c r="G144" s="32">
        <v>17.71</v>
      </c>
      <c r="H144" s="32">
        <v>18.2</v>
      </c>
      <c r="I144" s="32">
        <v>19.12</v>
      </c>
      <c r="J144" s="32">
        <v>19.989999999999998</v>
      </c>
      <c r="K144" s="32">
        <v>21.08</v>
      </c>
      <c r="L144" s="32">
        <v>21.83</v>
      </c>
      <c r="M144" s="32">
        <v>22.38</v>
      </c>
      <c r="N144" s="60" t="s">
        <v>192</v>
      </c>
      <c r="O144" s="20"/>
      <c r="R144" s="2"/>
    </row>
    <row r="145" spans="1:18">
      <c r="A145" s="60"/>
      <c r="B145" s="61"/>
      <c r="C145" s="60"/>
      <c r="D145" s="20" t="s">
        <v>177</v>
      </c>
      <c r="E145" s="15" t="s">
        <v>145</v>
      </c>
      <c r="F145" s="33"/>
      <c r="G145" s="33">
        <f>G144*'Conversion Factors'!D$3</f>
        <v>24.439799999999998</v>
      </c>
      <c r="H145" s="33">
        <f>H144*'Conversion Factors'!E$3</f>
        <v>23.477999999999998</v>
      </c>
      <c r="I145" s="33">
        <f>I144*'Conversion Factors'!F$3</f>
        <v>24.282400000000003</v>
      </c>
      <c r="J145" s="33">
        <f>J144*'Conversion Factors'!G$3</f>
        <v>24.787599999999998</v>
      </c>
      <c r="K145" s="33">
        <f>K144*'Conversion Factors'!H$3</f>
        <v>25.928399999999996</v>
      </c>
      <c r="L145" s="33">
        <f>L144*'Conversion Factors'!I$3</f>
        <v>26.632599999999996</v>
      </c>
      <c r="M145" s="33">
        <f>M144*'Conversion Factors'!J$3</f>
        <v>26.855999999999998</v>
      </c>
      <c r="N145" s="60"/>
      <c r="O145" s="20"/>
      <c r="R145" s="2"/>
    </row>
    <row r="146" spans="1:18">
      <c r="A146" s="60"/>
      <c r="B146" s="61"/>
      <c r="C146" s="60"/>
      <c r="D146" s="20" t="s">
        <v>154</v>
      </c>
      <c r="E146" s="15" t="s">
        <v>145</v>
      </c>
      <c r="F146" s="33"/>
      <c r="G146" s="32">
        <f>G145*'Conversion Factors'!$F$26</f>
        <v>23.168930399999997</v>
      </c>
      <c r="H146" s="32">
        <f>H145*'Conversion Factors'!$F$26</f>
        <v>22.257143999999997</v>
      </c>
      <c r="I146" s="32">
        <f>I145*'Conversion Factors'!$F$26</f>
        <v>23.0197152</v>
      </c>
      <c r="J146" s="32">
        <f>J145*'Conversion Factors'!$F$26</f>
        <v>23.498644799999997</v>
      </c>
      <c r="K146" s="32">
        <f>K145*'Conversion Factors'!$F$26</f>
        <v>24.580123199999996</v>
      </c>
      <c r="L146" s="32">
        <f>L145*'Conversion Factors'!$F$26</f>
        <v>25.247704799999994</v>
      </c>
      <c r="M146" s="32">
        <f>M145*'Conversion Factors'!$F$26</f>
        <v>25.459487999999997</v>
      </c>
      <c r="N146" s="60"/>
      <c r="O146" s="20">
        <v>1</v>
      </c>
      <c r="R146" s="2"/>
    </row>
    <row r="147" spans="1:18" ht="12.75" customHeight="1">
      <c r="A147" s="60" t="s">
        <v>83</v>
      </c>
      <c r="B147" s="61" t="s">
        <v>193</v>
      </c>
      <c r="C147" s="34"/>
      <c r="D147" s="20"/>
      <c r="E147" s="15"/>
      <c r="F147" s="33"/>
      <c r="G147" s="33"/>
      <c r="H147" s="33"/>
      <c r="I147" s="33"/>
      <c r="J147" s="33"/>
      <c r="K147" s="33"/>
      <c r="L147" s="33"/>
      <c r="M147" s="33"/>
      <c r="N147" s="15"/>
      <c r="O147" s="20"/>
      <c r="R147" s="2"/>
    </row>
    <row r="148" spans="1:18">
      <c r="A148" s="60"/>
      <c r="B148" s="61"/>
      <c r="C148" s="60" t="s">
        <v>178</v>
      </c>
      <c r="D148" s="20" t="s">
        <v>177</v>
      </c>
      <c r="E148" s="15"/>
      <c r="F148" s="33"/>
      <c r="G148" s="32"/>
      <c r="H148" s="32"/>
      <c r="I148" s="32"/>
      <c r="J148" s="32"/>
      <c r="K148" s="32"/>
      <c r="L148" s="32"/>
      <c r="M148" s="32"/>
      <c r="N148" s="15"/>
      <c r="O148" s="20"/>
      <c r="R148" s="2"/>
    </row>
    <row r="149" spans="1:18">
      <c r="A149" s="60"/>
      <c r="B149" s="61"/>
      <c r="C149" s="60"/>
      <c r="D149" s="20" t="s">
        <v>177</v>
      </c>
      <c r="E149" s="15" t="s">
        <v>151</v>
      </c>
      <c r="F149" s="33"/>
      <c r="G149" s="33">
        <v>8.2907849999999996</v>
      </c>
      <c r="H149" s="33">
        <v>13.609940999999999</v>
      </c>
      <c r="I149" s="33">
        <v>17.906421999999999</v>
      </c>
      <c r="J149" s="33">
        <v>21.267634999999999</v>
      </c>
      <c r="K149" s="33">
        <v>24.909144999999999</v>
      </c>
      <c r="L149" s="33">
        <v>27.631516000000001</v>
      </c>
      <c r="M149" s="33">
        <v>33.081359999999997</v>
      </c>
      <c r="N149" s="15" t="s">
        <v>194</v>
      </c>
      <c r="O149" s="20"/>
      <c r="R149" s="2"/>
    </row>
    <row r="150" spans="1:18">
      <c r="A150" s="60"/>
      <c r="B150" s="61"/>
      <c r="C150" s="60"/>
      <c r="D150" s="20" t="s">
        <v>177</v>
      </c>
      <c r="E150" s="15" t="s">
        <v>145</v>
      </c>
      <c r="F150" s="33"/>
      <c r="G150" s="33">
        <f>G149*'Conversion Factors'!D$3</f>
        <v>11.441283299999998</v>
      </c>
      <c r="H150" s="33">
        <f>H149*'Conversion Factors'!E$3</f>
        <v>17.55682389</v>
      </c>
      <c r="I150" s="33">
        <f>I149*'Conversion Factors'!F$3</f>
        <v>22.741155939999999</v>
      </c>
      <c r="J150" s="33">
        <f>J149*'Conversion Factors'!G$3</f>
        <v>26.371867399999999</v>
      </c>
      <c r="K150" s="33">
        <f>K149*'Conversion Factors'!H$3</f>
        <v>30.638248349999998</v>
      </c>
      <c r="L150" s="33">
        <f>L149*'Conversion Factors'!I$3</f>
        <v>33.710449519999997</v>
      </c>
      <c r="M150" s="33">
        <f>M149*'Conversion Factors'!J$3</f>
        <v>39.697631999999992</v>
      </c>
      <c r="N150" s="15"/>
      <c r="O150" s="20"/>
      <c r="R150" s="2"/>
    </row>
    <row r="151" spans="1:18">
      <c r="A151" s="60"/>
      <c r="B151" s="61"/>
      <c r="C151" s="60"/>
      <c r="D151" s="20" t="s">
        <v>154</v>
      </c>
      <c r="E151" s="15" t="s">
        <v>145</v>
      </c>
      <c r="F151" s="33"/>
      <c r="G151" s="32">
        <f>G150*'Conversion Factors'!$F$26</f>
        <v>10.846336568399998</v>
      </c>
      <c r="H151" s="32">
        <f>H150*'Conversion Factors'!$F$26</f>
        <v>16.643869047719999</v>
      </c>
      <c r="I151" s="32">
        <f>I150*'Conversion Factors'!$F$26</f>
        <v>21.558615831119997</v>
      </c>
      <c r="J151" s="32">
        <f>J150*'Conversion Factors'!$F$26</f>
        <v>25.000530295199997</v>
      </c>
      <c r="K151" s="32">
        <f>K150*'Conversion Factors'!$F$26</f>
        <v>29.045059435799995</v>
      </c>
      <c r="L151" s="32">
        <f>L150*'Conversion Factors'!$F$26</f>
        <v>31.957506144959996</v>
      </c>
      <c r="M151" s="32">
        <f>M150*'Conversion Factors'!$F$26</f>
        <v>37.633355135999992</v>
      </c>
      <c r="N151" s="15" t="s">
        <v>194</v>
      </c>
      <c r="O151" s="20">
        <v>1</v>
      </c>
      <c r="R151" s="2"/>
    </row>
    <row r="152" spans="1:18" ht="12.75" customHeight="1">
      <c r="A152" s="60" t="s">
        <v>85</v>
      </c>
      <c r="B152" s="61" t="s">
        <v>195</v>
      </c>
      <c r="C152" s="60" t="s">
        <v>187</v>
      </c>
      <c r="D152" s="20" t="s">
        <v>172</v>
      </c>
      <c r="E152" s="15" t="s">
        <v>188</v>
      </c>
      <c r="F152" s="33"/>
      <c r="G152" s="32">
        <v>15.1</v>
      </c>
      <c r="H152" s="32">
        <v>15.1</v>
      </c>
      <c r="I152" s="32">
        <v>15.1</v>
      </c>
      <c r="J152" s="32">
        <v>15.1</v>
      </c>
      <c r="K152" s="32">
        <v>15.1</v>
      </c>
      <c r="L152" s="32">
        <v>15.1</v>
      </c>
      <c r="M152" s="32">
        <v>15.1</v>
      </c>
      <c r="N152" s="60" t="s">
        <v>196</v>
      </c>
      <c r="O152" s="20"/>
      <c r="R152" s="2"/>
    </row>
    <row r="153" spans="1:18">
      <c r="A153" s="60"/>
      <c r="B153" s="61"/>
      <c r="C153" s="60"/>
      <c r="D153" s="20" t="s">
        <v>172</v>
      </c>
      <c r="E153" s="15" t="s">
        <v>151</v>
      </c>
      <c r="F153" s="33"/>
      <c r="G153" s="32">
        <f t="shared" ref="G153:M153" si="11">G152*1.04</f>
        <v>15.704000000000001</v>
      </c>
      <c r="H153" s="32">
        <f t="shared" si="11"/>
        <v>15.704000000000001</v>
      </c>
      <c r="I153" s="32">
        <f t="shared" si="11"/>
        <v>15.704000000000001</v>
      </c>
      <c r="J153" s="32">
        <f t="shared" si="11"/>
        <v>15.704000000000001</v>
      </c>
      <c r="K153" s="32">
        <f t="shared" si="11"/>
        <v>15.704000000000001</v>
      </c>
      <c r="L153" s="32">
        <f t="shared" si="11"/>
        <v>15.704000000000001</v>
      </c>
      <c r="M153" s="32">
        <f t="shared" si="11"/>
        <v>15.704000000000001</v>
      </c>
      <c r="N153" s="60"/>
      <c r="O153" s="20"/>
      <c r="R153" s="2"/>
    </row>
    <row r="154" spans="1:18">
      <c r="A154" s="60"/>
      <c r="B154" s="61"/>
      <c r="C154" s="60"/>
      <c r="D154" s="20" t="s">
        <v>172</v>
      </c>
      <c r="E154" s="15" t="s">
        <v>145</v>
      </c>
      <c r="F154" s="33"/>
      <c r="G154" s="33">
        <f>G153*'Conversion Factors'!D$3</f>
        <v>21.671519999999997</v>
      </c>
      <c r="H154" s="33">
        <f>H153*'Conversion Factors'!E$3</f>
        <v>20.25816</v>
      </c>
      <c r="I154" s="33">
        <f>I153*'Conversion Factors'!F$3</f>
        <v>19.94408</v>
      </c>
      <c r="J154" s="33">
        <f>J153*'Conversion Factors'!G$3</f>
        <v>19.47296</v>
      </c>
      <c r="K154" s="33">
        <f>K153*'Conversion Factors'!H$3</f>
        <v>19.315920000000002</v>
      </c>
      <c r="L154" s="33">
        <f>L153*'Conversion Factors'!I$3</f>
        <v>19.15888</v>
      </c>
      <c r="M154" s="33">
        <f>M153*'Conversion Factors'!J$3</f>
        <v>18.844799999999999</v>
      </c>
      <c r="N154" s="60"/>
      <c r="O154" s="20"/>
      <c r="R154" s="2"/>
    </row>
    <row r="155" spans="1:18">
      <c r="A155" s="60"/>
      <c r="B155" s="61"/>
      <c r="C155" s="60"/>
      <c r="D155" s="20" t="s">
        <v>154</v>
      </c>
      <c r="E155" s="15" t="s">
        <v>145</v>
      </c>
      <c r="F155" s="33"/>
      <c r="G155" s="32">
        <f>G154*'Conversion Factors'!$F$8*'Conversion Factors'!$F$20</f>
        <v>6.0198666666666671</v>
      </c>
      <c r="H155" s="32">
        <f>H154*'Conversion Factors'!$F$8*'Conversion Factors'!$F$20</f>
        <v>5.6272666666666664</v>
      </c>
      <c r="I155" s="32">
        <f>I154*'Conversion Factors'!$F$8*'Conversion Factors'!$F$20</f>
        <v>5.5400222222222224</v>
      </c>
      <c r="J155" s="32">
        <f>J154*'Conversion Factors'!$F$8*'Conversion Factors'!$F$20</f>
        <v>5.4091555555555555</v>
      </c>
      <c r="K155" s="32">
        <f>K154*'Conversion Factors'!$F$8*'Conversion Factors'!$F$20</f>
        <v>5.3655333333333344</v>
      </c>
      <c r="L155" s="32">
        <f>L154*'Conversion Factors'!$F$8*'Conversion Factors'!$F$20</f>
        <v>5.3219111111111115</v>
      </c>
      <c r="M155" s="32">
        <f>M154*'Conversion Factors'!$F$8*'Conversion Factors'!$F$20</f>
        <v>5.2346666666666666</v>
      </c>
      <c r="N155" s="60"/>
      <c r="O155" s="20"/>
      <c r="R155" s="2"/>
    </row>
    <row r="156" spans="1:18">
      <c r="A156" s="60"/>
      <c r="B156" s="23"/>
      <c r="C156" s="19"/>
      <c r="D156" s="20"/>
      <c r="E156" s="15"/>
      <c r="F156" s="33"/>
      <c r="G156" s="32"/>
      <c r="H156" s="32"/>
      <c r="I156" s="32"/>
      <c r="J156" s="32"/>
      <c r="K156" s="32"/>
      <c r="L156" s="32"/>
      <c r="M156" s="32"/>
      <c r="N156" s="19"/>
      <c r="O156" s="20"/>
      <c r="R156" s="2"/>
    </row>
    <row r="157" spans="1:18" ht="14.65" customHeight="1">
      <c r="A157" s="60"/>
      <c r="B157" s="61" t="s">
        <v>195</v>
      </c>
      <c r="C157" s="61" t="s">
        <v>197</v>
      </c>
      <c r="D157" s="20" t="s">
        <v>172</v>
      </c>
      <c r="E157" s="15" t="s">
        <v>151</v>
      </c>
      <c r="F157" s="33"/>
      <c r="G157" s="32">
        <v>56.35</v>
      </c>
      <c r="H157" s="32">
        <v>62.39</v>
      </c>
      <c r="I157" s="32">
        <v>73</v>
      </c>
      <c r="J157" s="32">
        <v>73</v>
      </c>
      <c r="K157" s="32">
        <v>73</v>
      </c>
      <c r="L157" s="32">
        <v>73</v>
      </c>
      <c r="M157" s="32">
        <v>73</v>
      </c>
      <c r="N157" s="60" t="s">
        <v>198</v>
      </c>
      <c r="O157" s="20"/>
      <c r="R157" s="2"/>
    </row>
    <row r="158" spans="1:18">
      <c r="A158" s="60"/>
      <c r="B158" s="61" t="s">
        <v>193</v>
      </c>
      <c r="C158" s="61" t="s">
        <v>199</v>
      </c>
      <c r="D158" s="20" t="s">
        <v>172</v>
      </c>
      <c r="E158" s="15" t="s">
        <v>145</v>
      </c>
      <c r="F158" s="33"/>
      <c r="G158" s="33">
        <f>G157*'Conversion Factors'!D$3</f>
        <v>77.762999999999991</v>
      </c>
      <c r="H158" s="33">
        <f>H157*'Conversion Factors'!E$3</f>
        <v>80.483100000000007</v>
      </c>
      <c r="I158" s="33">
        <f>I157*'Conversion Factors'!F$3</f>
        <v>92.710000000000008</v>
      </c>
      <c r="J158" s="33">
        <f>J157*'Conversion Factors'!G$3</f>
        <v>90.52</v>
      </c>
      <c r="K158" s="33">
        <f>K157*'Conversion Factors'!H$3</f>
        <v>89.789999999999992</v>
      </c>
      <c r="L158" s="33">
        <f>L157*'Conversion Factors'!I$3</f>
        <v>89.06</v>
      </c>
      <c r="M158" s="33">
        <f>M157*'Conversion Factors'!J$3</f>
        <v>87.6</v>
      </c>
      <c r="N158" s="60"/>
      <c r="O158" s="20"/>
      <c r="R158" s="2"/>
    </row>
    <row r="159" spans="1:18">
      <c r="A159" s="60"/>
      <c r="B159" s="61" t="s">
        <v>193</v>
      </c>
      <c r="C159" s="61" t="s">
        <v>199</v>
      </c>
      <c r="D159" s="20" t="s">
        <v>154</v>
      </c>
      <c r="E159" s="15" t="s">
        <v>145</v>
      </c>
      <c r="F159" s="33"/>
      <c r="G159" s="32">
        <f>G158*'Conversion Factors'!$F$8*'Conversion Factors'!$F$20</f>
        <v>21.60083333333333</v>
      </c>
      <c r="H159" s="32">
        <f>H158*'Conversion Factors'!$F$8*'Conversion Factors'!$F$20</f>
        <v>22.356416666666671</v>
      </c>
      <c r="I159" s="32">
        <f>I158*'Conversion Factors'!$F$8*'Conversion Factors'!$F$20</f>
        <v>25.752777777777784</v>
      </c>
      <c r="J159" s="32">
        <f>J158*'Conversion Factors'!$F$8*'Conversion Factors'!$F$20</f>
        <v>25.144444444444446</v>
      </c>
      <c r="K159" s="32">
        <f>K158*'Conversion Factors'!$F$8*'Conversion Factors'!$F$20</f>
        <v>24.941666666666666</v>
      </c>
      <c r="L159" s="32">
        <f>L158*'Conversion Factors'!$F$8*'Conversion Factors'!$F$20</f>
        <v>24.738888888888891</v>
      </c>
      <c r="M159" s="32">
        <f>M158*'Conversion Factors'!$F$8*'Conversion Factors'!$F$20</f>
        <v>24.333333333333336</v>
      </c>
      <c r="N159" s="60"/>
      <c r="O159" s="20">
        <v>1</v>
      </c>
      <c r="R159" s="2"/>
    </row>
    <row r="160" spans="1:18">
      <c r="A160" s="60"/>
      <c r="B160" s="61" t="s">
        <v>193</v>
      </c>
      <c r="C160" s="61" t="s">
        <v>199</v>
      </c>
      <c r="D160" s="20" t="s">
        <v>172</v>
      </c>
      <c r="E160" s="15" t="s">
        <v>151</v>
      </c>
      <c r="F160" s="33"/>
      <c r="G160" s="32">
        <v>28.52</v>
      </c>
      <c r="H160" s="32">
        <v>33.75</v>
      </c>
      <c r="I160" s="32">
        <v>42.76</v>
      </c>
      <c r="J160" s="32">
        <v>42.76</v>
      </c>
      <c r="K160" s="32">
        <v>42.76</v>
      </c>
      <c r="L160" s="32">
        <v>42.76</v>
      </c>
      <c r="M160" s="32">
        <v>42.76</v>
      </c>
      <c r="N160" s="60" t="s">
        <v>200</v>
      </c>
      <c r="O160" s="20"/>
      <c r="R160" s="2"/>
    </row>
    <row r="161" spans="1:18">
      <c r="A161" s="60"/>
      <c r="B161" s="61" t="s">
        <v>193</v>
      </c>
      <c r="C161" s="61" t="s">
        <v>199</v>
      </c>
      <c r="D161" s="20" t="s">
        <v>172</v>
      </c>
      <c r="E161" s="15" t="s">
        <v>145</v>
      </c>
      <c r="F161" s="33"/>
      <c r="G161" s="33">
        <f>G160*'Conversion Factors'!D$3</f>
        <v>39.357599999999998</v>
      </c>
      <c r="H161" s="33">
        <f>H160*'Conversion Factors'!E$3</f>
        <v>43.537500000000001</v>
      </c>
      <c r="I161" s="33">
        <f>I160*'Conversion Factors'!F$3</f>
        <v>54.305199999999999</v>
      </c>
      <c r="J161" s="33">
        <f>J160*'Conversion Factors'!G$3</f>
        <v>53.022399999999998</v>
      </c>
      <c r="K161" s="33">
        <f>K160*'Conversion Factors'!H$3</f>
        <v>52.594799999999999</v>
      </c>
      <c r="L161" s="33">
        <f>L160*'Conversion Factors'!I$3</f>
        <v>52.167199999999994</v>
      </c>
      <c r="M161" s="33">
        <f>M160*'Conversion Factors'!J$3</f>
        <v>51.311999999999998</v>
      </c>
      <c r="N161" s="60"/>
      <c r="O161" s="20"/>
      <c r="R161" s="2"/>
    </row>
    <row r="162" spans="1:18">
      <c r="A162" s="60"/>
      <c r="B162" s="61" t="s">
        <v>193</v>
      </c>
      <c r="C162" s="61" t="s">
        <v>199</v>
      </c>
      <c r="D162" s="20" t="s">
        <v>154</v>
      </c>
      <c r="E162" s="15" t="s">
        <v>145</v>
      </c>
      <c r="F162" s="33"/>
      <c r="G162" s="32">
        <f>G161*'Conversion Factors'!$F$8*'Conversion Factors'!$F$20</f>
        <v>10.932666666666668</v>
      </c>
      <c r="H162" s="32">
        <f>H161*'Conversion Factors'!$F$8*'Conversion Factors'!$F$20</f>
        <v>12.093750000000002</v>
      </c>
      <c r="I162" s="32">
        <f>I161*'Conversion Factors'!$F$8*'Conversion Factors'!$F$20</f>
        <v>15.084777777777779</v>
      </c>
      <c r="J162" s="32">
        <f>J161*'Conversion Factors'!$F$8*'Conversion Factors'!$F$20</f>
        <v>14.728444444444445</v>
      </c>
      <c r="K162" s="32">
        <f>K161*'Conversion Factors'!$F$8*'Conversion Factors'!$F$20</f>
        <v>14.609666666666667</v>
      </c>
      <c r="L162" s="32">
        <f>L161*'Conversion Factors'!$F$8*'Conversion Factors'!$F$20</f>
        <v>14.490888888888888</v>
      </c>
      <c r="M162" s="32">
        <f>M161*'Conversion Factors'!$F$8*'Conversion Factors'!$F$20</f>
        <v>14.253333333333334</v>
      </c>
      <c r="N162" s="60"/>
      <c r="O162" s="20"/>
      <c r="R162" s="2"/>
    </row>
    <row r="163" spans="1:18" ht="12.75" customHeight="1">
      <c r="A163" s="60"/>
      <c r="B163" s="61" t="s">
        <v>195</v>
      </c>
      <c r="C163" s="60" t="s">
        <v>201</v>
      </c>
      <c r="D163" s="20" t="s">
        <v>172</v>
      </c>
      <c r="E163" s="15" t="s">
        <v>145</v>
      </c>
      <c r="F163" s="33"/>
      <c r="G163" s="32">
        <v>57</v>
      </c>
      <c r="H163" s="32">
        <v>57</v>
      </c>
      <c r="I163" s="32">
        <v>57</v>
      </c>
      <c r="J163" s="32">
        <v>57</v>
      </c>
      <c r="K163" s="32">
        <v>57</v>
      </c>
      <c r="L163" s="32">
        <v>57</v>
      </c>
      <c r="M163" s="32">
        <v>57</v>
      </c>
      <c r="N163" s="19"/>
      <c r="O163" s="20"/>
    </row>
    <row r="164" spans="1:18">
      <c r="A164" s="60"/>
      <c r="B164" s="61"/>
      <c r="C164" s="60"/>
      <c r="D164" s="20" t="s">
        <v>154</v>
      </c>
      <c r="E164" s="15" t="s">
        <v>145</v>
      </c>
      <c r="F164" s="33"/>
      <c r="G164" s="32">
        <f>G163*0.277778</f>
        <v>15.833346000000001</v>
      </c>
      <c r="H164" s="32">
        <v>15.83</v>
      </c>
      <c r="I164" s="32">
        <v>15.83</v>
      </c>
      <c r="J164" s="32">
        <v>15.83</v>
      </c>
      <c r="K164" s="32">
        <v>15.83</v>
      </c>
      <c r="L164" s="32">
        <v>15.83</v>
      </c>
      <c r="M164" s="32">
        <v>15.83</v>
      </c>
      <c r="N164" s="19" t="s">
        <v>202</v>
      </c>
      <c r="O164" s="20"/>
      <c r="R164" s="2"/>
    </row>
    <row r="165" spans="1:18" ht="12.75" customHeight="1">
      <c r="A165" s="60" t="s">
        <v>85</v>
      </c>
      <c r="B165" s="61" t="s">
        <v>195</v>
      </c>
      <c r="C165" s="60" t="s">
        <v>187</v>
      </c>
      <c r="D165" s="20" t="s">
        <v>172</v>
      </c>
      <c r="E165" s="15" t="s">
        <v>188</v>
      </c>
      <c r="F165" s="33"/>
      <c r="G165" s="32">
        <v>15.1</v>
      </c>
      <c r="H165" s="32">
        <v>15.1</v>
      </c>
      <c r="I165" s="32">
        <v>15.1</v>
      </c>
      <c r="J165" s="32">
        <v>15.1</v>
      </c>
      <c r="K165" s="32">
        <v>15.1</v>
      </c>
      <c r="L165" s="32">
        <v>15.1</v>
      </c>
      <c r="M165" s="32">
        <v>15.1</v>
      </c>
      <c r="N165" s="60" t="s">
        <v>196</v>
      </c>
      <c r="O165" s="20"/>
      <c r="R165" s="2"/>
    </row>
    <row r="166" spans="1:18">
      <c r="A166" s="60"/>
      <c r="B166" s="61"/>
      <c r="C166" s="60"/>
      <c r="D166" s="20" t="s">
        <v>172</v>
      </c>
      <c r="E166" s="15" t="s">
        <v>151</v>
      </c>
      <c r="F166" s="33"/>
      <c r="G166" s="32">
        <f t="shared" ref="G166:M166" si="12">G165*1.04</f>
        <v>15.704000000000001</v>
      </c>
      <c r="H166" s="32">
        <f t="shared" si="12"/>
        <v>15.704000000000001</v>
      </c>
      <c r="I166" s="32">
        <f t="shared" si="12"/>
        <v>15.704000000000001</v>
      </c>
      <c r="J166" s="32">
        <f t="shared" si="12"/>
        <v>15.704000000000001</v>
      </c>
      <c r="K166" s="32">
        <f t="shared" si="12"/>
        <v>15.704000000000001</v>
      </c>
      <c r="L166" s="32">
        <f t="shared" si="12"/>
        <v>15.704000000000001</v>
      </c>
      <c r="M166" s="32">
        <f t="shared" si="12"/>
        <v>15.704000000000001</v>
      </c>
      <c r="N166" s="60"/>
      <c r="O166" s="20"/>
      <c r="R166" s="2"/>
    </row>
    <row r="167" spans="1:18">
      <c r="A167" s="60"/>
      <c r="B167" s="61"/>
      <c r="C167" s="60"/>
      <c r="D167" s="20" t="s">
        <v>172</v>
      </c>
      <c r="E167" s="15" t="s">
        <v>145</v>
      </c>
      <c r="F167" s="33"/>
      <c r="G167" s="33">
        <f>G166*'Conversion Factors'!D$3</f>
        <v>21.671519999999997</v>
      </c>
      <c r="H167" s="33">
        <f>H166*'Conversion Factors'!E$3</f>
        <v>20.25816</v>
      </c>
      <c r="I167" s="33">
        <f>I166*'Conversion Factors'!F$3</f>
        <v>19.94408</v>
      </c>
      <c r="J167" s="33">
        <f>J166*'Conversion Factors'!G$3</f>
        <v>19.47296</v>
      </c>
      <c r="K167" s="33">
        <f>K166*'Conversion Factors'!H$3</f>
        <v>19.315920000000002</v>
      </c>
      <c r="L167" s="33">
        <f>L166*'Conversion Factors'!I$3</f>
        <v>19.15888</v>
      </c>
      <c r="M167" s="33">
        <f>M166*'Conversion Factors'!J$3</f>
        <v>18.844799999999999</v>
      </c>
      <c r="N167" s="60"/>
      <c r="O167" s="20"/>
      <c r="R167" s="2"/>
    </row>
    <row r="168" spans="1:18">
      <c r="A168" s="60"/>
      <c r="B168" s="61"/>
      <c r="C168" s="60"/>
      <c r="D168" s="20" t="s">
        <v>154</v>
      </c>
      <c r="E168" s="15" t="s">
        <v>145</v>
      </c>
      <c r="F168" s="33"/>
      <c r="G168" s="32">
        <f>G167*'Conversion Factors'!$F$8*'Conversion Factors'!$F$20</f>
        <v>6.0198666666666671</v>
      </c>
      <c r="H168" s="32">
        <f>H167*'Conversion Factors'!$F$8*'Conversion Factors'!$F$20</f>
        <v>5.6272666666666664</v>
      </c>
      <c r="I168" s="32">
        <f>I167*'Conversion Factors'!$F$8*'Conversion Factors'!$F$20</f>
        <v>5.5400222222222224</v>
      </c>
      <c r="J168" s="32">
        <f>J167*'Conversion Factors'!$F$8*'Conversion Factors'!$F$20</f>
        <v>5.4091555555555555</v>
      </c>
      <c r="K168" s="32">
        <f>K167*'Conversion Factors'!$F$8*'Conversion Factors'!$F$20</f>
        <v>5.3655333333333344</v>
      </c>
      <c r="L168" s="32">
        <f>L167*'Conversion Factors'!$F$8*'Conversion Factors'!$F$20</f>
        <v>5.3219111111111115</v>
      </c>
      <c r="M168" s="32">
        <f>M167*'Conversion Factors'!$F$8*'Conversion Factors'!$F$20</f>
        <v>5.2346666666666666</v>
      </c>
      <c r="N168" s="60"/>
      <c r="O168" s="20"/>
      <c r="R168" s="2"/>
    </row>
    <row r="169" spans="1:18">
      <c r="A169" s="60"/>
      <c r="B169" s="23"/>
      <c r="C169" s="19"/>
      <c r="D169" s="20"/>
      <c r="E169" s="15"/>
      <c r="F169" s="33"/>
      <c r="G169" s="32"/>
      <c r="H169" s="32"/>
      <c r="I169" s="32"/>
      <c r="J169" s="32"/>
      <c r="K169" s="32"/>
      <c r="L169" s="32"/>
      <c r="M169" s="32"/>
      <c r="N169" s="19"/>
      <c r="O169" s="20"/>
      <c r="R169" s="2"/>
    </row>
    <row r="170" spans="1:18" ht="14.65" customHeight="1">
      <c r="A170" s="60"/>
      <c r="B170" s="61" t="s">
        <v>195</v>
      </c>
      <c r="C170" s="61" t="s">
        <v>197</v>
      </c>
      <c r="D170" s="20" t="s">
        <v>172</v>
      </c>
      <c r="E170" s="15" t="s">
        <v>151</v>
      </c>
      <c r="F170" s="33"/>
      <c r="G170" s="32">
        <v>56.35</v>
      </c>
      <c r="H170" s="32">
        <v>62.39</v>
      </c>
      <c r="I170" s="32">
        <v>73</v>
      </c>
      <c r="J170" s="32">
        <v>73</v>
      </c>
      <c r="K170" s="32">
        <v>73</v>
      </c>
      <c r="L170" s="32">
        <v>73</v>
      </c>
      <c r="M170" s="32">
        <v>73</v>
      </c>
      <c r="N170" s="60" t="s">
        <v>203</v>
      </c>
      <c r="O170" s="20"/>
      <c r="R170" s="2"/>
    </row>
    <row r="171" spans="1:18">
      <c r="A171" s="60"/>
      <c r="B171" s="61" t="s">
        <v>193</v>
      </c>
      <c r="C171" s="61" t="s">
        <v>199</v>
      </c>
      <c r="D171" s="20" t="s">
        <v>172</v>
      </c>
      <c r="E171" s="15" t="s">
        <v>145</v>
      </c>
      <c r="F171" s="33"/>
      <c r="G171" s="33">
        <f>G170*'Conversion Factors'!D$3</f>
        <v>77.762999999999991</v>
      </c>
      <c r="H171" s="33">
        <f>H170*'Conversion Factors'!E$3</f>
        <v>80.483100000000007</v>
      </c>
      <c r="I171" s="33">
        <f>I170*'Conversion Factors'!F$3</f>
        <v>92.710000000000008</v>
      </c>
      <c r="J171" s="33">
        <f>J170*'Conversion Factors'!G$3</f>
        <v>90.52</v>
      </c>
      <c r="K171" s="33">
        <f>K170*'Conversion Factors'!H$3</f>
        <v>89.789999999999992</v>
      </c>
      <c r="L171" s="33">
        <f>L170*'Conversion Factors'!I$3</f>
        <v>89.06</v>
      </c>
      <c r="M171" s="33">
        <f>M170*'Conversion Factors'!J$3</f>
        <v>87.6</v>
      </c>
      <c r="N171" s="60"/>
      <c r="O171" s="20"/>
      <c r="R171" s="2"/>
    </row>
    <row r="172" spans="1:18">
      <c r="A172" s="60"/>
      <c r="B172" s="61" t="s">
        <v>193</v>
      </c>
      <c r="C172" s="61" t="s">
        <v>199</v>
      </c>
      <c r="D172" s="20" t="s">
        <v>154</v>
      </c>
      <c r="E172" s="15" t="s">
        <v>145</v>
      </c>
      <c r="F172" s="33"/>
      <c r="G172" s="32">
        <f>(G171*'Conversion Factors'!$F$8*'Conversion Factors'!$F$20)*0.9</f>
        <v>19.440749999999998</v>
      </c>
      <c r="H172" s="32">
        <f>(H171*'Conversion Factors'!$F$8*'Conversion Factors'!$F$20)*0.9</f>
        <v>20.120775000000005</v>
      </c>
      <c r="I172" s="32">
        <f>(I171*'Conversion Factors'!$F$8*'Conversion Factors'!$F$20)*0.9</f>
        <v>23.177500000000006</v>
      </c>
      <c r="J172" s="32">
        <f>(J171*'Conversion Factors'!$F$8*'Conversion Factors'!$F$20)*0.9</f>
        <v>22.630000000000003</v>
      </c>
      <c r="K172" s="32">
        <f>(K171*'Conversion Factors'!$F$8*'Conversion Factors'!$F$20)*0.9</f>
        <v>22.447500000000002</v>
      </c>
      <c r="L172" s="32">
        <f>(L171*'Conversion Factors'!$F$8*'Conversion Factors'!$F$20)*0.9</f>
        <v>22.265000000000001</v>
      </c>
      <c r="M172" s="32">
        <f>(M171*'Conversion Factors'!$F$8*'Conversion Factors'!$F$20)*0.9</f>
        <v>21.900000000000002</v>
      </c>
      <c r="N172" s="60"/>
      <c r="O172" s="20">
        <v>1</v>
      </c>
      <c r="R172" s="2"/>
    </row>
    <row r="173" spans="1:18">
      <c r="A173" s="60"/>
      <c r="B173" s="61" t="s">
        <v>193</v>
      </c>
      <c r="C173" s="61" t="s">
        <v>199</v>
      </c>
      <c r="D173" s="20" t="s">
        <v>172</v>
      </c>
      <c r="E173" s="15" t="s">
        <v>151</v>
      </c>
      <c r="F173" s="33"/>
      <c r="G173" s="32">
        <v>28.52</v>
      </c>
      <c r="H173" s="32">
        <v>33.75</v>
      </c>
      <c r="I173" s="32">
        <v>42.76</v>
      </c>
      <c r="J173" s="32">
        <v>42.76</v>
      </c>
      <c r="K173" s="32">
        <v>42.76</v>
      </c>
      <c r="L173" s="32">
        <v>42.76</v>
      </c>
      <c r="M173" s="32">
        <v>42.76</v>
      </c>
      <c r="N173" s="60" t="s">
        <v>200</v>
      </c>
      <c r="O173" s="20"/>
      <c r="R173" s="2"/>
    </row>
    <row r="174" spans="1:18">
      <c r="A174" s="60"/>
      <c r="B174" s="61" t="s">
        <v>193</v>
      </c>
      <c r="C174" s="61" t="s">
        <v>199</v>
      </c>
      <c r="D174" s="20" t="s">
        <v>172</v>
      </c>
      <c r="E174" s="15" t="s">
        <v>145</v>
      </c>
      <c r="F174" s="33"/>
      <c r="G174" s="33">
        <f>G173*'Conversion Factors'!D$3</f>
        <v>39.357599999999998</v>
      </c>
      <c r="H174" s="33">
        <f>H173*'Conversion Factors'!E$3</f>
        <v>43.537500000000001</v>
      </c>
      <c r="I174" s="33">
        <f>I173*'Conversion Factors'!F$3</f>
        <v>54.305199999999999</v>
      </c>
      <c r="J174" s="33">
        <f>J173*'Conversion Factors'!G$3</f>
        <v>53.022399999999998</v>
      </c>
      <c r="K174" s="33">
        <f>K173*'Conversion Factors'!H$3</f>
        <v>52.594799999999999</v>
      </c>
      <c r="L174" s="33">
        <f>L173*'Conversion Factors'!I$3</f>
        <v>52.167199999999994</v>
      </c>
      <c r="M174" s="33">
        <f>M173*'Conversion Factors'!J$3</f>
        <v>51.311999999999998</v>
      </c>
      <c r="N174" s="60"/>
      <c r="O174" s="20"/>
      <c r="R174" s="2"/>
    </row>
    <row r="175" spans="1:18">
      <c r="A175" s="60"/>
      <c r="B175" s="61" t="s">
        <v>193</v>
      </c>
      <c r="C175" s="61" t="s">
        <v>199</v>
      </c>
      <c r="D175" s="20" t="s">
        <v>154</v>
      </c>
      <c r="E175" s="15" t="s">
        <v>145</v>
      </c>
      <c r="F175" s="33"/>
      <c r="G175" s="32">
        <f>G174*'Conversion Factors'!$F$8*'Conversion Factors'!$F$20</f>
        <v>10.932666666666668</v>
      </c>
      <c r="H175" s="32">
        <f>H174*'Conversion Factors'!$F$8*'Conversion Factors'!$F$20</f>
        <v>12.093750000000002</v>
      </c>
      <c r="I175" s="32">
        <f>I174*'Conversion Factors'!$F$8*'Conversion Factors'!$F$20</f>
        <v>15.084777777777779</v>
      </c>
      <c r="J175" s="32">
        <f>J174*'Conversion Factors'!$F$8*'Conversion Factors'!$F$20</f>
        <v>14.728444444444445</v>
      </c>
      <c r="K175" s="32">
        <f>K174*'Conversion Factors'!$F$8*'Conversion Factors'!$F$20</f>
        <v>14.609666666666667</v>
      </c>
      <c r="L175" s="32">
        <f>L174*'Conversion Factors'!$F$8*'Conversion Factors'!$F$20</f>
        <v>14.490888888888888</v>
      </c>
      <c r="M175" s="32">
        <f>M174*'Conversion Factors'!$F$8*'Conversion Factors'!$F$20</f>
        <v>14.253333333333334</v>
      </c>
      <c r="N175" s="60"/>
      <c r="O175" s="20"/>
      <c r="R175" s="2"/>
    </row>
    <row r="176" spans="1:18" ht="12.75" customHeight="1">
      <c r="A176" s="60"/>
      <c r="B176" s="61" t="s">
        <v>195</v>
      </c>
      <c r="C176" s="60" t="s">
        <v>201</v>
      </c>
      <c r="D176" s="20" t="s">
        <v>172</v>
      </c>
      <c r="E176" s="15" t="s">
        <v>145</v>
      </c>
      <c r="F176" s="33"/>
      <c r="G176" s="32">
        <v>57</v>
      </c>
      <c r="H176" s="32">
        <v>57</v>
      </c>
      <c r="I176" s="32">
        <v>57</v>
      </c>
      <c r="J176" s="32">
        <v>57</v>
      </c>
      <c r="K176" s="32">
        <v>57</v>
      </c>
      <c r="L176" s="32">
        <v>57</v>
      </c>
      <c r="M176" s="32">
        <v>57</v>
      </c>
      <c r="N176" s="19"/>
      <c r="O176" s="20"/>
      <c r="R176" s="2"/>
    </row>
    <row r="177" spans="1:18">
      <c r="A177" s="60"/>
      <c r="B177" s="61"/>
      <c r="C177" s="60"/>
      <c r="D177" s="20" t="s">
        <v>154</v>
      </c>
      <c r="E177" s="15" t="s">
        <v>145</v>
      </c>
      <c r="F177" s="33"/>
      <c r="G177" s="32">
        <f>G176*0.277778</f>
        <v>15.833346000000001</v>
      </c>
      <c r="H177" s="32">
        <v>15.83</v>
      </c>
      <c r="I177" s="32">
        <v>15.83</v>
      </c>
      <c r="J177" s="32">
        <v>15.83</v>
      </c>
      <c r="K177" s="32">
        <v>15.83</v>
      </c>
      <c r="L177" s="32">
        <v>15.83</v>
      </c>
      <c r="M177" s="32">
        <v>15.83</v>
      </c>
      <c r="N177" s="19" t="s">
        <v>202</v>
      </c>
      <c r="O177" s="20"/>
      <c r="R177" s="2"/>
    </row>
    <row r="178" spans="1:18">
      <c r="A178" s="19" t="s">
        <v>61</v>
      </c>
      <c r="B178" s="23" t="s">
        <v>195</v>
      </c>
      <c r="C178" s="19" t="s">
        <v>187</v>
      </c>
      <c r="D178" s="20" t="s">
        <v>154</v>
      </c>
      <c r="E178" s="15" t="s">
        <v>145</v>
      </c>
      <c r="F178" s="33"/>
      <c r="G178" s="32">
        <f t="shared" ref="G178:M178" si="13">-G168</f>
        <v>-6.0198666666666671</v>
      </c>
      <c r="H178" s="32">
        <f t="shared" si="13"/>
        <v>-5.6272666666666664</v>
      </c>
      <c r="I178" s="32">
        <f t="shared" si="13"/>
        <v>-5.5400222222222224</v>
      </c>
      <c r="J178" s="32">
        <f t="shared" si="13"/>
        <v>-5.4091555555555555</v>
      </c>
      <c r="K178" s="32">
        <f t="shared" si="13"/>
        <v>-5.3655333333333344</v>
      </c>
      <c r="L178" s="32">
        <f t="shared" si="13"/>
        <v>-5.3219111111111115</v>
      </c>
      <c r="M178" s="32">
        <f t="shared" si="13"/>
        <v>-5.2346666666666666</v>
      </c>
      <c r="N178" s="19" t="s">
        <v>204</v>
      </c>
      <c r="O178" s="20">
        <v>1</v>
      </c>
      <c r="R178" s="2"/>
    </row>
    <row r="179" spans="1:18" ht="12.75" customHeight="1">
      <c r="A179" s="61" t="s">
        <v>66</v>
      </c>
      <c r="B179" s="61" t="s">
        <v>138</v>
      </c>
      <c r="C179" s="60" t="s">
        <v>187</v>
      </c>
      <c r="D179" s="20" t="s">
        <v>205</v>
      </c>
      <c r="E179" s="15" t="s">
        <v>188</v>
      </c>
      <c r="F179" s="33"/>
      <c r="G179" s="33">
        <v>35</v>
      </c>
      <c r="H179" s="33">
        <v>35</v>
      </c>
      <c r="I179" s="33">
        <v>35</v>
      </c>
      <c r="J179" s="33">
        <v>35</v>
      </c>
      <c r="K179" s="33">
        <v>35</v>
      </c>
      <c r="L179" s="33">
        <v>35</v>
      </c>
      <c r="M179" s="33">
        <v>35</v>
      </c>
      <c r="N179" s="20" t="s">
        <v>206</v>
      </c>
      <c r="O179" s="20"/>
      <c r="R179" s="2"/>
    </row>
    <row r="180" spans="1:18">
      <c r="A180" s="61"/>
      <c r="B180" s="61"/>
      <c r="C180" s="60"/>
      <c r="D180" s="20" t="s">
        <v>207</v>
      </c>
      <c r="E180" s="15" t="s">
        <v>188</v>
      </c>
      <c r="F180" s="33"/>
      <c r="G180" s="32">
        <f t="shared" ref="G180:M180" si="14">G179/1000</f>
        <v>3.5000000000000003E-2</v>
      </c>
      <c r="H180" s="32">
        <f t="shared" si="14"/>
        <v>3.5000000000000003E-2</v>
      </c>
      <c r="I180" s="32">
        <f t="shared" si="14"/>
        <v>3.5000000000000003E-2</v>
      </c>
      <c r="J180" s="32">
        <f t="shared" si="14"/>
        <v>3.5000000000000003E-2</v>
      </c>
      <c r="K180" s="32">
        <f t="shared" si="14"/>
        <v>3.5000000000000003E-2</v>
      </c>
      <c r="L180" s="32">
        <f t="shared" si="14"/>
        <v>3.5000000000000003E-2</v>
      </c>
      <c r="M180" s="32">
        <f t="shared" si="14"/>
        <v>3.5000000000000003E-2</v>
      </c>
      <c r="N180" s="20" t="s">
        <v>206</v>
      </c>
      <c r="O180" s="20"/>
      <c r="R180" s="2"/>
    </row>
    <row r="181" spans="1:18">
      <c r="A181" s="61"/>
      <c r="B181" s="61"/>
      <c r="C181" s="60"/>
      <c r="D181" s="20" t="s">
        <v>207</v>
      </c>
      <c r="E181" s="15" t="s">
        <v>151</v>
      </c>
      <c r="F181" s="33"/>
      <c r="G181" s="32">
        <f t="shared" ref="G181:M181" si="15">G180*1.04</f>
        <v>3.6400000000000002E-2</v>
      </c>
      <c r="H181" s="32">
        <f t="shared" si="15"/>
        <v>3.6400000000000002E-2</v>
      </c>
      <c r="I181" s="32">
        <f t="shared" si="15"/>
        <v>3.6400000000000002E-2</v>
      </c>
      <c r="J181" s="32">
        <f t="shared" si="15"/>
        <v>3.6400000000000002E-2</v>
      </c>
      <c r="K181" s="32">
        <f t="shared" si="15"/>
        <v>3.6400000000000002E-2</v>
      </c>
      <c r="L181" s="32">
        <f t="shared" si="15"/>
        <v>3.6400000000000002E-2</v>
      </c>
      <c r="M181" s="32">
        <f t="shared" si="15"/>
        <v>3.6400000000000002E-2</v>
      </c>
      <c r="N181" s="20" t="s">
        <v>206</v>
      </c>
      <c r="O181" s="20"/>
      <c r="R181" s="2"/>
    </row>
    <row r="182" spans="1:18">
      <c r="A182" s="61"/>
      <c r="B182" s="61"/>
      <c r="C182" s="60"/>
      <c r="D182" s="20" t="s">
        <v>207</v>
      </c>
      <c r="E182" s="15" t="s">
        <v>145</v>
      </c>
      <c r="F182" s="33"/>
      <c r="G182" s="33">
        <f>G181*'Conversion Factors'!D$3</f>
        <v>5.0231999999999999E-2</v>
      </c>
      <c r="H182" s="33">
        <f>H181*'Conversion Factors'!E$3</f>
        <v>4.6956000000000005E-2</v>
      </c>
      <c r="I182" s="33">
        <f>I181*'Conversion Factors'!F$3</f>
        <v>4.6228000000000005E-2</v>
      </c>
      <c r="J182" s="33">
        <f>J181*'Conversion Factors'!G$3</f>
        <v>4.5136000000000003E-2</v>
      </c>
      <c r="K182" s="33">
        <f>K181*'Conversion Factors'!H$3</f>
        <v>4.4771999999999999E-2</v>
      </c>
      <c r="L182" s="33">
        <f>L181*'Conversion Factors'!I$3</f>
        <v>4.4408000000000003E-2</v>
      </c>
      <c r="M182" s="33">
        <f>M181*'Conversion Factors'!J$3</f>
        <v>4.3680000000000004E-2</v>
      </c>
      <c r="N182" s="20" t="s">
        <v>206</v>
      </c>
      <c r="O182" s="20"/>
      <c r="R182" s="2"/>
    </row>
    <row r="183" spans="1:18">
      <c r="A183" s="61"/>
      <c r="B183" s="61" t="s">
        <v>138</v>
      </c>
      <c r="C183" s="60" t="s">
        <v>139</v>
      </c>
      <c r="D183" s="20" t="s">
        <v>205</v>
      </c>
      <c r="E183" s="15" t="s">
        <v>145</v>
      </c>
      <c r="F183" s="33"/>
      <c r="G183" s="32">
        <v>13</v>
      </c>
      <c r="H183" s="32">
        <v>13</v>
      </c>
      <c r="I183" s="32">
        <v>13</v>
      </c>
      <c r="J183" s="32">
        <v>13</v>
      </c>
      <c r="K183" s="32">
        <v>13</v>
      </c>
      <c r="L183" s="32">
        <v>13</v>
      </c>
      <c r="M183" s="32">
        <v>13</v>
      </c>
      <c r="N183" s="30" t="s">
        <v>208</v>
      </c>
      <c r="O183" s="20"/>
      <c r="R183" s="2"/>
    </row>
    <row r="184" spans="1:18">
      <c r="A184" s="61"/>
      <c r="B184" s="61"/>
      <c r="C184" s="60"/>
      <c r="D184" s="20" t="s">
        <v>207</v>
      </c>
      <c r="E184" s="15" t="s">
        <v>145</v>
      </c>
      <c r="F184" s="33"/>
      <c r="G184" s="32">
        <f t="shared" ref="G184:M184" si="16">G183/1000</f>
        <v>1.2999999999999999E-2</v>
      </c>
      <c r="H184" s="32">
        <f t="shared" si="16"/>
        <v>1.2999999999999999E-2</v>
      </c>
      <c r="I184" s="32">
        <f t="shared" si="16"/>
        <v>1.2999999999999999E-2</v>
      </c>
      <c r="J184" s="32">
        <f t="shared" si="16"/>
        <v>1.2999999999999999E-2</v>
      </c>
      <c r="K184" s="32">
        <f t="shared" si="16"/>
        <v>1.2999999999999999E-2</v>
      </c>
      <c r="L184" s="32">
        <f t="shared" si="16"/>
        <v>1.2999999999999999E-2</v>
      </c>
      <c r="M184" s="32">
        <f t="shared" si="16"/>
        <v>1.2999999999999999E-2</v>
      </c>
      <c r="N184" s="30" t="s">
        <v>209</v>
      </c>
      <c r="O184" s="20">
        <v>1</v>
      </c>
      <c r="R184" s="2"/>
    </row>
    <row r="185" spans="1:18" ht="14.65" customHeight="1">
      <c r="A185" s="60" t="s">
        <v>57</v>
      </c>
      <c r="B185" s="60" t="s">
        <v>138</v>
      </c>
      <c r="C185" s="61" t="s">
        <v>210</v>
      </c>
      <c r="D185" s="20" t="s">
        <v>211</v>
      </c>
      <c r="E185" s="15" t="s">
        <v>183</v>
      </c>
      <c r="F185" s="33"/>
      <c r="G185" s="33">
        <v>4.6043979999999998</v>
      </c>
      <c r="H185" s="33">
        <v>4.6196820000000001</v>
      </c>
      <c r="I185" s="33">
        <v>4.842193</v>
      </c>
      <c r="J185" s="33">
        <v>4.9933170000000002</v>
      </c>
      <c r="K185" s="33">
        <v>5.0624529999999996</v>
      </c>
      <c r="L185" s="33">
        <v>5.0713499999999998</v>
      </c>
      <c r="M185" s="33">
        <v>4.9415800000000001</v>
      </c>
      <c r="N185" s="61" t="s">
        <v>212</v>
      </c>
      <c r="O185" s="20"/>
    </row>
    <row r="186" spans="1:18" ht="14.65" customHeight="1">
      <c r="A186" s="60"/>
      <c r="B186" s="60"/>
      <c r="C186" s="61"/>
      <c r="D186" s="20" t="s">
        <v>211</v>
      </c>
      <c r="E186" s="15" t="s">
        <v>151</v>
      </c>
      <c r="F186" s="33"/>
      <c r="G186" s="33">
        <f>G185*'Conversion Factors'!$C$29^(-2)</f>
        <v>4.4256036139946175</v>
      </c>
      <c r="H186" s="33">
        <f>H185*'Conversion Factors'!$C$29^(-2)</f>
        <v>4.4402941176470589</v>
      </c>
      <c r="I186" s="33">
        <f>I185*'Conversion Factors'!$C$29^(-2)</f>
        <v>4.6541647443291048</v>
      </c>
      <c r="J186" s="33">
        <f>J185*'Conversion Factors'!$C$29^(-2)</f>
        <v>4.7994204152249136</v>
      </c>
      <c r="K186" s="33">
        <f>K185*'Conversion Factors'!$C$29^(-2)</f>
        <v>4.865871780084583</v>
      </c>
      <c r="L186" s="33">
        <f>L185*'Conversion Factors'!$C$29^(-2)</f>
        <v>4.8744232987312577</v>
      </c>
      <c r="M186" s="33">
        <f>M185*'Conversion Factors'!$C$29^(-2)</f>
        <v>4.7496924259900037</v>
      </c>
      <c r="N186" s="61"/>
      <c r="O186" s="20"/>
    </row>
    <row r="187" spans="1:18">
      <c r="A187" s="60"/>
      <c r="B187" s="60"/>
      <c r="C187" s="60"/>
      <c r="D187" s="20" t="s">
        <v>172</v>
      </c>
      <c r="E187" s="15" t="s">
        <v>151</v>
      </c>
      <c r="F187" s="33"/>
      <c r="G187" s="33">
        <f>G186*10</f>
        <v>44.256036139946175</v>
      </c>
      <c r="H187" s="33">
        <f t="shared" ref="H187:M187" si="17">H185*10</f>
        <v>46.196820000000002</v>
      </c>
      <c r="I187" s="33">
        <f t="shared" si="17"/>
        <v>48.421930000000003</v>
      </c>
      <c r="J187" s="33">
        <f t="shared" si="17"/>
        <v>49.933170000000004</v>
      </c>
      <c r="K187" s="33">
        <f t="shared" si="17"/>
        <v>50.624529999999993</v>
      </c>
      <c r="L187" s="33">
        <f t="shared" si="17"/>
        <v>50.713499999999996</v>
      </c>
      <c r="M187" s="33">
        <f t="shared" si="17"/>
        <v>49.415800000000004</v>
      </c>
      <c r="N187" s="61"/>
      <c r="O187" s="20"/>
    </row>
    <row r="188" spans="1:18">
      <c r="A188" s="60"/>
      <c r="B188" s="60"/>
      <c r="C188" s="60"/>
      <c r="D188" s="20" t="s">
        <v>172</v>
      </c>
      <c r="E188" s="15" t="s">
        <v>145</v>
      </c>
      <c r="F188" s="33"/>
      <c r="G188" s="33">
        <f>G187*'Conversion Factors'!D$3</f>
        <v>61.073329873125715</v>
      </c>
      <c r="H188" s="33">
        <f>H187*'Conversion Factors'!E$3</f>
        <v>59.593897800000008</v>
      </c>
      <c r="I188" s="33">
        <f>I187*'Conversion Factors'!F$3</f>
        <v>61.495851100000003</v>
      </c>
      <c r="J188" s="33">
        <f>J187*'Conversion Factors'!G$3</f>
        <v>61.917130800000002</v>
      </c>
      <c r="K188" s="33">
        <f>K187*'Conversion Factors'!H$3</f>
        <v>62.268171899999992</v>
      </c>
      <c r="L188" s="33">
        <f>L187*'Conversion Factors'!I$3</f>
        <v>61.870469999999997</v>
      </c>
      <c r="M188" s="33">
        <f>M187*'Conversion Factors'!J$3</f>
        <v>59.298960000000001</v>
      </c>
      <c r="N188" s="61"/>
      <c r="O188" s="20"/>
    </row>
    <row r="189" spans="1:18">
      <c r="A189" s="60"/>
      <c r="B189" s="60"/>
      <c r="C189" s="60"/>
      <c r="D189" s="20" t="s">
        <v>154</v>
      </c>
      <c r="E189" s="15" t="s">
        <v>145</v>
      </c>
      <c r="F189" s="33"/>
      <c r="G189" s="32">
        <f>G188*'Conversion Factors'!$F$8*'Conversion Factors'!$F$20</f>
        <v>16.964813853646032</v>
      </c>
      <c r="H189" s="32">
        <f>H188*'Conversion Factors'!$F$8*'Conversion Factors'!$F$20</f>
        <v>16.553860500000003</v>
      </c>
      <c r="I189" s="32">
        <f>I188*'Conversion Factors'!$F$8*'Conversion Factors'!$F$20</f>
        <v>17.082180861111116</v>
      </c>
      <c r="J189" s="32">
        <f>J188*'Conversion Factors'!$F$8*'Conversion Factors'!$F$20</f>
        <v>17.199203000000004</v>
      </c>
      <c r="K189" s="32">
        <f>K188*'Conversion Factors'!$F$8*'Conversion Factors'!$F$20</f>
        <v>17.296714416666667</v>
      </c>
      <c r="L189" s="32">
        <f>L188*'Conversion Factors'!$F$8*'Conversion Factors'!$F$20</f>
        <v>17.186241666666668</v>
      </c>
      <c r="M189" s="32">
        <f>M188*'Conversion Factors'!$F$8*'Conversion Factors'!$F$20</f>
        <v>16.471933333333336</v>
      </c>
      <c r="N189" s="61"/>
      <c r="O189" s="20">
        <v>1</v>
      </c>
    </row>
    <row r="193" spans="6:7">
      <c r="G193" s="3"/>
    </row>
    <row r="194" spans="6:7">
      <c r="G194" s="3"/>
    </row>
    <row r="195" spans="6:7">
      <c r="G195" s="3"/>
    </row>
    <row r="196" spans="6:7">
      <c r="G196" s="3"/>
    </row>
    <row r="197" spans="6:7">
      <c r="G197" s="3"/>
    </row>
    <row r="198" spans="6:7">
      <c r="G198" s="3"/>
    </row>
    <row r="199" spans="6:7">
      <c r="G199" s="3"/>
    </row>
    <row r="207" spans="6:7" ht="14.25">
      <c r="F207" s="4"/>
    </row>
    <row r="208" spans="6:7" ht="14.25">
      <c r="F208" s="4"/>
    </row>
    <row r="209" spans="6:6" ht="14.25">
      <c r="F209" s="4"/>
    </row>
    <row r="210" spans="6:6" ht="14.25">
      <c r="F210" s="4"/>
    </row>
    <row r="211" spans="6:6" ht="14.25">
      <c r="F211" s="4"/>
    </row>
    <row r="212" spans="6:6" ht="14.25">
      <c r="F212" s="5"/>
    </row>
    <row r="213" spans="6:6" ht="14.25">
      <c r="F213" s="5"/>
    </row>
  </sheetData>
  <mergeCells count="142">
    <mergeCell ref="A179:A184"/>
    <mergeCell ref="B179:B184"/>
    <mergeCell ref="C179:C182"/>
    <mergeCell ref="C183:C184"/>
    <mergeCell ref="A185:A189"/>
    <mergeCell ref="B185:B189"/>
    <mergeCell ref="C185:C189"/>
    <mergeCell ref="N185:N189"/>
    <mergeCell ref="A165:A177"/>
    <mergeCell ref="B165:B168"/>
    <mergeCell ref="C165:C168"/>
    <mergeCell ref="N165:N168"/>
    <mergeCell ref="B170:B175"/>
    <mergeCell ref="C170:C175"/>
    <mergeCell ref="N170:N172"/>
    <mergeCell ref="N173:N175"/>
    <mergeCell ref="B176:B177"/>
    <mergeCell ref="C176:C177"/>
    <mergeCell ref="A147:A151"/>
    <mergeCell ref="B147:B151"/>
    <mergeCell ref="C148:C151"/>
    <mergeCell ref="A152:A164"/>
    <mergeCell ref="B152:B155"/>
    <mergeCell ref="C152:C155"/>
    <mergeCell ref="N152:N155"/>
    <mergeCell ref="B157:B162"/>
    <mergeCell ref="C157:C162"/>
    <mergeCell ref="N157:N159"/>
    <mergeCell ref="N160:N162"/>
    <mergeCell ref="B163:B164"/>
    <mergeCell ref="C163:C164"/>
    <mergeCell ref="A130:A134"/>
    <mergeCell ref="B130:B134"/>
    <mergeCell ref="C131:C134"/>
    <mergeCell ref="A135:A138"/>
    <mergeCell ref="B135:B138"/>
    <mergeCell ref="C135:C138"/>
    <mergeCell ref="N135:N138"/>
    <mergeCell ref="A139:A146"/>
    <mergeCell ref="B139:B146"/>
    <mergeCell ref="C140:C143"/>
    <mergeCell ref="N140:N143"/>
    <mergeCell ref="C144:C146"/>
    <mergeCell ref="N144:N146"/>
    <mergeCell ref="A109:A119"/>
    <mergeCell ref="B109:B119"/>
    <mergeCell ref="C109:C111"/>
    <mergeCell ref="C113:C115"/>
    <mergeCell ref="C117:C119"/>
    <mergeCell ref="A120:A124"/>
    <mergeCell ref="B120:B124"/>
    <mergeCell ref="C121:C124"/>
    <mergeCell ref="A125:A129"/>
    <mergeCell ref="B125:B129"/>
    <mergeCell ref="C126:C129"/>
    <mergeCell ref="A96:A98"/>
    <mergeCell ref="B96:B98"/>
    <mergeCell ref="C97:C98"/>
    <mergeCell ref="N97:N98"/>
    <mergeCell ref="A99:A101"/>
    <mergeCell ref="B99:B101"/>
    <mergeCell ref="C100:C101"/>
    <mergeCell ref="N100:N101"/>
    <mergeCell ref="A103:A108"/>
    <mergeCell ref="B103:B108"/>
    <mergeCell ref="C103:C105"/>
    <mergeCell ref="C106:C108"/>
    <mergeCell ref="A83:A87"/>
    <mergeCell ref="B83:B87"/>
    <mergeCell ref="C84:C87"/>
    <mergeCell ref="N84:N87"/>
    <mergeCell ref="A88:A91"/>
    <mergeCell ref="B88:B91"/>
    <mergeCell ref="C89:C91"/>
    <mergeCell ref="N89:N91"/>
    <mergeCell ref="A92:A95"/>
    <mergeCell ref="B92:B95"/>
    <mergeCell ref="C93:C95"/>
    <mergeCell ref="N93:N95"/>
    <mergeCell ref="A70:A74"/>
    <mergeCell ref="B70:B74"/>
    <mergeCell ref="C71:C74"/>
    <mergeCell ref="N71:N74"/>
    <mergeCell ref="A75:A78"/>
    <mergeCell ref="B75:B78"/>
    <mergeCell ref="C76:C78"/>
    <mergeCell ref="N76:N78"/>
    <mergeCell ref="A79:A82"/>
    <mergeCell ref="B79:B82"/>
    <mergeCell ref="C80:C82"/>
    <mergeCell ref="N80:N82"/>
    <mergeCell ref="A55:A59"/>
    <mergeCell ref="B55:B59"/>
    <mergeCell ref="C56:C59"/>
    <mergeCell ref="N56:N59"/>
    <mergeCell ref="A60:A64"/>
    <mergeCell ref="B60:B64"/>
    <mergeCell ref="C61:C64"/>
    <mergeCell ref="N61:N64"/>
    <mergeCell ref="A65:A69"/>
    <mergeCell ref="B65:B69"/>
    <mergeCell ref="C66:C69"/>
    <mergeCell ref="N66:N69"/>
    <mergeCell ref="A40:A44"/>
    <mergeCell ref="B40:B44"/>
    <mergeCell ref="C41:C44"/>
    <mergeCell ref="N41:N44"/>
    <mergeCell ref="A45:A49"/>
    <mergeCell ref="B45:B49"/>
    <mergeCell ref="C46:C49"/>
    <mergeCell ref="N46:N49"/>
    <mergeCell ref="A50:A54"/>
    <mergeCell ref="B50:B54"/>
    <mergeCell ref="C51:C54"/>
    <mergeCell ref="N51:N54"/>
    <mergeCell ref="N28:N31"/>
    <mergeCell ref="A32:A34"/>
    <mergeCell ref="B32:B34"/>
    <mergeCell ref="C33:C34"/>
    <mergeCell ref="N33:N34"/>
    <mergeCell ref="A35:A39"/>
    <mergeCell ref="B35:B39"/>
    <mergeCell ref="C36:C39"/>
    <mergeCell ref="N36:N39"/>
    <mergeCell ref="A17:A21"/>
    <mergeCell ref="B17:B21"/>
    <mergeCell ref="C18:C21"/>
    <mergeCell ref="A22:A26"/>
    <mergeCell ref="B22:B26"/>
    <mergeCell ref="C23:C26"/>
    <mergeCell ref="A27:A31"/>
    <mergeCell ref="B27:B31"/>
    <mergeCell ref="C28:C31"/>
    <mergeCell ref="A2:A6"/>
    <mergeCell ref="B2:B6"/>
    <mergeCell ref="C3:C6"/>
    <mergeCell ref="A7:A11"/>
    <mergeCell ref="B7:B11"/>
    <mergeCell ref="C8:C11"/>
    <mergeCell ref="A12:A16"/>
    <mergeCell ref="B12:B16"/>
    <mergeCell ref="C13:C1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83"/>
  <sheetViews>
    <sheetView showGridLines="0" zoomScaleNormal="100" workbookViewId="0">
      <selection activeCell="C55" sqref="C55"/>
    </sheetView>
  </sheetViews>
  <sheetFormatPr defaultColWidth="11.42578125" defaultRowHeight="12.75"/>
  <cols>
    <col min="1" max="1" width="21.5703125" style="1" customWidth="1"/>
    <col min="2" max="2" width="14.28515625" style="1" customWidth="1"/>
    <col min="3" max="3" width="15.28515625" style="1" customWidth="1"/>
    <col min="4" max="5" width="11.42578125" style="1"/>
    <col min="6" max="6" width="12.140625" style="6" customWidth="1"/>
    <col min="7" max="13" width="11.42578125" style="1"/>
    <col min="14" max="14" width="20.7109375" style="1" customWidth="1"/>
    <col min="15" max="230" width="11.42578125" style="1"/>
    <col min="998" max="1024" width="11.5703125" customWidth="1"/>
  </cols>
  <sheetData>
    <row r="1" spans="1:15" ht="15.75">
      <c r="A1" s="18" t="s">
        <v>1</v>
      </c>
      <c r="B1" s="18" t="s">
        <v>132</v>
      </c>
      <c r="C1" s="18" t="s">
        <v>133</v>
      </c>
      <c r="D1" s="18" t="s">
        <v>170</v>
      </c>
      <c r="E1" s="35" t="s">
        <v>135</v>
      </c>
      <c r="F1" s="35">
        <v>2019</v>
      </c>
      <c r="G1" s="18">
        <v>2020</v>
      </c>
      <c r="H1" s="18">
        <v>2025</v>
      </c>
      <c r="I1" s="18">
        <v>2030</v>
      </c>
      <c r="J1" s="18">
        <v>2035</v>
      </c>
      <c r="K1" s="18">
        <v>2040</v>
      </c>
      <c r="L1" s="18">
        <v>2045</v>
      </c>
      <c r="M1" s="18">
        <v>2050</v>
      </c>
      <c r="N1" s="18" t="s">
        <v>136</v>
      </c>
      <c r="O1" s="18" t="s">
        <v>137</v>
      </c>
    </row>
    <row r="2" spans="1:15">
      <c r="A2" s="60" t="s">
        <v>4</v>
      </c>
      <c r="B2" s="60" t="s">
        <v>138</v>
      </c>
      <c r="C2" s="19" t="s">
        <v>139</v>
      </c>
      <c r="D2" s="15"/>
      <c r="E2" s="15" t="s">
        <v>141</v>
      </c>
      <c r="F2" s="36">
        <v>59</v>
      </c>
      <c r="G2" s="36">
        <f>F2*1.02</f>
        <v>60.18</v>
      </c>
      <c r="H2" s="36">
        <f t="shared" ref="H2:M2" si="0">G2*1.02^5</f>
        <v>66.443582736576005</v>
      </c>
      <c r="I2" s="36">
        <f t="shared" si="0"/>
        <v>73.359084195284495</v>
      </c>
      <c r="J2" s="36">
        <f t="shared" si="0"/>
        <v>80.994356600346137</v>
      </c>
      <c r="K2" s="36">
        <f t="shared" si="0"/>
        <v>89.424314289977389</v>
      </c>
      <c r="L2" s="36">
        <f t="shared" si="0"/>
        <v>98.731668746887479</v>
      </c>
      <c r="M2" s="36">
        <f t="shared" si="0"/>
        <v>109.00774013133987</v>
      </c>
      <c r="N2" s="15" t="s">
        <v>213</v>
      </c>
      <c r="O2" s="15"/>
    </row>
    <row r="3" spans="1:15">
      <c r="A3" s="60"/>
      <c r="B3" s="60"/>
      <c r="C3" s="60" t="s">
        <v>143</v>
      </c>
      <c r="D3" s="15" t="s">
        <v>214</v>
      </c>
      <c r="E3" s="15" t="s">
        <v>144</v>
      </c>
      <c r="F3" s="36"/>
      <c r="G3" s="37">
        <v>42.631818181818197</v>
      </c>
      <c r="H3" s="37">
        <v>40.790909090909103</v>
      </c>
      <c r="I3" s="37">
        <v>38.950000000000003</v>
      </c>
      <c r="J3" s="37">
        <v>37.489375000000003</v>
      </c>
      <c r="K3" s="37">
        <v>36.028750000000002</v>
      </c>
      <c r="L3" s="37">
        <v>34.568125000000002</v>
      </c>
      <c r="M3" s="37">
        <v>33.107500000000002</v>
      </c>
      <c r="N3" s="60" t="s">
        <v>149</v>
      </c>
      <c r="O3" s="15"/>
    </row>
    <row r="4" spans="1:15">
      <c r="A4" s="60"/>
      <c r="B4" s="60"/>
      <c r="C4" s="60"/>
      <c r="D4" s="15" t="s">
        <v>214</v>
      </c>
      <c r="E4" s="15" t="s">
        <v>141</v>
      </c>
      <c r="F4" s="36"/>
      <c r="G4" s="37">
        <f>G3*'Conversion Factors'!D$3</f>
        <v>58.831909090909107</v>
      </c>
      <c r="H4" s="37">
        <f>H3*'Conversion Factors'!E$3</f>
        <v>52.620272727272742</v>
      </c>
      <c r="I4" s="37">
        <f>I3*'Conversion Factors'!F$3</f>
        <v>49.466500000000003</v>
      </c>
      <c r="J4" s="37">
        <f>J3*'Conversion Factors'!G$3</f>
        <v>46.486825000000003</v>
      </c>
      <c r="K4" s="37">
        <f>K3*'Conversion Factors'!H$3</f>
        <v>44.315362499999999</v>
      </c>
      <c r="L4" s="37">
        <f>L3*'Conversion Factors'!I$3</f>
        <v>42.173112500000002</v>
      </c>
      <c r="M4" s="37">
        <f>M3*'Conversion Factors'!J$3</f>
        <v>39.728999999999999</v>
      </c>
      <c r="N4" s="60"/>
      <c r="O4" s="15"/>
    </row>
    <row r="5" spans="1:15">
      <c r="A5" s="60"/>
      <c r="B5" s="60"/>
      <c r="C5" s="60"/>
      <c r="D5" s="15" t="s">
        <v>214</v>
      </c>
      <c r="E5" s="15" t="s">
        <v>145</v>
      </c>
      <c r="F5" s="36"/>
      <c r="G5" s="36">
        <f>G4*('Conversion Factors'!$C$29^-1)</f>
        <v>57.67834224598932</v>
      </c>
      <c r="H5" s="36">
        <f>H4*('Conversion Factors'!$C$29^-1)</f>
        <v>51.588502673796803</v>
      </c>
      <c r="I5" s="36">
        <f>I4*('Conversion Factors'!$C$29^-1)</f>
        <v>48.496568627450984</v>
      </c>
      <c r="J5" s="36">
        <f>J4*('Conversion Factors'!$C$29^-1)</f>
        <v>45.575318627450983</v>
      </c>
      <c r="K5" s="36">
        <f>K4*('Conversion Factors'!$C$29^-1)</f>
        <v>43.446433823529411</v>
      </c>
      <c r="L5" s="36">
        <f>L4*('Conversion Factors'!$C$29^-1)</f>
        <v>41.346188725490194</v>
      </c>
      <c r="M5" s="36">
        <f>M4*('Conversion Factors'!$C$29^-1)</f>
        <v>38.949999999999996</v>
      </c>
      <c r="N5" s="60"/>
      <c r="O5" s="15">
        <v>1</v>
      </c>
    </row>
    <row r="6" spans="1:15">
      <c r="A6" s="60" t="s">
        <v>7</v>
      </c>
      <c r="B6" s="60" t="s">
        <v>138</v>
      </c>
      <c r="C6" s="19" t="s">
        <v>139</v>
      </c>
      <c r="D6" s="15" t="s">
        <v>214</v>
      </c>
      <c r="E6" s="15" t="s">
        <v>141</v>
      </c>
      <c r="F6" s="36">
        <v>165</v>
      </c>
      <c r="G6" s="36">
        <f>F6*1.02</f>
        <v>168.3</v>
      </c>
      <c r="H6" s="36">
        <f t="shared" ref="H6:M6" si="1">G6*1.02^5</f>
        <v>185.81679917856002</v>
      </c>
      <c r="I6" s="36">
        <f t="shared" si="1"/>
        <v>205.15676088511765</v>
      </c>
      <c r="J6" s="36">
        <f t="shared" si="1"/>
        <v>226.50964133995103</v>
      </c>
      <c r="K6" s="36">
        <f t="shared" si="1"/>
        <v>250.08494674315708</v>
      </c>
      <c r="L6" s="36">
        <f t="shared" si="1"/>
        <v>276.11398886841408</v>
      </c>
      <c r="M6" s="36">
        <f t="shared" si="1"/>
        <v>304.85215460459449</v>
      </c>
      <c r="N6" s="15" t="s">
        <v>213</v>
      </c>
      <c r="O6" s="15"/>
    </row>
    <row r="7" spans="1:15">
      <c r="A7" s="60"/>
      <c r="B7" s="60"/>
      <c r="C7" s="60" t="s">
        <v>143</v>
      </c>
      <c r="D7" s="15" t="s">
        <v>214</v>
      </c>
      <c r="E7" s="15" t="s">
        <v>144</v>
      </c>
      <c r="F7" s="36"/>
      <c r="G7" s="37">
        <v>109.53818200148601</v>
      </c>
      <c r="H7" s="37">
        <v>92.986202529432802</v>
      </c>
      <c r="I7" s="37">
        <v>84.793017654833406</v>
      </c>
      <c r="J7" s="37">
        <v>79.301353458235496</v>
      </c>
      <c r="K7" s="37">
        <v>75.164790564089401</v>
      </c>
      <c r="L7" s="37">
        <v>71.845206913515497</v>
      </c>
      <c r="M7" s="37">
        <v>69.072511539862703</v>
      </c>
      <c r="N7" s="60" t="s">
        <v>149</v>
      </c>
      <c r="O7" s="15"/>
    </row>
    <row r="8" spans="1:15">
      <c r="A8" s="60"/>
      <c r="B8" s="60"/>
      <c r="C8" s="60"/>
      <c r="D8" s="15" t="s">
        <v>214</v>
      </c>
      <c r="E8" s="15" t="s">
        <v>141</v>
      </c>
      <c r="F8" s="36"/>
      <c r="G8" s="37">
        <f>G7*'Conversion Factors'!D$3</f>
        <v>151.16269116205069</v>
      </c>
      <c r="H8" s="37">
        <f>H7*'Conversion Factors'!E$3</f>
        <v>119.95220126296832</v>
      </c>
      <c r="I8" s="37">
        <f>I7*'Conversion Factors'!F$3</f>
        <v>107.68713242163842</v>
      </c>
      <c r="J8" s="37">
        <f>J7*'Conversion Factors'!G$3</f>
        <v>98.333678288212013</v>
      </c>
      <c r="K8" s="37">
        <f>K7*'Conversion Factors'!H$3</f>
        <v>92.452692393829963</v>
      </c>
      <c r="L8" s="37">
        <f>L7*'Conversion Factors'!I$3</f>
        <v>87.651152434488907</v>
      </c>
      <c r="M8" s="37">
        <f>M7*'Conversion Factors'!J$3</f>
        <v>82.887013847835235</v>
      </c>
      <c r="N8" s="60"/>
      <c r="O8" s="15"/>
    </row>
    <row r="9" spans="1:15">
      <c r="A9" s="60"/>
      <c r="B9" s="60"/>
      <c r="C9" s="60"/>
      <c r="D9" s="15" t="s">
        <v>214</v>
      </c>
      <c r="E9" s="15" t="s">
        <v>145</v>
      </c>
      <c r="F9" s="36"/>
      <c r="G9" s="36">
        <f>G8*('Conversion Factors'!$C$29^-1)</f>
        <v>148.19871682553989</v>
      </c>
      <c r="H9" s="36">
        <f>H8*('Conversion Factors'!$C$29^-1)</f>
        <v>117.6001973166356</v>
      </c>
      <c r="I9" s="36">
        <f>I8*('Conversion Factors'!$C$29^-1)</f>
        <v>105.57562002121414</v>
      </c>
      <c r="J9" s="36">
        <f>J8*('Conversion Factors'!$C$29^-1)</f>
        <v>96.405566949227463</v>
      </c>
      <c r="K9" s="36">
        <f>K8*('Conversion Factors'!$C$29^-1)</f>
        <v>90.63989450375486</v>
      </c>
      <c r="L9" s="36">
        <f>L8*('Conversion Factors'!$C$29^-1)</f>
        <v>85.932502386753825</v>
      </c>
      <c r="M9" s="36">
        <f>M8*('Conversion Factors'!$C$29^-1)</f>
        <v>81.261778282191401</v>
      </c>
      <c r="N9" s="60"/>
      <c r="O9" s="15">
        <v>1</v>
      </c>
    </row>
    <row r="10" spans="1:15">
      <c r="A10" s="60" t="s">
        <v>9</v>
      </c>
      <c r="B10" s="60" t="s">
        <v>138</v>
      </c>
      <c r="C10" s="19" t="s">
        <v>139</v>
      </c>
      <c r="D10" s="15" t="s">
        <v>214</v>
      </c>
      <c r="E10" s="15" t="s">
        <v>141</v>
      </c>
      <c r="F10" s="36"/>
      <c r="G10" s="36"/>
      <c r="H10" s="36"/>
      <c r="I10" s="36"/>
      <c r="J10" s="36"/>
      <c r="K10" s="36"/>
      <c r="L10" s="36"/>
      <c r="M10" s="36"/>
      <c r="N10" s="15"/>
      <c r="O10" s="15"/>
    </row>
    <row r="11" spans="1:15">
      <c r="A11" s="60"/>
      <c r="B11" s="60"/>
      <c r="C11" s="60" t="s">
        <v>143</v>
      </c>
      <c r="D11" s="15" t="s">
        <v>214</v>
      </c>
      <c r="E11" s="15" t="s">
        <v>144</v>
      </c>
      <c r="F11" s="36"/>
      <c r="G11" s="37">
        <v>79.536855887789102</v>
      </c>
      <c r="H11" s="37">
        <v>68.284222554744403</v>
      </c>
      <c r="I11" s="37">
        <v>62.714199623083701</v>
      </c>
      <c r="J11" s="37">
        <v>58.980767999581403</v>
      </c>
      <c r="K11" s="37">
        <v>56.168583173863503</v>
      </c>
      <c r="L11" s="37">
        <v>53.911810338847197</v>
      </c>
      <c r="M11" s="37">
        <v>52.026831902484197</v>
      </c>
      <c r="N11" s="60" t="s">
        <v>215</v>
      </c>
      <c r="O11" s="15"/>
    </row>
    <row r="12" spans="1:15">
      <c r="A12" s="60"/>
      <c r="B12" s="60"/>
      <c r="C12" s="60"/>
      <c r="D12" s="15" t="s">
        <v>214</v>
      </c>
      <c r="E12" s="15" t="s">
        <v>141</v>
      </c>
      <c r="F12" s="36"/>
      <c r="G12" s="37">
        <f>G11*'Conversion Factors'!D$3</f>
        <v>109.76086112514895</v>
      </c>
      <c r="H12" s="37">
        <f>H11*'Conversion Factors'!E$3</f>
        <v>88.086647095620279</v>
      </c>
      <c r="I12" s="37">
        <f>I11*'Conversion Factors'!F$3</f>
        <v>79.647033521316303</v>
      </c>
      <c r="J12" s="37">
        <f>J11*'Conversion Factors'!G$3</f>
        <v>73.136152319480942</v>
      </c>
      <c r="K12" s="37">
        <f>K11*'Conversion Factors'!H$3</f>
        <v>69.087357303852102</v>
      </c>
      <c r="L12" s="37">
        <f>L11*'Conversion Factors'!I$3</f>
        <v>65.77240861339358</v>
      </c>
      <c r="M12" s="37">
        <f>M11*'Conversion Factors'!J$3</f>
        <v>62.432198282981034</v>
      </c>
      <c r="N12" s="60"/>
      <c r="O12" s="15"/>
    </row>
    <row r="13" spans="1:15">
      <c r="A13" s="60"/>
      <c r="B13" s="60"/>
      <c r="C13" s="60"/>
      <c r="D13" s="15" t="s">
        <v>214</v>
      </c>
      <c r="E13" s="15" t="s">
        <v>145</v>
      </c>
      <c r="F13" s="36"/>
      <c r="G13" s="36">
        <f>G12*('Conversion Factors'!$C$29^-1)</f>
        <v>107.60868737759701</v>
      </c>
      <c r="H13" s="36">
        <f>H12*('Conversion Factors'!$C$29^-1)</f>
        <v>86.35945793688262</v>
      </c>
      <c r="I13" s="36">
        <f>I12*('Conversion Factors'!$C$29^-1)</f>
        <v>78.085326981682641</v>
      </c>
      <c r="J13" s="36">
        <f>J12*('Conversion Factors'!$C$29^-1)</f>
        <v>71.702110117138176</v>
      </c>
      <c r="K13" s="36">
        <f>K12*('Conversion Factors'!$C$29^-1)</f>
        <v>67.732703239070688</v>
      </c>
      <c r="L13" s="36">
        <f>L12*('Conversion Factors'!$C$29^-1)</f>
        <v>64.482753542542724</v>
      </c>
      <c r="M13" s="36">
        <f>M12*('Conversion Factors'!$C$29^-1)</f>
        <v>61.208037532334345</v>
      </c>
      <c r="N13" s="60"/>
      <c r="O13" s="15"/>
    </row>
    <row r="14" spans="1:15">
      <c r="A14" s="60" t="s">
        <v>12</v>
      </c>
      <c r="B14" s="60" t="s">
        <v>138</v>
      </c>
      <c r="C14" s="19" t="s">
        <v>139</v>
      </c>
      <c r="D14" s="15" t="s">
        <v>214</v>
      </c>
      <c r="E14" s="15" t="s">
        <v>141</v>
      </c>
      <c r="F14" s="36">
        <v>18</v>
      </c>
      <c r="G14" s="36">
        <f>F14*1.02</f>
        <v>18.36</v>
      </c>
      <c r="H14" s="36">
        <f t="shared" ref="H14:M14" si="2">G14*1.02^5</f>
        <v>20.270923546751998</v>
      </c>
      <c r="I14" s="36">
        <f t="shared" si="2"/>
        <v>22.380737551103739</v>
      </c>
      <c r="J14" s="36">
        <f t="shared" si="2"/>
        <v>24.710142691631017</v>
      </c>
      <c r="K14" s="36">
        <f t="shared" si="2"/>
        <v>27.281994190162582</v>
      </c>
      <c r="L14" s="36">
        <f t="shared" si="2"/>
        <v>30.121526058372439</v>
      </c>
      <c r="M14" s="36">
        <f t="shared" si="2"/>
        <v>33.256598684137572</v>
      </c>
      <c r="N14" s="15" t="s">
        <v>213</v>
      </c>
      <c r="O14" s="15"/>
    </row>
    <row r="15" spans="1:15">
      <c r="A15" s="60"/>
      <c r="B15" s="60"/>
      <c r="C15" s="60" t="s">
        <v>143</v>
      </c>
      <c r="D15" s="15" t="s">
        <v>214</v>
      </c>
      <c r="E15" s="15" t="s">
        <v>144</v>
      </c>
      <c r="F15" s="36"/>
      <c r="G15" s="37">
        <v>23.3964</v>
      </c>
      <c r="H15" s="37">
        <v>19.991236995584199</v>
      </c>
      <c r="I15" s="37">
        <v>16.640950181644602</v>
      </c>
      <c r="J15" s="37">
        <v>16.217207518028101</v>
      </c>
      <c r="K15" s="37">
        <v>15.8005683157678</v>
      </c>
      <c r="L15" s="37">
        <v>15.3904861547592</v>
      </c>
      <c r="M15" s="37">
        <v>14.986469256908601</v>
      </c>
      <c r="N15" s="60" t="s">
        <v>216</v>
      </c>
      <c r="O15" s="15"/>
    </row>
    <row r="16" spans="1:15">
      <c r="A16" s="60"/>
      <c r="B16" s="60"/>
      <c r="C16" s="60"/>
      <c r="D16" s="15" t="s">
        <v>214</v>
      </c>
      <c r="E16" s="15" t="s">
        <v>141</v>
      </c>
      <c r="F16" s="36"/>
      <c r="G16" s="37">
        <f>G15*'Conversion Factors'!D$3</f>
        <v>32.287031999999996</v>
      </c>
      <c r="H16" s="37">
        <f>H15*'Conversion Factors'!E$3</f>
        <v>25.788695724303619</v>
      </c>
      <c r="I16" s="37">
        <f>I15*'Conversion Factors'!F$3</f>
        <v>21.134006730688643</v>
      </c>
      <c r="J16" s="37">
        <f>J15*'Conversion Factors'!G$3</f>
        <v>20.109337322354843</v>
      </c>
      <c r="K16" s="37">
        <f>K15*'Conversion Factors'!H$3</f>
        <v>19.434699028394395</v>
      </c>
      <c r="L16" s="37">
        <f>L15*'Conversion Factors'!I$3</f>
        <v>18.776393108806225</v>
      </c>
      <c r="M16" s="37">
        <f>M15*'Conversion Factors'!J$3</f>
        <v>17.983763108290319</v>
      </c>
      <c r="N16" s="60"/>
      <c r="O16" s="15"/>
    </row>
    <row r="17" spans="1:15">
      <c r="A17" s="60"/>
      <c r="B17" s="60"/>
      <c r="C17" s="60"/>
      <c r="D17" s="15" t="s">
        <v>214</v>
      </c>
      <c r="E17" s="15" t="s">
        <v>145</v>
      </c>
      <c r="F17" s="36"/>
      <c r="G17" s="36">
        <f>G16*('Conversion Factors'!$C$29^-1)</f>
        <v>31.653952941176467</v>
      </c>
      <c r="H17" s="36">
        <f>H16*('Conversion Factors'!$C$29^-1)</f>
        <v>25.283035023827075</v>
      </c>
      <c r="I17" s="36">
        <f>I16*('Conversion Factors'!$C$29^-1)</f>
        <v>20.719614441851611</v>
      </c>
      <c r="J17" s="36">
        <f>J16*('Conversion Factors'!$C$29^-1)</f>
        <v>19.715036590543964</v>
      </c>
      <c r="K17" s="36">
        <f>K16*('Conversion Factors'!$C$29^-1)</f>
        <v>19.053626498425878</v>
      </c>
      <c r="L17" s="36">
        <f>L16*('Conversion Factors'!$C$29^-1)</f>
        <v>18.408228538045318</v>
      </c>
      <c r="M17" s="36">
        <f>M16*('Conversion Factors'!$C$29^-1)</f>
        <v>17.631140302245409</v>
      </c>
      <c r="N17" s="60"/>
      <c r="O17" s="15">
        <v>1</v>
      </c>
    </row>
    <row r="18" spans="1:15">
      <c r="A18" s="60" t="s">
        <v>15</v>
      </c>
      <c r="B18" s="60" t="s">
        <v>138</v>
      </c>
      <c r="C18" s="19" t="s">
        <v>139</v>
      </c>
      <c r="D18" s="15"/>
      <c r="E18" s="15" t="s">
        <v>141</v>
      </c>
      <c r="F18" s="36"/>
      <c r="G18" s="36"/>
      <c r="H18" s="36"/>
      <c r="I18" s="36"/>
      <c r="J18" s="36"/>
      <c r="K18" s="36"/>
      <c r="L18" s="36"/>
      <c r="M18" s="36"/>
      <c r="N18" s="15"/>
      <c r="O18" s="15"/>
    </row>
    <row r="19" spans="1:15">
      <c r="A19" s="60"/>
      <c r="B19" s="60"/>
      <c r="C19" s="60" t="s">
        <v>143</v>
      </c>
      <c r="D19" s="15" t="s">
        <v>214</v>
      </c>
      <c r="E19" s="15" t="s">
        <v>144</v>
      </c>
      <c r="F19" s="36"/>
      <c r="G19" s="37">
        <v>28.94</v>
      </c>
      <c r="H19" s="37">
        <v>21.184433026288399</v>
      </c>
      <c r="I19" s="37">
        <v>13.4288660525767</v>
      </c>
      <c r="J19" s="37">
        <v>12.9228827722593</v>
      </c>
      <c r="K19" s="37">
        <v>12.4168994919418</v>
      </c>
      <c r="L19" s="37">
        <v>11.910916211624301</v>
      </c>
      <c r="M19" s="37">
        <v>11.404932931306799</v>
      </c>
      <c r="N19" s="60" t="s">
        <v>216</v>
      </c>
      <c r="O19" s="15"/>
    </row>
    <row r="20" spans="1:15">
      <c r="A20" s="60"/>
      <c r="B20" s="60"/>
      <c r="C20" s="60"/>
      <c r="D20" s="15" t="s">
        <v>214</v>
      </c>
      <c r="E20" s="15" t="s">
        <v>141</v>
      </c>
      <c r="F20" s="36"/>
      <c r="G20" s="37">
        <f>G19*'Conversion Factors'!D$3</f>
        <v>39.937199999999997</v>
      </c>
      <c r="H20" s="37">
        <f>H19*'Conversion Factors'!E$3</f>
        <v>27.327918603912035</v>
      </c>
      <c r="I20" s="37">
        <f>I19*'Conversion Factors'!F$3</f>
        <v>17.054659886772409</v>
      </c>
      <c r="J20" s="37">
        <f>J19*'Conversion Factors'!G$3</f>
        <v>16.024374637601532</v>
      </c>
      <c r="K20" s="37">
        <f>K19*'Conversion Factors'!H$3</f>
        <v>15.272786375088414</v>
      </c>
      <c r="L20" s="37">
        <f>L19*'Conversion Factors'!I$3</f>
        <v>14.531317778181647</v>
      </c>
      <c r="M20" s="37">
        <f>M19*'Conversion Factors'!J$3</f>
        <v>13.685919517568159</v>
      </c>
      <c r="N20" s="60"/>
      <c r="O20" s="15"/>
    </row>
    <row r="21" spans="1:15">
      <c r="A21" s="60"/>
      <c r="B21" s="60"/>
      <c r="C21" s="60"/>
      <c r="D21" s="15" t="s">
        <v>214</v>
      </c>
      <c r="E21" s="15" t="s">
        <v>145</v>
      </c>
      <c r="F21" s="36"/>
      <c r="G21" s="36">
        <f>G20*('Conversion Factors'!$C$29^-1)</f>
        <v>39.154117647058818</v>
      </c>
      <c r="H21" s="36">
        <f>H20*('Conversion Factors'!$C$29^-1)</f>
        <v>26.792077062658858</v>
      </c>
      <c r="I21" s="36">
        <f>I20*('Conversion Factors'!$C$29^-1)</f>
        <v>16.720254790953341</v>
      </c>
      <c r="J21" s="36">
        <f>J20*('Conversion Factors'!$C$29^-1)</f>
        <v>15.710171213334835</v>
      </c>
      <c r="K21" s="36">
        <f>K20*('Conversion Factors'!$C$29^-1)</f>
        <v>14.973319975576876</v>
      </c>
      <c r="L21" s="36">
        <f>L20*('Conversion Factors'!$C$29^-1)</f>
        <v>14.246389978609457</v>
      </c>
      <c r="M21" s="36">
        <f>M20*('Conversion Factors'!$C$29^-1)</f>
        <v>13.417568154478587</v>
      </c>
      <c r="N21" s="60"/>
      <c r="O21" s="15">
        <v>1</v>
      </c>
    </row>
    <row r="22" spans="1:15">
      <c r="A22" s="60" t="s">
        <v>18</v>
      </c>
      <c r="B22" s="60" t="s">
        <v>138</v>
      </c>
      <c r="C22" s="19" t="s">
        <v>139</v>
      </c>
      <c r="D22" s="15" t="s">
        <v>214</v>
      </c>
      <c r="E22" s="15" t="s">
        <v>141</v>
      </c>
      <c r="F22" s="36">
        <v>155</v>
      </c>
      <c r="G22" s="36">
        <f>F22*1.02</f>
        <v>158.1</v>
      </c>
      <c r="H22" s="36">
        <f t="shared" ref="H22:M22" si="3">G22*1.02^5</f>
        <v>174.55517498591999</v>
      </c>
      <c r="I22" s="36">
        <f t="shared" si="3"/>
        <v>192.7230178011711</v>
      </c>
      <c r="J22" s="36">
        <f t="shared" si="3"/>
        <v>212.78178428904488</v>
      </c>
      <c r="K22" s="36">
        <f t="shared" si="3"/>
        <v>234.92828330417782</v>
      </c>
      <c r="L22" s="36">
        <f t="shared" si="3"/>
        <v>259.37980772487379</v>
      </c>
      <c r="M22" s="36">
        <f t="shared" si="3"/>
        <v>286.3762664467402</v>
      </c>
      <c r="N22" s="15" t="s">
        <v>213</v>
      </c>
      <c r="O22" s="15"/>
    </row>
    <row r="23" spans="1:15">
      <c r="A23" s="60"/>
      <c r="B23" s="60"/>
      <c r="C23" s="60" t="s">
        <v>143</v>
      </c>
      <c r="D23" s="15" t="s">
        <v>214</v>
      </c>
      <c r="E23" s="15" t="s">
        <v>144</v>
      </c>
      <c r="F23" s="36"/>
      <c r="G23" s="37">
        <v>149.833992094862</v>
      </c>
      <c r="H23" s="37">
        <v>149.833992094862</v>
      </c>
      <c r="I23" s="37">
        <v>149.833992094862</v>
      </c>
      <c r="J23" s="37">
        <v>149.833992094862</v>
      </c>
      <c r="K23" s="37">
        <v>149.833992094862</v>
      </c>
      <c r="L23" s="37">
        <v>149.833992094862</v>
      </c>
      <c r="M23" s="37">
        <v>149.833992094862</v>
      </c>
      <c r="N23" s="60" t="s">
        <v>149</v>
      </c>
      <c r="O23" s="15"/>
    </row>
    <row r="24" spans="1:15">
      <c r="A24" s="60"/>
      <c r="B24" s="60"/>
      <c r="C24" s="60"/>
      <c r="D24" s="15" t="s">
        <v>214</v>
      </c>
      <c r="E24" s="15" t="s">
        <v>141</v>
      </c>
      <c r="F24" s="36"/>
      <c r="G24" s="37">
        <f>G23*'Conversion Factors'!D$3</f>
        <v>206.77090909090953</v>
      </c>
      <c r="H24" s="37">
        <f>H23*'Conversion Factors'!E$3</f>
        <v>193.28584980237198</v>
      </c>
      <c r="I24" s="37">
        <f>I23*'Conversion Factors'!F$3</f>
        <v>190.28916996047474</v>
      </c>
      <c r="J24" s="37">
        <f>J23*'Conversion Factors'!G$3</f>
        <v>185.79415019762888</v>
      </c>
      <c r="K24" s="37">
        <f>K23*'Conversion Factors'!H$3</f>
        <v>184.29581027668024</v>
      </c>
      <c r="L24" s="37">
        <f>L23*'Conversion Factors'!I$3</f>
        <v>182.79747035573163</v>
      </c>
      <c r="M24" s="37">
        <f>M23*'Conversion Factors'!J$3</f>
        <v>179.80079051383439</v>
      </c>
      <c r="N24" s="60"/>
      <c r="O24" s="15"/>
    </row>
    <row r="25" spans="1:15">
      <c r="A25" s="60"/>
      <c r="B25" s="60"/>
      <c r="C25" s="60"/>
      <c r="D25" s="15" t="s">
        <v>214</v>
      </c>
      <c r="E25" s="15" t="s">
        <v>145</v>
      </c>
      <c r="F25" s="36"/>
      <c r="G25" s="36">
        <f>G24*('Conversion Factors'!$C$29^-1)</f>
        <v>202.71657754010738</v>
      </c>
      <c r="H25" s="36">
        <f>H24*('Conversion Factors'!$C$29^-1)</f>
        <v>189.49593117879604</v>
      </c>
      <c r="I25" s="36">
        <f>I24*('Conversion Factors'!$C$29^-1)</f>
        <v>186.55800976517131</v>
      </c>
      <c r="J25" s="36">
        <f>J24*('Conversion Factors'!$C$29^-1)</f>
        <v>182.1511276447342</v>
      </c>
      <c r="K25" s="36">
        <f>K24*('Conversion Factors'!$C$29^-1)</f>
        <v>180.68216693792181</v>
      </c>
      <c r="L25" s="36">
        <f>L24*('Conversion Factors'!$C$29^-1)</f>
        <v>179.21320623110944</v>
      </c>
      <c r="M25" s="36">
        <f>M24*('Conversion Factors'!$C$29^-1)</f>
        <v>176.27528481748467</v>
      </c>
      <c r="N25" s="60"/>
      <c r="O25" s="15">
        <v>1</v>
      </c>
    </row>
    <row r="26" spans="1:15">
      <c r="A26" s="60" t="s">
        <v>20</v>
      </c>
      <c r="B26" s="60" t="s">
        <v>138</v>
      </c>
      <c r="C26" s="19"/>
      <c r="D26" s="15" t="s">
        <v>214</v>
      </c>
      <c r="E26" s="15"/>
      <c r="F26" s="36"/>
      <c r="G26" s="36"/>
      <c r="H26" s="36"/>
      <c r="I26" s="36"/>
      <c r="J26" s="36"/>
      <c r="K26" s="36"/>
      <c r="L26" s="36"/>
      <c r="M26" s="36"/>
      <c r="N26" s="15"/>
      <c r="O26" s="15"/>
    </row>
    <row r="27" spans="1:15">
      <c r="A27" s="60"/>
      <c r="B27" s="60"/>
      <c r="C27" s="60" t="s">
        <v>150</v>
      </c>
      <c r="D27" s="15" t="s">
        <v>214</v>
      </c>
      <c r="E27" s="15" t="s">
        <v>151</v>
      </c>
      <c r="F27" s="36"/>
      <c r="G27" s="36">
        <v>152.75</v>
      </c>
      <c r="H27" s="36">
        <v>152.75</v>
      </c>
      <c r="I27" s="36">
        <v>152.75</v>
      </c>
      <c r="J27" s="36">
        <v>152.75</v>
      </c>
      <c r="K27" s="36">
        <v>152.75</v>
      </c>
      <c r="L27" s="36">
        <v>152.75</v>
      </c>
      <c r="M27" s="36">
        <v>152.75</v>
      </c>
      <c r="N27" s="60" t="s">
        <v>152</v>
      </c>
      <c r="O27" s="15"/>
    </row>
    <row r="28" spans="1:15">
      <c r="A28" s="60"/>
      <c r="B28" s="60"/>
      <c r="C28" s="60"/>
      <c r="D28" s="15" t="s">
        <v>214</v>
      </c>
      <c r="E28" s="15" t="s">
        <v>145</v>
      </c>
      <c r="F28" s="36"/>
      <c r="G28" s="37">
        <f>G27*'Conversion Factors'!D$3</f>
        <v>210.79499999999999</v>
      </c>
      <c r="H28" s="37">
        <f>H27*'Conversion Factors'!E$3</f>
        <v>197.04750000000001</v>
      </c>
      <c r="I28" s="37">
        <f>I27*'Conversion Factors'!F$3</f>
        <v>193.99250000000001</v>
      </c>
      <c r="J28" s="37">
        <f>J27*'Conversion Factors'!G$3</f>
        <v>189.41</v>
      </c>
      <c r="K28" s="37">
        <f>K27*'Conversion Factors'!H$3</f>
        <v>187.88249999999999</v>
      </c>
      <c r="L28" s="37">
        <f>L27*'Conversion Factors'!I$3</f>
        <v>186.35499999999999</v>
      </c>
      <c r="M28" s="37">
        <f>M27*'Conversion Factors'!J$3</f>
        <v>183.29999999999998</v>
      </c>
      <c r="N28" s="60"/>
      <c r="O28" s="15">
        <v>1</v>
      </c>
    </row>
    <row r="29" spans="1:15">
      <c r="A29" s="60" t="s">
        <v>22</v>
      </c>
      <c r="B29" s="60" t="s">
        <v>138</v>
      </c>
      <c r="C29" s="19"/>
      <c r="D29" s="15"/>
      <c r="E29" s="15"/>
      <c r="F29" s="36"/>
      <c r="G29" s="36"/>
      <c r="H29" s="36"/>
      <c r="I29" s="36"/>
      <c r="J29" s="36"/>
      <c r="K29" s="36"/>
      <c r="L29" s="36"/>
      <c r="M29" s="36"/>
      <c r="N29" s="15"/>
      <c r="O29" s="15"/>
    </row>
    <row r="30" spans="1:15">
      <c r="A30" s="60"/>
      <c r="B30" s="60"/>
      <c r="C30" s="60" t="s">
        <v>143</v>
      </c>
      <c r="D30" s="15" t="s">
        <v>214</v>
      </c>
      <c r="E30" s="15" t="s">
        <v>144</v>
      </c>
      <c r="F30" s="36"/>
      <c r="G30" s="36">
        <v>20.250871102638701</v>
      </c>
      <c r="H30" s="36">
        <v>14.4210613382918</v>
      </c>
      <c r="I30" s="36">
        <v>12.262811147926</v>
      </c>
      <c r="J30" s="36">
        <v>11.6019506823193</v>
      </c>
      <c r="K30" s="36">
        <v>10.941090216712499</v>
      </c>
      <c r="L30" s="36">
        <v>10.280229751105701</v>
      </c>
      <c r="M30" s="36">
        <v>9.6193692854989798</v>
      </c>
      <c r="N30" s="60" t="s">
        <v>149</v>
      </c>
      <c r="O30" s="15"/>
    </row>
    <row r="31" spans="1:15">
      <c r="A31" s="60"/>
      <c r="B31" s="60"/>
      <c r="C31" s="60"/>
      <c r="D31" s="15" t="s">
        <v>214</v>
      </c>
      <c r="E31" s="15" t="s">
        <v>141</v>
      </c>
      <c r="F31" s="36"/>
      <c r="G31" s="37">
        <f>G30*'Conversion Factors'!D$3</f>
        <v>27.946202121641406</v>
      </c>
      <c r="H31" s="37">
        <f>H30*'Conversion Factors'!E$3</f>
        <v>18.603169126396423</v>
      </c>
      <c r="I31" s="37">
        <f>I30*'Conversion Factors'!F$3</f>
        <v>15.57377015786602</v>
      </c>
      <c r="J31" s="37">
        <f>J30*'Conversion Factors'!G$3</f>
        <v>14.386418846075932</v>
      </c>
      <c r="K31" s="37">
        <f>K30*'Conversion Factors'!H$3</f>
        <v>13.457540966556374</v>
      </c>
      <c r="L31" s="37">
        <f>L30*'Conversion Factors'!I$3</f>
        <v>12.541880296348955</v>
      </c>
      <c r="M31" s="37">
        <f>M30*'Conversion Factors'!J$3</f>
        <v>11.543243142598776</v>
      </c>
      <c r="N31" s="60"/>
      <c r="O31" s="15"/>
    </row>
    <row r="32" spans="1:15">
      <c r="A32" s="60"/>
      <c r="B32" s="60"/>
      <c r="C32" s="60"/>
      <c r="D32" s="15" t="s">
        <v>214</v>
      </c>
      <c r="E32" s="15" t="s">
        <v>145</v>
      </c>
      <c r="F32" s="36"/>
      <c r="G32" s="36">
        <f>G31*('Conversion Factors'!$C$29^-1)</f>
        <v>27.398237374158239</v>
      </c>
      <c r="H32" s="36">
        <f>H31*('Conversion Factors'!$C$29^-1)</f>
        <v>18.238401104310217</v>
      </c>
      <c r="I32" s="36">
        <f>I31*('Conversion Factors'!$C$29^-1)</f>
        <v>15.268402115554922</v>
      </c>
      <c r="J32" s="36">
        <f>J31*('Conversion Factors'!$C$29^-1)</f>
        <v>14.104332202035227</v>
      </c>
      <c r="K32" s="36">
        <f>K31*('Conversion Factors'!$C$29^-1)</f>
        <v>13.193667614270955</v>
      </c>
      <c r="L32" s="36">
        <f>L31*('Conversion Factors'!$C$29^-1)</f>
        <v>12.295961074851917</v>
      </c>
      <c r="M32" s="36">
        <f>M31*('Conversion Factors'!$C$29^-1)</f>
        <v>11.316905041763505</v>
      </c>
      <c r="N32" s="60"/>
      <c r="O32" s="15">
        <v>1</v>
      </c>
    </row>
    <row r="33" spans="1:1024">
      <c r="A33" s="60" t="s">
        <v>24</v>
      </c>
      <c r="B33" s="60" t="s">
        <v>138</v>
      </c>
      <c r="C33" s="19" t="s">
        <v>139</v>
      </c>
      <c r="D33" s="15"/>
      <c r="E33" s="15" t="s">
        <v>141</v>
      </c>
      <c r="F33" s="36"/>
      <c r="G33" s="36"/>
      <c r="H33" s="36"/>
      <c r="I33" s="36"/>
      <c r="J33" s="36"/>
      <c r="K33" s="36"/>
      <c r="L33" s="36"/>
      <c r="M33" s="36"/>
      <c r="N33" s="15"/>
      <c r="O33" s="15"/>
    </row>
    <row r="34" spans="1:1024">
      <c r="A34" s="60"/>
      <c r="B34" s="60"/>
      <c r="C34" s="60" t="s">
        <v>143</v>
      </c>
      <c r="D34" s="15" t="s">
        <v>214</v>
      </c>
      <c r="E34" s="15" t="s">
        <v>144</v>
      </c>
      <c r="F34" s="36"/>
      <c r="G34" s="36">
        <v>34.0821058553841</v>
      </c>
      <c r="H34" s="36">
        <v>23.898209683456599</v>
      </c>
      <c r="I34" s="36">
        <v>19.6023455425448</v>
      </c>
      <c r="J34" s="36">
        <v>18.377198946135699</v>
      </c>
      <c r="K34" s="36">
        <v>17.152052349726699</v>
      </c>
      <c r="L34" s="36">
        <v>15.9269057533176</v>
      </c>
      <c r="M34" s="36">
        <v>14.701759156908601</v>
      </c>
      <c r="N34" s="60" t="s">
        <v>149</v>
      </c>
      <c r="O34" s="15"/>
    </row>
    <row r="35" spans="1:1024">
      <c r="A35" s="60"/>
      <c r="B35" s="60"/>
      <c r="C35" s="60"/>
      <c r="D35" s="15" t="s">
        <v>214</v>
      </c>
      <c r="E35" s="15" t="s">
        <v>141</v>
      </c>
      <c r="F35" s="36"/>
      <c r="G35" s="37">
        <f>G34*'Conversion Factors'!D$3</f>
        <v>47.033306080430052</v>
      </c>
      <c r="H35" s="37">
        <f>H34*'Conversion Factors'!E$3</f>
        <v>30.828690491659014</v>
      </c>
      <c r="I35" s="37">
        <f>I34*'Conversion Factors'!F$3</f>
        <v>24.894978839031896</v>
      </c>
      <c r="J35" s="37">
        <f>J34*'Conversion Factors'!G$3</f>
        <v>22.787726693208267</v>
      </c>
      <c r="K35" s="37">
        <f>K34*'Conversion Factors'!H$3</f>
        <v>21.097024390163838</v>
      </c>
      <c r="L35" s="37">
        <f>L34*'Conversion Factors'!I$3</f>
        <v>19.430825019047472</v>
      </c>
      <c r="M35" s="37">
        <f>M34*'Conversion Factors'!J$3</f>
        <v>17.64211098829032</v>
      </c>
      <c r="N35" s="60"/>
      <c r="O35" s="15"/>
    </row>
    <row r="36" spans="1:1024">
      <c r="A36" s="60"/>
      <c r="B36" s="60"/>
      <c r="C36" s="60"/>
      <c r="D36" s="15" t="s">
        <v>214</v>
      </c>
      <c r="E36" s="15" t="s">
        <v>145</v>
      </c>
      <c r="F36" s="36"/>
      <c r="G36" s="36">
        <f>G35*('Conversion Factors'!$C$29^-1)</f>
        <v>46.111084392578483</v>
      </c>
      <c r="H36" s="36">
        <f>H35*('Conversion Factors'!$C$29^-1)</f>
        <v>30.224206364371582</v>
      </c>
      <c r="I36" s="36">
        <f>I35*('Conversion Factors'!$C$29^-1)</f>
        <v>24.406841999050879</v>
      </c>
      <c r="J36" s="36">
        <f>J35*('Conversion Factors'!$C$29^-1)</f>
        <v>22.340908522753203</v>
      </c>
      <c r="K36" s="36">
        <f>K35*('Conversion Factors'!$C$29^-1)</f>
        <v>20.683357245258666</v>
      </c>
      <c r="L36" s="36">
        <f>L35*('Conversion Factors'!$C$29^-1)</f>
        <v>19.04982845004654</v>
      </c>
      <c r="M36" s="36">
        <f>M35*('Conversion Factors'!$C$29^-1)</f>
        <v>17.29618724342188</v>
      </c>
      <c r="N36" s="60"/>
      <c r="O36" s="15">
        <v>1</v>
      </c>
    </row>
    <row r="37" spans="1:1024">
      <c r="A37" s="60" t="s">
        <v>26</v>
      </c>
      <c r="B37" s="60" t="s">
        <v>153</v>
      </c>
      <c r="C37" s="19" t="s">
        <v>139</v>
      </c>
      <c r="D37" s="15" t="s">
        <v>214</v>
      </c>
      <c r="E37" s="15" t="s">
        <v>141</v>
      </c>
      <c r="F37" s="36">
        <v>15</v>
      </c>
      <c r="G37" s="36">
        <f>F37*1.02</f>
        <v>15.3</v>
      </c>
      <c r="H37" s="36">
        <f t="shared" ref="H37:M37" si="4">G37*1.02^5</f>
        <v>16.892436288960003</v>
      </c>
      <c r="I37" s="36">
        <f t="shared" si="4"/>
        <v>18.650614625919786</v>
      </c>
      <c r="J37" s="36">
        <f t="shared" si="4"/>
        <v>20.591785576359186</v>
      </c>
      <c r="K37" s="36">
        <f t="shared" si="4"/>
        <v>22.734995158468827</v>
      </c>
      <c r="L37" s="36">
        <f t="shared" si="4"/>
        <v>25.101271715310375</v>
      </c>
      <c r="M37" s="36">
        <f t="shared" si="4"/>
        <v>27.713832236781322</v>
      </c>
      <c r="N37" s="15" t="s">
        <v>213</v>
      </c>
      <c r="O37" s="15"/>
    </row>
    <row r="38" spans="1:1024">
      <c r="A38" s="60"/>
      <c r="B38" s="60"/>
      <c r="C38" s="60" t="s">
        <v>143</v>
      </c>
      <c r="D38" s="15" t="s">
        <v>214</v>
      </c>
      <c r="E38" s="15" t="s">
        <v>144</v>
      </c>
      <c r="F38" s="36"/>
      <c r="G38" s="37">
        <v>27.3</v>
      </c>
      <c r="H38" s="37">
        <v>27.3</v>
      </c>
      <c r="I38" s="37">
        <v>27.3</v>
      </c>
      <c r="J38" s="37">
        <v>27.3</v>
      </c>
      <c r="K38" s="37">
        <v>27.3</v>
      </c>
      <c r="L38" s="37">
        <v>27.3</v>
      </c>
      <c r="M38" s="37">
        <v>27.3</v>
      </c>
      <c r="N38" s="60" t="s">
        <v>149</v>
      </c>
      <c r="O38" s="15"/>
    </row>
    <row r="39" spans="1:1024">
      <c r="A39" s="60"/>
      <c r="B39" s="60"/>
      <c r="C39" s="60"/>
      <c r="D39" s="15" t="s">
        <v>214</v>
      </c>
      <c r="E39" s="15" t="s">
        <v>141</v>
      </c>
      <c r="F39" s="36"/>
      <c r="G39" s="37">
        <f>G38*'Conversion Factors'!D$3</f>
        <v>37.673999999999999</v>
      </c>
      <c r="H39" s="37">
        <f>H38*'Conversion Factors'!E$3</f>
        <v>35.216999999999999</v>
      </c>
      <c r="I39" s="37">
        <f>I38*'Conversion Factors'!F$3</f>
        <v>34.670999999999999</v>
      </c>
      <c r="J39" s="37">
        <f>J38*'Conversion Factors'!G$3</f>
        <v>33.852000000000004</v>
      </c>
      <c r="K39" s="37">
        <f>K38*'Conversion Factors'!H$3</f>
        <v>33.579000000000001</v>
      </c>
      <c r="L39" s="37">
        <f>L38*'Conversion Factors'!I$3</f>
        <v>33.305999999999997</v>
      </c>
      <c r="M39" s="37">
        <f>M38*'Conversion Factors'!J$3</f>
        <v>32.76</v>
      </c>
      <c r="N39" s="60"/>
      <c r="O39" s="15"/>
    </row>
    <row r="40" spans="1:1024">
      <c r="A40" s="60"/>
      <c r="B40" s="60"/>
      <c r="C40" s="60"/>
      <c r="D40" s="15" t="s">
        <v>214</v>
      </c>
      <c r="E40" s="15" t="s">
        <v>145</v>
      </c>
      <c r="F40" s="36"/>
      <c r="G40" s="36">
        <f>G39*('Conversion Factors'!$C$29^-1)</f>
        <v>36.935294117647054</v>
      </c>
      <c r="H40" s="36">
        <f>H39*('Conversion Factors'!$C$29^-1)</f>
        <v>34.526470588235291</v>
      </c>
      <c r="I40" s="36">
        <f>I39*('Conversion Factors'!$C$29^-1)</f>
        <v>33.991176470588236</v>
      </c>
      <c r="J40" s="36">
        <f>J39*('Conversion Factors'!$C$29^-1)</f>
        <v>33.188235294117646</v>
      </c>
      <c r="K40" s="36">
        <f>K39*('Conversion Factors'!$C$29^-1)</f>
        <v>32.920588235294119</v>
      </c>
      <c r="L40" s="36">
        <f>L39*('Conversion Factors'!$C$29^-1)</f>
        <v>32.652941176470584</v>
      </c>
      <c r="M40" s="36">
        <f>M39*('Conversion Factors'!$C$29^-1)</f>
        <v>32.117647058823529</v>
      </c>
      <c r="N40" s="60"/>
      <c r="O40" s="15">
        <v>1</v>
      </c>
    </row>
    <row r="41" spans="1:1024">
      <c r="A41" s="60" t="s">
        <v>28</v>
      </c>
      <c r="B41" s="60" t="s">
        <v>153</v>
      </c>
      <c r="C41" s="19" t="s">
        <v>139</v>
      </c>
      <c r="D41" s="15"/>
      <c r="E41" s="15" t="s">
        <v>141</v>
      </c>
      <c r="F41" s="36"/>
      <c r="G41" s="36"/>
      <c r="H41" s="36"/>
      <c r="I41" s="36"/>
      <c r="J41" s="36"/>
      <c r="K41" s="36"/>
      <c r="L41" s="36"/>
      <c r="M41" s="36"/>
      <c r="N41" s="15"/>
      <c r="O41" s="15"/>
    </row>
    <row r="42" spans="1:1024" s="1" customFormat="1">
      <c r="A42" s="60"/>
      <c r="B42" s="60"/>
      <c r="C42" s="60" t="s">
        <v>143</v>
      </c>
      <c r="D42" s="15" t="s">
        <v>214</v>
      </c>
      <c r="E42" s="15" t="s">
        <v>144</v>
      </c>
      <c r="F42" s="36"/>
      <c r="G42" s="37">
        <v>65.099999999999994</v>
      </c>
      <c r="H42" s="37">
        <v>64.400000000000006</v>
      </c>
      <c r="I42" s="37">
        <v>63.3</v>
      </c>
      <c r="J42" s="37">
        <v>61.7</v>
      </c>
      <c r="K42" s="37">
        <v>60.4</v>
      </c>
      <c r="L42" s="37">
        <v>60.4</v>
      </c>
      <c r="M42" s="37">
        <v>27</v>
      </c>
      <c r="N42" s="60" t="s">
        <v>149</v>
      </c>
      <c r="O42" s="15"/>
      <c r="ALJ42"/>
      <c r="ALK42"/>
      <c r="ALL42"/>
      <c r="ALM42"/>
      <c r="ALN42"/>
      <c r="ALO42"/>
      <c r="ALP42"/>
      <c r="ALQ42"/>
      <c r="ALR42"/>
      <c r="ALS42"/>
      <c r="ALT42"/>
      <c r="ALU42"/>
      <c r="ALV42"/>
      <c r="ALW42"/>
      <c r="ALX42"/>
      <c r="ALY42"/>
      <c r="ALZ42"/>
      <c r="AMA42"/>
      <c r="AMB42"/>
      <c r="AMC42"/>
      <c r="AMD42"/>
      <c r="AME42"/>
      <c r="AMF42"/>
      <c r="AMG42"/>
      <c r="AMH42"/>
      <c r="AMI42"/>
      <c r="AMJ42"/>
    </row>
    <row r="43" spans="1:1024" s="1" customFormat="1">
      <c r="A43" s="60"/>
      <c r="B43" s="60"/>
      <c r="C43" s="60"/>
      <c r="D43" s="15" t="s">
        <v>214</v>
      </c>
      <c r="E43" s="15" t="s">
        <v>141</v>
      </c>
      <c r="F43" s="36"/>
      <c r="G43" s="37">
        <f>G42*'Conversion Factors'!D$3</f>
        <v>89.83799999999998</v>
      </c>
      <c r="H43" s="37">
        <f>H42*'Conversion Factors'!E$3</f>
        <v>83.076000000000008</v>
      </c>
      <c r="I43" s="37">
        <f>I42*'Conversion Factors'!F$3</f>
        <v>80.390999999999991</v>
      </c>
      <c r="J43" s="37">
        <f>J42*'Conversion Factors'!G$3</f>
        <v>76.50800000000001</v>
      </c>
      <c r="K43" s="37">
        <f>K42*'Conversion Factors'!H$3</f>
        <v>74.292000000000002</v>
      </c>
      <c r="L43" s="37">
        <f>L42*'Conversion Factors'!I$3</f>
        <v>73.688000000000002</v>
      </c>
      <c r="M43" s="37">
        <f>M42*'Conversion Factors'!J$3</f>
        <v>32.4</v>
      </c>
      <c r="N43" s="60"/>
      <c r="O43" s="15"/>
      <c r="ALJ43"/>
      <c r="ALK43"/>
      <c r="ALL43"/>
      <c r="ALM43"/>
      <c r="ALN43"/>
      <c r="ALO43"/>
      <c r="ALP43"/>
      <c r="ALQ43"/>
      <c r="ALR43"/>
      <c r="ALS43"/>
      <c r="ALT43"/>
      <c r="ALU43"/>
      <c r="ALV43"/>
      <c r="ALW43"/>
      <c r="ALX43"/>
      <c r="ALY43"/>
      <c r="ALZ43"/>
      <c r="AMA43"/>
      <c r="AMB43"/>
      <c r="AMC43"/>
      <c r="AMD43"/>
      <c r="AME43"/>
      <c r="AMF43"/>
      <c r="AMG43"/>
      <c r="AMH43"/>
      <c r="AMI43"/>
      <c r="AMJ43"/>
    </row>
    <row r="44" spans="1:1024" s="1" customFormat="1">
      <c r="A44" s="60"/>
      <c r="B44" s="60"/>
      <c r="C44" s="60"/>
      <c r="D44" s="15" t="s">
        <v>214</v>
      </c>
      <c r="E44" s="15" t="s">
        <v>145</v>
      </c>
      <c r="F44" s="36"/>
      <c r="G44" s="36">
        <f>G43*('Conversion Factors'!$C$29^-1)</f>
        <v>88.076470588235267</v>
      </c>
      <c r="H44" s="36">
        <f>H43*('Conversion Factors'!$C$29^-1)</f>
        <v>81.447058823529417</v>
      </c>
      <c r="I44" s="36">
        <f>I43*('Conversion Factors'!$C$29^-1)</f>
        <v>78.814705882352925</v>
      </c>
      <c r="J44" s="36">
        <f>J43*('Conversion Factors'!$C$29^-1)</f>
        <v>75.007843137254909</v>
      </c>
      <c r="K44" s="36">
        <f>K43*('Conversion Factors'!$C$29^-1)</f>
        <v>72.835294117647052</v>
      </c>
      <c r="L44" s="36">
        <f>L43*('Conversion Factors'!$C$29^-1)</f>
        <v>72.243137254901967</v>
      </c>
      <c r="M44" s="36">
        <f>M43*('Conversion Factors'!$C$29^-1)</f>
        <v>31.764705882352938</v>
      </c>
      <c r="N44" s="60"/>
      <c r="O44" s="15">
        <v>1</v>
      </c>
      <c r="ALJ44"/>
      <c r="ALK44"/>
      <c r="ALL44"/>
      <c r="ALM44"/>
      <c r="ALN44"/>
      <c r="ALO44"/>
      <c r="ALP44"/>
      <c r="ALQ44"/>
      <c r="ALR44"/>
      <c r="ALS44"/>
      <c r="ALT44"/>
      <c r="ALU44"/>
      <c r="ALV44"/>
      <c r="ALW44"/>
      <c r="ALX44"/>
      <c r="ALY44"/>
      <c r="ALZ44"/>
      <c r="AMA44"/>
      <c r="AMB44"/>
      <c r="AMC44"/>
      <c r="AMD44"/>
      <c r="AME44"/>
      <c r="AMF44"/>
      <c r="AMG44"/>
      <c r="AMH44"/>
      <c r="AMI44"/>
      <c r="AMJ44"/>
    </row>
    <row r="45" spans="1:1024">
      <c r="A45" s="60" t="s">
        <v>31</v>
      </c>
      <c r="B45" s="60" t="s">
        <v>153</v>
      </c>
      <c r="C45" s="19" t="s">
        <v>139</v>
      </c>
      <c r="D45" s="15" t="s">
        <v>214</v>
      </c>
      <c r="E45" s="15" t="s">
        <v>141</v>
      </c>
      <c r="F45" s="36">
        <v>17</v>
      </c>
      <c r="G45" s="36">
        <f>F45*1.02</f>
        <v>17.34</v>
      </c>
      <c r="H45" s="36">
        <f t="shared" ref="H45:M45" si="5">G45*1.02^5</f>
        <v>19.144761127488</v>
      </c>
      <c r="I45" s="36">
        <f t="shared" si="5"/>
        <v>21.137363242709089</v>
      </c>
      <c r="J45" s="36">
        <f t="shared" si="5"/>
        <v>23.337356986540406</v>
      </c>
      <c r="K45" s="36">
        <f t="shared" si="5"/>
        <v>25.766327846264662</v>
      </c>
      <c r="L45" s="36">
        <f t="shared" si="5"/>
        <v>28.448107944018414</v>
      </c>
      <c r="M45" s="36">
        <f t="shared" si="5"/>
        <v>31.40900986835215</v>
      </c>
      <c r="N45" s="15" t="s">
        <v>213</v>
      </c>
      <c r="O45" s="15"/>
    </row>
    <row r="46" spans="1:1024">
      <c r="A46" s="60"/>
      <c r="B46" s="60"/>
      <c r="C46" s="60" t="s">
        <v>143</v>
      </c>
      <c r="D46" s="15" t="s">
        <v>214</v>
      </c>
      <c r="E46" s="15" t="s">
        <v>144</v>
      </c>
      <c r="F46" s="36"/>
      <c r="G46" s="37">
        <v>20.9</v>
      </c>
      <c r="H46" s="37">
        <v>20.9</v>
      </c>
      <c r="I46" s="37">
        <v>20.9</v>
      </c>
      <c r="J46" s="37">
        <v>20.9</v>
      </c>
      <c r="K46" s="37">
        <v>20.9</v>
      </c>
      <c r="L46" s="37">
        <v>20.9</v>
      </c>
      <c r="M46" s="37">
        <v>20.9</v>
      </c>
      <c r="N46" s="60" t="s">
        <v>149</v>
      </c>
      <c r="O46" s="15"/>
    </row>
    <row r="47" spans="1:1024">
      <c r="A47" s="60"/>
      <c r="B47" s="60"/>
      <c r="C47" s="60"/>
      <c r="D47" s="15" t="s">
        <v>214</v>
      </c>
      <c r="E47" s="15" t="s">
        <v>141</v>
      </c>
      <c r="F47" s="36"/>
      <c r="G47" s="37">
        <f>G46*'Conversion Factors'!D$3</f>
        <v>28.841999999999995</v>
      </c>
      <c r="H47" s="37">
        <f>H46*'Conversion Factors'!E$3</f>
        <v>26.960999999999999</v>
      </c>
      <c r="I47" s="37">
        <f>I46*'Conversion Factors'!F$3</f>
        <v>26.542999999999999</v>
      </c>
      <c r="J47" s="37">
        <f>J46*'Conversion Factors'!G$3</f>
        <v>25.915999999999997</v>
      </c>
      <c r="K47" s="37">
        <f>K46*'Conversion Factors'!H$3</f>
        <v>25.706999999999997</v>
      </c>
      <c r="L47" s="37">
        <f>L46*'Conversion Factors'!I$3</f>
        <v>25.497999999999998</v>
      </c>
      <c r="M47" s="37">
        <f>M46*'Conversion Factors'!J$3</f>
        <v>25.08</v>
      </c>
      <c r="N47" s="60"/>
      <c r="O47" s="15"/>
    </row>
    <row r="48" spans="1:1024">
      <c r="A48" s="60"/>
      <c r="B48" s="60"/>
      <c r="C48" s="60"/>
      <c r="D48" s="15" t="s">
        <v>214</v>
      </c>
      <c r="E48" s="15" t="s">
        <v>145</v>
      </c>
      <c r="F48" s="36"/>
      <c r="G48" s="36">
        <f>G47*('Conversion Factors'!$C$29^-1)</f>
        <v>28.276470588235288</v>
      </c>
      <c r="H48" s="36">
        <f>H47*('Conversion Factors'!$C$29^-1)</f>
        <v>26.432352941176468</v>
      </c>
      <c r="I48" s="36">
        <f>I47*('Conversion Factors'!$C$29^-1)</f>
        <v>26.02254901960784</v>
      </c>
      <c r="J48" s="36">
        <f>J47*('Conversion Factors'!$C$29^-1)</f>
        <v>25.407843137254897</v>
      </c>
      <c r="K48" s="36">
        <f>K47*('Conversion Factors'!$C$29^-1)</f>
        <v>25.202941176470585</v>
      </c>
      <c r="L48" s="36">
        <f>L47*('Conversion Factors'!$C$29^-1)</f>
        <v>24.998039215686273</v>
      </c>
      <c r="M48" s="36">
        <f>M47*('Conversion Factors'!$C$29^-1)</f>
        <v>24.588235294117645</v>
      </c>
      <c r="N48" s="60"/>
      <c r="O48" s="15">
        <v>1</v>
      </c>
    </row>
    <row r="49" spans="1:15">
      <c r="A49" s="60" t="s">
        <v>33</v>
      </c>
      <c r="B49" s="60" t="s">
        <v>138</v>
      </c>
      <c r="C49" s="19"/>
      <c r="D49" s="15"/>
      <c r="E49" s="15"/>
      <c r="F49" s="36"/>
      <c r="G49" s="36"/>
      <c r="H49" s="36"/>
      <c r="I49" s="36"/>
      <c r="J49" s="36"/>
      <c r="K49" s="36"/>
      <c r="L49" s="36"/>
      <c r="M49" s="36"/>
      <c r="N49" s="15"/>
      <c r="O49" s="15"/>
    </row>
    <row r="50" spans="1:15">
      <c r="A50" s="60"/>
      <c r="B50" s="60"/>
      <c r="C50" s="60" t="s">
        <v>143</v>
      </c>
      <c r="D50" s="15" t="s">
        <v>214</v>
      </c>
      <c r="E50" s="15" t="s">
        <v>144</v>
      </c>
      <c r="F50" s="36"/>
      <c r="G50" s="37">
        <v>137.05838073049901</v>
      </c>
      <c r="H50" s="37">
        <v>132.31702421983201</v>
      </c>
      <c r="I50" s="37">
        <v>127.575667709165</v>
      </c>
      <c r="J50" s="37">
        <v>127.575667709165</v>
      </c>
      <c r="K50" s="37">
        <v>127.575667709165</v>
      </c>
      <c r="L50" s="37">
        <v>127.575667709165</v>
      </c>
      <c r="M50" s="37">
        <v>127.575667709165</v>
      </c>
      <c r="N50" s="60" t="s">
        <v>149</v>
      </c>
      <c r="O50" s="15"/>
    </row>
    <row r="51" spans="1:15">
      <c r="A51" s="60"/>
      <c r="B51" s="60"/>
      <c r="C51" s="60"/>
      <c r="D51" s="15" t="s">
        <v>214</v>
      </c>
      <c r="E51" s="15" t="s">
        <v>141</v>
      </c>
      <c r="F51" s="36"/>
      <c r="G51" s="37">
        <f>G50*'Conversion Factors'!D$3</f>
        <v>189.14056540808863</v>
      </c>
      <c r="H51" s="37">
        <f>H50*'Conversion Factors'!E$3</f>
        <v>170.68896124358329</v>
      </c>
      <c r="I51" s="37">
        <f>I50*'Conversion Factors'!F$3</f>
        <v>162.02109799063956</v>
      </c>
      <c r="J51" s="37">
        <f>J50*'Conversion Factors'!G$3</f>
        <v>158.1938279593646</v>
      </c>
      <c r="K51" s="37">
        <f>K50*'Conversion Factors'!H$3</f>
        <v>156.91807128227296</v>
      </c>
      <c r="L51" s="37">
        <f>L50*'Conversion Factors'!I$3</f>
        <v>155.6423146051813</v>
      </c>
      <c r="M51" s="37">
        <f>M50*'Conversion Factors'!J$3</f>
        <v>153.090801250998</v>
      </c>
      <c r="N51" s="60"/>
      <c r="O51" s="15"/>
    </row>
    <row r="52" spans="1:15">
      <c r="A52" s="60"/>
      <c r="B52" s="60"/>
      <c r="C52" s="60"/>
      <c r="D52" s="15" t="s">
        <v>214</v>
      </c>
      <c r="E52" s="15" t="s">
        <v>145</v>
      </c>
      <c r="F52" s="36"/>
      <c r="G52" s="36">
        <f>G51*('Conversion Factors'!$C$29^-1)</f>
        <v>185.43192687067511</v>
      </c>
      <c r="H52" s="36">
        <f>H51*('Conversion Factors'!$C$29^-1)</f>
        <v>167.34211886625812</v>
      </c>
      <c r="I52" s="36">
        <f>I51*('Conversion Factors'!$C$29^-1)</f>
        <v>158.84421371631328</v>
      </c>
      <c r="J52" s="36">
        <f>J51*('Conversion Factors'!$C$29^-1)</f>
        <v>155.09198819545549</v>
      </c>
      <c r="K52" s="36">
        <f>K51*('Conversion Factors'!$C$29^-1)</f>
        <v>153.84124635516957</v>
      </c>
      <c r="L52" s="36">
        <f>L51*('Conversion Factors'!$C$29^-1)</f>
        <v>152.59050451488361</v>
      </c>
      <c r="M52" s="36">
        <f>M51*('Conversion Factors'!$C$29^-1)</f>
        <v>150.08902083431175</v>
      </c>
      <c r="N52" s="60"/>
      <c r="O52" s="15">
        <v>1</v>
      </c>
    </row>
    <row r="53" spans="1:15">
      <c r="A53" s="60" t="s">
        <v>35</v>
      </c>
      <c r="B53" s="60" t="s">
        <v>138</v>
      </c>
      <c r="C53" s="19"/>
      <c r="D53" s="15"/>
      <c r="E53" s="15"/>
      <c r="F53" s="36"/>
      <c r="G53" s="36"/>
      <c r="H53" s="36"/>
      <c r="I53" s="36"/>
      <c r="J53" s="36"/>
      <c r="K53" s="36"/>
      <c r="L53" s="36"/>
      <c r="M53" s="36"/>
      <c r="N53" s="15"/>
      <c r="O53" s="15"/>
    </row>
    <row r="54" spans="1:15">
      <c r="A54" s="60"/>
      <c r="B54" s="60"/>
      <c r="C54" s="60" t="s">
        <v>143</v>
      </c>
      <c r="D54" s="15" t="s">
        <v>214</v>
      </c>
      <c r="E54" s="15" t="s">
        <v>144</v>
      </c>
      <c r="F54" s="36"/>
      <c r="G54" s="37">
        <v>180.498328738255</v>
      </c>
      <c r="H54" s="37">
        <v>174.774214727078</v>
      </c>
      <c r="I54" s="37">
        <v>169.05010071589999</v>
      </c>
      <c r="J54" s="37">
        <v>169.05010071589999</v>
      </c>
      <c r="K54" s="37">
        <v>169.05010071589999</v>
      </c>
      <c r="L54" s="37">
        <v>169.05010071589999</v>
      </c>
      <c r="M54" s="37">
        <v>169.05010071589999</v>
      </c>
      <c r="N54" s="60" t="s">
        <v>149</v>
      </c>
      <c r="O54" s="15"/>
    </row>
    <row r="55" spans="1:15">
      <c r="A55" s="60"/>
      <c r="B55" s="60"/>
      <c r="C55" s="60"/>
      <c r="D55" s="15" t="s">
        <v>214</v>
      </c>
      <c r="E55" s="15" t="s">
        <v>141</v>
      </c>
      <c r="F55" s="36"/>
      <c r="G55" s="37">
        <f>G54*'Conversion Factors'!D$3</f>
        <v>249.08769365879186</v>
      </c>
      <c r="H55" s="37">
        <f>H54*'Conversion Factors'!E$3</f>
        <v>225.45873699793063</v>
      </c>
      <c r="I55" s="37">
        <f>I54*'Conversion Factors'!F$3</f>
        <v>214.693627909193</v>
      </c>
      <c r="J55" s="37">
        <f>J54*'Conversion Factors'!G$3</f>
        <v>209.62212488771598</v>
      </c>
      <c r="K55" s="37">
        <f>K54*'Conversion Factors'!H$3</f>
        <v>207.93162388055697</v>
      </c>
      <c r="L55" s="37">
        <f>L54*'Conversion Factors'!I$3</f>
        <v>206.24112287339798</v>
      </c>
      <c r="M55" s="37">
        <f>M54*'Conversion Factors'!J$3</f>
        <v>202.86012085907998</v>
      </c>
      <c r="N55" s="60"/>
      <c r="O55" s="15"/>
    </row>
    <row r="56" spans="1:15">
      <c r="A56" s="60"/>
      <c r="B56" s="60"/>
      <c r="C56" s="60"/>
      <c r="D56" s="15" t="s">
        <v>214</v>
      </c>
      <c r="E56" s="15" t="s">
        <v>145</v>
      </c>
      <c r="F56" s="36"/>
      <c r="G56" s="36">
        <f>G55*('Conversion Factors'!$C$29^-1)</f>
        <v>244.20362123410965</v>
      </c>
      <c r="H56" s="36">
        <f>H55*('Conversion Factors'!$C$29^-1)</f>
        <v>221.03797744895158</v>
      </c>
      <c r="I56" s="36">
        <f>I55*('Conversion Factors'!$C$29^-1)</f>
        <v>210.48394893058136</v>
      </c>
      <c r="J56" s="36">
        <f>J55*('Conversion Factors'!$C$29^-1)</f>
        <v>205.51188714481958</v>
      </c>
      <c r="K56" s="36">
        <f>K55*('Conversion Factors'!$C$29^-1)</f>
        <v>203.85453321623231</v>
      </c>
      <c r="L56" s="36">
        <f>L55*('Conversion Factors'!$C$29^-1)</f>
        <v>202.19717928764507</v>
      </c>
      <c r="M56" s="36">
        <f>M55*('Conversion Factors'!$C$29^-1)</f>
        <v>198.88247143047056</v>
      </c>
      <c r="N56" s="60"/>
      <c r="O56" s="15">
        <v>1</v>
      </c>
    </row>
    <row r="57" spans="1:15">
      <c r="A57" s="60" t="s">
        <v>37</v>
      </c>
      <c r="B57" s="60" t="s">
        <v>138</v>
      </c>
      <c r="C57" s="19"/>
      <c r="D57" s="15"/>
      <c r="E57" s="15"/>
      <c r="F57" s="36"/>
      <c r="G57" s="36"/>
      <c r="H57" s="36"/>
      <c r="I57" s="36"/>
      <c r="J57" s="36"/>
      <c r="K57" s="36"/>
      <c r="L57" s="36"/>
      <c r="M57" s="36"/>
      <c r="N57" s="15"/>
      <c r="O57" s="15"/>
    </row>
    <row r="58" spans="1:15">
      <c r="A58" s="60"/>
      <c r="B58" s="60"/>
      <c r="C58" s="60" t="s">
        <v>143</v>
      </c>
      <c r="D58" s="15" t="s">
        <v>214</v>
      </c>
      <c r="E58" s="15" t="s">
        <v>144</v>
      </c>
      <c r="F58" s="36"/>
      <c r="G58" s="37">
        <v>144.97233201581</v>
      </c>
      <c r="H58" s="37">
        <v>144.97233201581</v>
      </c>
      <c r="I58" s="37">
        <v>144.97233201581</v>
      </c>
      <c r="J58" s="37">
        <v>144.97233201581</v>
      </c>
      <c r="K58" s="37">
        <v>144.97233201581</v>
      </c>
      <c r="L58" s="37">
        <v>144.97233201581</v>
      </c>
      <c r="M58" s="37">
        <v>144.97233201581</v>
      </c>
      <c r="N58" s="60" t="s">
        <v>149</v>
      </c>
      <c r="O58" s="15"/>
    </row>
    <row r="59" spans="1:15">
      <c r="A59" s="60"/>
      <c r="B59" s="60"/>
      <c r="C59" s="60"/>
      <c r="D59" s="15" t="s">
        <v>214</v>
      </c>
      <c r="E59" s="15" t="s">
        <v>141</v>
      </c>
      <c r="F59" s="36"/>
      <c r="G59" s="37">
        <f>G58*'Conversion Factors'!D$3</f>
        <v>200.06181818181778</v>
      </c>
      <c r="H59" s="37">
        <f>H58*'Conversion Factors'!E$3</f>
        <v>187.0143083003949</v>
      </c>
      <c r="I59" s="37">
        <f>I58*'Conversion Factors'!F$3</f>
        <v>184.1148616600787</v>
      </c>
      <c r="J59" s="37">
        <f>J58*'Conversion Factors'!G$3</f>
        <v>179.76569169960439</v>
      </c>
      <c r="K59" s="37">
        <f>K58*'Conversion Factors'!H$3</f>
        <v>178.3159683794463</v>
      </c>
      <c r="L59" s="37">
        <f>L58*'Conversion Factors'!I$3</f>
        <v>176.86624505928819</v>
      </c>
      <c r="M59" s="37">
        <f>M58*'Conversion Factors'!J$3</f>
        <v>173.96679841897199</v>
      </c>
      <c r="N59" s="60"/>
      <c r="O59" s="15"/>
    </row>
    <row r="60" spans="1:15">
      <c r="A60" s="60"/>
      <c r="B60" s="60"/>
      <c r="C60" s="60"/>
      <c r="D60" s="15" t="s">
        <v>214</v>
      </c>
      <c r="E60" s="15" t="s">
        <v>145</v>
      </c>
      <c r="F60" s="36"/>
      <c r="G60" s="36">
        <f>G59*('Conversion Factors'!$C$29^-1)</f>
        <v>196.13903743315467</v>
      </c>
      <c r="H60" s="36">
        <f>H59*('Conversion Factors'!$C$29^-1)</f>
        <v>183.34736107881852</v>
      </c>
      <c r="I60" s="36">
        <f>I59*('Conversion Factors'!$C$29^-1)</f>
        <v>180.50476633341049</v>
      </c>
      <c r="J60" s="36">
        <f>J59*('Conversion Factors'!$C$29^-1)</f>
        <v>176.24087421529842</v>
      </c>
      <c r="K60" s="36">
        <f>K59*('Conversion Factors'!$C$29^-1)</f>
        <v>174.81957684259442</v>
      </c>
      <c r="L60" s="36">
        <f>L59*('Conversion Factors'!$C$29^-1)</f>
        <v>173.39827946989038</v>
      </c>
      <c r="M60" s="36">
        <f>M59*('Conversion Factors'!$C$29^-1)</f>
        <v>170.55568472448235</v>
      </c>
      <c r="N60" s="60"/>
      <c r="O60" s="15">
        <v>1</v>
      </c>
    </row>
    <row r="61" spans="1:15">
      <c r="A61" s="60" t="s">
        <v>39</v>
      </c>
      <c r="B61" s="60" t="s">
        <v>138</v>
      </c>
      <c r="C61" s="19"/>
      <c r="D61" s="15"/>
      <c r="E61" s="15"/>
      <c r="F61" s="36"/>
      <c r="G61" s="36"/>
      <c r="H61" s="36"/>
      <c r="I61" s="36"/>
      <c r="J61" s="36"/>
      <c r="K61" s="36"/>
      <c r="L61" s="36"/>
      <c r="M61" s="36"/>
      <c r="N61" s="15"/>
      <c r="O61" s="15"/>
    </row>
    <row r="62" spans="1:15">
      <c r="A62" s="60"/>
      <c r="B62" s="60"/>
      <c r="C62" s="60" t="s">
        <v>150</v>
      </c>
      <c r="D62" s="15" t="s">
        <v>214</v>
      </c>
      <c r="E62" s="15" t="s">
        <v>151</v>
      </c>
      <c r="F62" s="36"/>
      <c r="G62" s="36">
        <v>53.08</v>
      </c>
      <c r="H62" s="36">
        <v>46.15</v>
      </c>
      <c r="I62" s="36">
        <v>39.450000000000003</v>
      </c>
      <c r="J62" s="36">
        <v>34.840000000000003</v>
      </c>
      <c r="K62" s="36">
        <v>30.44</v>
      </c>
      <c r="L62" s="36">
        <v>30.44</v>
      </c>
      <c r="M62" s="36">
        <v>30.44</v>
      </c>
      <c r="N62" s="60"/>
      <c r="O62" s="15"/>
    </row>
    <row r="63" spans="1:15">
      <c r="A63" s="60"/>
      <c r="B63" s="60"/>
      <c r="C63" s="60"/>
      <c r="D63" s="15" t="s">
        <v>214</v>
      </c>
      <c r="E63" s="15" t="s">
        <v>145</v>
      </c>
      <c r="F63" s="36"/>
      <c r="G63" s="37">
        <f>G62*'Conversion Factors'!D$3</f>
        <v>73.250399999999999</v>
      </c>
      <c r="H63" s="37">
        <f>H62*'Conversion Factors'!E$3</f>
        <v>59.533499999999997</v>
      </c>
      <c r="I63" s="37">
        <f>I62*'Conversion Factors'!F$3</f>
        <v>50.101500000000001</v>
      </c>
      <c r="J63" s="37">
        <f>J62*'Conversion Factors'!G$3</f>
        <v>43.201600000000006</v>
      </c>
      <c r="K63" s="37">
        <f>K62*'Conversion Factors'!H$3</f>
        <v>37.441200000000002</v>
      </c>
      <c r="L63" s="37">
        <f>L62*'Conversion Factors'!I$3</f>
        <v>37.136800000000001</v>
      </c>
      <c r="M63" s="37">
        <f>M62*'Conversion Factors'!J$3</f>
        <v>36.527999999999999</v>
      </c>
      <c r="N63" s="60"/>
      <c r="O63" s="15">
        <v>1</v>
      </c>
    </row>
    <row r="64" spans="1:15">
      <c r="A64" s="60" t="s">
        <v>41</v>
      </c>
      <c r="B64" s="60" t="s">
        <v>138</v>
      </c>
      <c r="C64" s="19"/>
      <c r="D64" s="15"/>
      <c r="E64" s="15"/>
      <c r="F64" s="36"/>
      <c r="G64" s="36"/>
      <c r="H64" s="36"/>
      <c r="I64" s="36"/>
      <c r="J64" s="36"/>
      <c r="K64" s="36"/>
      <c r="L64" s="36"/>
      <c r="M64" s="36"/>
      <c r="N64" s="15"/>
      <c r="O64" s="15"/>
    </row>
    <row r="65" spans="1:1024">
      <c r="A65" s="60"/>
      <c r="B65" s="60"/>
      <c r="C65" s="60" t="s">
        <v>150</v>
      </c>
      <c r="D65" s="15" t="s">
        <v>214</v>
      </c>
      <c r="E65" s="15" t="s">
        <v>151</v>
      </c>
      <c r="F65" s="36"/>
      <c r="G65" s="36">
        <v>40.549999999999997</v>
      </c>
      <c r="H65" s="36">
        <v>38.57</v>
      </c>
      <c r="I65" s="36">
        <v>35.93</v>
      </c>
      <c r="J65" s="36">
        <v>34.950000000000003</v>
      </c>
      <c r="K65" s="36">
        <v>33.96</v>
      </c>
      <c r="L65" s="36">
        <v>33.96</v>
      </c>
      <c r="M65" s="36">
        <v>33.96</v>
      </c>
      <c r="N65" s="60"/>
      <c r="O65" s="15"/>
    </row>
    <row r="66" spans="1:1024">
      <c r="A66" s="60"/>
      <c r="B66" s="60"/>
      <c r="C66" s="60"/>
      <c r="D66" s="15" t="s">
        <v>214</v>
      </c>
      <c r="E66" s="15" t="s">
        <v>145</v>
      </c>
      <c r="F66" s="36"/>
      <c r="G66" s="37">
        <f>G65*'Conversion Factors'!D$3</f>
        <v>55.958999999999989</v>
      </c>
      <c r="H66" s="37">
        <f>H65*'Conversion Factors'!E$3</f>
        <v>49.755299999999998</v>
      </c>
      <c r="I66" s="37">
        <f>I65*'Conversion Factors'!F$3</f>
        <v>45.631100000000004</v>
      </c>
      <c r="J66" s="37">
        <f>J65*'Conversion Factors'!G$3</f>
        <v>43.338000000000001</v>
      </c>
      <c r="K66" s="37">
        <f>K65*'Conversion Factors'!H$3</f>
        <v>41.770800000000001</v>
      </c>
      <c r="L66" s="37">
        <f>L65*'Conversion Factors'!I$3</f>
        <v>41.431199999999997</v>
      </c>
      <c r="M66" s="37">
        <f>M65*'Conversion Factors'!J$3</f>
        <v>40.752000000000002</v>
      </c>
      <c r="N66" s="60"/>
      <c r="O66" s="15">
        <v>1</v>
      </c>
    </row>
    <row r="67" spans="1:1024" s="1" customFormat="1">
      <c r="A67" s="60" t="s">
        <v>43</v>
      </c>
      <c r="B67" s="60" t="s">
        <v>138</v>
      </c>
      <c r="C67" s="19"/>
      <c r="D67" s="15"/>
      <c r="E67" s="15"/>
      <c r="F67" s="36"/>
      <c r="G67" s="36"/>
      <c r="H67" s="36"/>
      <c r="I67" s="36"/>
      <c r="J67" s="36"/>
      <c r="K67" s="36"/>
      <c r="L67" s="36"/>
      <c r="M67" s="36"/>
      <c r="N67" s="15"/>
      <c r="O67" s="15"/>
      <c r="ALJ67"/>
      <c r="ALK67"/>
      <c r="ALL67"/>
      <c r="ALM67"/>
      <c r="ALN67"/>
      <c r="ALO67"/>
      <c r="ALP67"/>
      <c r="ALQ67"/>
      <c r="ALR67"/>
      <c r="ALS67"/>
      <c r="ALT67"/>
      <c r="ALU67"/>
      <c r="ALV67"/>
      <c r="ALW67"/>
      <c r="ALX67"/>
      <c r="ALY67"/>
      <c r="ALZ67"/>
      <c r="AMA67"/>
      <c r="AMB67"/>
      <c r="AMC67"/>
      <c r="AMD67"/>
      <c r="AME67"/>
      <c r="AMF67"/>
      <c r="AMG67"/>
      <c r="AMH67"/>
      <c r="AMI67"/>
      <c r="AMJ67"/>
    </row>
    <row r="68" spans="1:1024" s="1" customFormat="1">
      <c r="A68" s="60"/>
      <c r="B68" s="60"/>
      <c r="C68" s="60" t="s">
        <v>143</v>
      </c>
      <c r="D68" s="15" t="s">
        <v>214</v>
      </c>
      <c r="E68" s="15" t="s">
        <v>144</v>
      </c>
      <c r="F68" s="36"/>
      <c r="G68" s="37">
        <v>27.3</v>
      </c>
      <c r="H68" s="37">
        <v>27.3</v>
      </c>
      <c r="I68" s="37">
        <v>27.3</v>
      </c>
      <c r="J68" s="37">
        <v>27.3</v>
      </c>
      <c r="K68" s="37">
        <v>27.3</v>
      </c>
      <c r="L68" s="37">
        <v>27.3</v>
      </c>
      <c r="M68" s="37">
        <v>27.3</v>
      </c>
      <c r="N68" s="60"/>
      <c r="O68" s="15"/>
      <c r="ALJ68"/>
      <c r="ALK68"/>
      <c r="ALL68"/>
      <c r="ALM68"/>
      <c r="ALN68"/>
      <c r="ALO68"/>
      <c r="ALP68"/>
      <c r="ALQ68"/>
      <c r="ALR68"/>
      <c r="ALS68"/>
      <c r="ALT68"/>
      <c r="ALU68"/>
      <c r="ALV68"/>
      <c r="ALW68"/>
      <c r="ALX68"/>
      <c r="ALY68"/>
      <c r="ALZ68"/>
      <c r="AMA68"/>
      <c r="AMB68"/>
      <c r="AMC68"/>
      <c r="AMD68"/>
      <c r="AME68"/>
      <c r="AMF68"/>
      <c r="AMG68"/>
      <c r="AMH68"/>
      <c r="AMI68"/>
      <c r="AMJ68"/>
    </row>
    <row r="69" spans="1:1024" s="1" customFormat="1">
      <c r="A69" s="60"/>
      <c r="B69" s="60"/>
      <c r="C69" s="60"/>
      <c r="D69" s="15"/>
      <c r="E69" s="15" t="s">
        <v>141</v>
      </c>
      <c r="F69" s="36"/>
      <c r="G69" s="37">
        <f>G68*'Conversion Factors'!D$3</f>
        <v>37.673999999999999</v>
      </c>
      <c r="H69" s="37">
        <f>H68*'Conversion Factors'!E$3</f>
        <v>35.216999999999999</v>
      </c>
      <c r="I69" s="37">
        <f>I68*'Conversion Factors'!F$3</f>
        <v>34.670999999999999</v>
      </c>
      <c r="J69" s="37">
        <f>J68*'Conversion Factors'!G$3</f>
        <v>33.852000000000004</v>
      </c>
      <c r="K69" s="37">
        <f>K68*'Conversion Factors'!H$3</f>
        <v>33.579000000000001</v>
      </c>
      <c r="L69" s="37">
        <f>L68*'Conversion Factors'!I$3</f>
        <v>33.305999999999997</v>
      </c>
      <c r="M69" s="37">
        <f>M68*'Conversion Factors'!J$3</f>
        <v>32.76</v>
      </c>
      <c r="N69" s="60"/>
      <c r="O69" s="15"/>
      <c r="ALJ69"/>
      <c r="ALK69"/>
      <c r="ALL69"/>
      <c r="ALM69"/>
      <c r="ALN69"/>
      <c r="ALO69"/>
      <c r="ALP69"/>
      <c r="ALQ69"/>
      <c r="ALR69"/>
      <c r="ALS69"/>
      <c r="ALT69"/>
      <c r="ALU69"/>
      <c r="ALV69"/>
      <c r="ALW69"/>
      <c r="ALX69"/>
      <c r="ALY69"/>
      <c r="ALZ69"/>
      <c r="AMA69"/>
      <c r="AMB69"/>
      <c r="AMC69"/>
      <c r="AMD69"/>
      <c r="AME69"/>
      <c r="AMF69"/>
      <c r="AMG69"/>
      <c r="AMH69"/>
      <c r="AMI69"/>
      <c r="AMJ69"/>
    </row>
    <row r="70" spans="1:1024" s="1" customFormat="1">
      <c r="A70" s="60"/>
      <c r="B70" s="60"/>
      <c r="C70" s="60"/>
      <c r="D70" s="15" t="s">
        <v>214</v>
      </c>
      <c r="E70" s="15" t="s">
        <v>145</v>
      </c>
      <c r="F70" s="36"/>
      <c r="G70" s="36">
        <f>G69*('Conversion Factors'!$C$29^-1)</f>
        <v>36.935294117647054</v>
      </c>
      <c r="H70" s="36">
        <f>H69*('Conversion Factors'!$C$29^-1)</f>
        <v>34.526470588235291</v>
      </c>
      <c r="I70" s="36">
        <f>I69*('Conversion Factors'!$C$29^-1)</f>
        <v>33.991176470588236</v>
      </c>
      <c r="J70" s="36">
        <f>J69*('Conversion Factors'!$C$29^-1)</f>
        <v>33.188235294117646</v>
      </c>
      <c r="K70" s="36">
        <f>K69*('Conversion Factors'!$C$29^-1)</f>
        <v>32.920588235294119</v>
      </c>
      <c r="L70" s="36">
        <f>L69*('Conversion Factors'!$C$29^-1)</f>
        <v>32.652941176470584</v>
      </c>
      <c r="M70" s="36">
        <f>M69*('Conversion Factors'!$C$29^-1)</f>
        <v>32.117647058823529</v>
      </c>
      <c r="N70" s="60"/>
      <c r="O70" s="15">
        <v>1</v>
      </c>
      <c r="ALJ70"/>
      <c r="ALK70"/>
      <c r="ALL70"/>
      <c r="ALM70"/>
      <c r="ALN70"/>
      <c r="ALO70"/>
      <c r="ALP70"/>
      <c r="ALQ70"/>
      <c r="ALR70"/>
      <c r="ALS70"/>
      <c r="ALT70"/>
      <c r="ALU70"/>
      <c r="ALV70"/>
      <c r="ALW70"/>
      <c r="ALX70"/>
      <c r="ALY70"/>
      <c r="ALZ70"/>
      <c r="AMA70"/>
      <c r="AMB70"/>
      <c r="AMC70"/>
      <c r="AMD70"/>
      <c r="AME70"/>
      <c r="AMF70"/>
      <c r="AMG70"/>
      <c r="AMH70"/>
      <c r="AMI70"/>
      <c r="AMJ70"/>
    </row>
    <row r="71" spans="1:1024">
      <c r="A71" s="60" t="s">
        <v>46</v>
      </c>
      <c r="B71" s="60" t="s">
        <v>138</v>
      </c>
      <c r="C71" s="19"/>
      <c r="D71" s="15"/>
      <c r="E71" s="15"/>
      <c r="F71" s="36"/>
      <c r="G71" s="36"/>
      <c r="H71" s="36"/>
      <c r="I71" s="36"/>
      <c r="J71" s="36"/>
      <c r="K71" s="36"/>
      <c r="L71" s="36"/>
      <c r="M71" s="36"/>
      <c r="N71" s="15"/>
      <c r="O71" s="15"/>
    </row>
    <row r="72" spans="1:1024">
      <c r="A72" s="60"/>
      <c r="B72" s="60"/>
      <c r="C72" s="60" t="s">
        <v>150</v>
      </c>
      <c r="D72" s="15" t="s">
        <v>214</v>
      </c>
      <c r="E72" s="15" t="s">
        <v>151</v>
      </c>
      <c r="F72" s="36"/>
      <c r="G72" s="36">
        <v>4.55</v>
      </c>
      <c r="H72" s="36">
        <v>4.55</v>
      </c>
      <c r="I72" s="36">
        <v>4.55</v>
      </c>
      <c r="J72" s="36">
        <v>4.55</v>
      </c>
      <c r="K72" s="36">
        <v>4.55</v>
      </c>
      <c r="L72" s="36">
        <v>4.55</v>
      </c>
      <c r="M72" s="36">
        <v>4.55</v>
      </c>
      <c r="N72" s="60"/>
      <c r="O72" s="15"/>
    </row>
    <row r="73" spans="1:1024">
      <c r="A73" s="60"/>
      <c r="B73" s="60"/>
      <c r="C73" s="60"/>
      <c r="D73" s="15" t="s">
        <v>214</v>
      </c>
      <c r="E73" s="15" t="s">
        <v>145</v>
      </c>
      <c r="F73" s="36"/>
      <c r="G73" s="37">
        <f>G72*'Conversion Factors'!D$3</f>
        <v>6.278999999999999</v>
      </c>
      <c r="H73" s="37">
        <f>H72*'Conversion Factors'!E$3</f>
        <v>5.8694999999999995</v>
      </c>
      <c r="I73" s="37">
        <f>I72*'Conversion Factors'!F$3</f>
        <v>5.7785000000000002</v>
      </c>
      <c r="J73" s="37">
        <f>J72*'Conversion Factors'!G$3</f>
        <v>5.6419999999999995</v>
      </c>
      <c r="K73" s="37">
        <f>K72*'Conversion Factors'!H$3</f>
        <v>5.5964999999999998</v>
      </c>
      <c r="L73" s="37">
        <f>L72*'Conversion Factors'!I$3</f>
        <v>5.5509999999999993</v>
      </c>
      <c r="M73" s="37">
        <f>M72*'Conversion Factors'!J$3</f>
        <v>5.46</v>
      </c>
      <c r="N73" s="60"/>
      <c r="O73" s="15">
        <v>1</v>
      </c>
    </row>
    <row r="74" spans="1:1024">
      <c r="A74" s="60" t="s">
        <v>48</v>
      </c>
      <c r="B74" s="60" t="s">
        <v>138</v>
      </c>
      <c r="C74" s="19"/>
      <c r="D74" s="15"/>
      <c r="E74" s="15"/>
      <c r="F74" s="36"/>
      <c r="G74" s="36"/>
      <c r="H74" s="36"/>
      <c r="I74" s="36"/>
      <c r="J74" s="36"/>
      <c r="K74" s="36"/>
      <c r="L74" s="36"/>
      <c r="M74" s="36"/>
      <c r="N74" s="15"/>
      <c r="O74" s="15"/>
    </row>
    <row r="75" spans="1:1024">
      <c r="A75" s="60"/>
      <c r="B75" s="60"/>
      <c r="C75" s="60" t="s">
        <v>150</v>
      </c>
      <c r="D75" s="15" t="s">
        <v>214</v>
      </c>
      <c r="E75" s="15" t="s">
        <v>151</v>
      </c>
      <c r="F75" s="36"/>
      <c r="G75" s="36">
        <v>0</v>
      </c>
      <c r="H75" s="36">
        <v>0</v>
      </c>
      <c r="I75" s="36">
        <v>0</v>
      </c>
      <c r="J75" s="36">
        <v>0</v>
      </c>
      <c r="K75" s="36">
        <v>0</v>
      </c>
      <c r="L75" s="36">
        <v>0</v>
      </c>
      <c r="M75" s="36">
        <v>0</v>
      </c>
      <c r="N75" s="60"/>
      <c r="O75" s="15"/>
    </row>
    <row r="76" spans="1:1024">
      <c r="A76" s="60"/>
      <c r="B76" s="60"/>
      <c r="C76" s="60"/>
      <c r="D76" s="15" t="s">
        <v>214</v>
      </c>
      <c r="E76" s="15" t="s">
        <v>145</v>
      </c>
      <c r="F76" s="36"/>
      <c r="G76" s="37">
        <f>G75*'Conversion Factors'!D$3</f>
        <v>0</v>
      </c>
      <c r="H76" s="37">
        <f>H75*'Conversion Factors'!E$3</f>
        <v>0</v>
      </c>
      <c r="I76" s="37">
        <f>I75*'Conversion Factors'!F$3</f>
        <v>0</v>
      </c>
      <c r="J76" s="37">
        <f>J75*'Conversion Factors'!G$3</f>
        <v>0</v>
      </c>
      <c r="K76" s="37">
        <f>K75*'Conversion Factors'!H$3</f>
        <v>0</v>
      </c>
      <c r="L76" s="37">
        <f>L75*'Conversion Factors'!I$3</f>
        <v>0</v>
      </c>
      <c r="M76" s="37">
        <f>M75*'Conversion Factors'!J$3</f>
        <v>0</v>
      </c>
      <c r="N76" s="60"/>
      <c r="O76" s="15">
        <v>1</v>
      </c>
    </row>
    <row r="77" spans="1:1024">
      <c r="A77" s="60" t="s">
        <v>51</v>
      </c>
      <c r="B77" s="60" t="s">
        <v>138</v>
      </c>
      <c r="C77" s="19"/>
      <c r="D77" s="15"/>
      <c r="E77" s="15"/>
      <c r="F77" s="36"/>
      <c r="G77" s="36"/>
      <c r="H77" s="36"/>
      <c r="I77" s="36"/>
      <c r="J77" s="36"/>
      <c r="K77" s="36"/>
      <c r="L77" s="36"/>
      <c r="M77" s="36"/>
      <c r="N77" s="15"/>
      <c r="O77" s="15"/>
    </row>
    <row r="78" spans="1:1024">
      <c r="A78" s="60"/>
      <c r="B78" s="60"/>
      <c r="C78" s="60" t="s">
        <v>150</v>
      </c>
      <c r="D78" s="15" t="s">
        <v>214</v>
      </c>
      <c r="E78" s="15" t="s">
        <v>151</v>
      </c>
      <c r="F78" s="36"/>
      <c r="G78" s="36">
        <v>0</v>
      </c>
      <c r="H78" s="36">
        <v>0</v>
      </c>
      <c r="I78" s="36">
        <v>0</v>
      </c>
      <c r="J78" s="36">
        <v>0</v>
      </c>
      <c r="K78" s="36">
        <v>0</v>
      </c>
      <c r="L78" s="36">
        <v>0</v>
      </c>
      <c r="M78" s="36">
        <v>0</v>
      </c>
      <c r="N78" s="60"/>
      <c r="O78" s="15"/>
    </row>
    <row r="79" spans="1:1024">
      <c r="A79" s="60"/>
      <c r="B79" s="60"/>
      <c r="C79" s="60"/>
      <c r="D79" s="15" t="s">
        <v>214</v>
      </c>
      <c r="E79" s="15" t="s">
        <v>145</v>
      </c>
      <c r="F79" s="36"/>
      <c r="G79" s="37">
        <f>G78*'Conversion Factors'!D$3</f>
        <v>0</v>
      </c>
      <c r="H79" s="37">
        <f>H78*'Conversion Factors'!E$3</f>
        <v>0</v>
      </c>
      <c r="I79" s="37">
        <f>I78*'Conversion Factors'!F$3</f>
        <v>0</v>
      </c>
      <c r="J79" s="37">
        <f>J78*'Conversion Factors'!G$3</f>
        <v>0</v>
      </c>
      <c r="K79" s="37">
        <f>K78*'Conversion Factors'!H$3</f>
        <v>0</v>
      </c>
      <c r="L79" s="37">
        <f>L78*'Conversion Factors'!I$3</f>
        <v>0</v>
      </c>
      <c r="M79" s="37">
        <f>M78*'Conversion Factors'!J$3</f>
        <v>0</v>
      </c>
      <c r="N79" s="60"/>
      <c r="O79" s="15">
        <v>1</v>
      </c>
    </row>
    <row r="80" spans="1:1024">
      <c r="A80" s="60" t="s">
        <v>53</v>
      </c>
      <c r="B80" s="60" t="s">
        <v>138</v>
      </c>
      <c r="C80" s="19"/>
      <c r="D80" s="15"/>
      <c r="E80" s="15"/>
      <c r="F80" s="36"/>
      <c r="G80" s="36"/>
      <c r="H80" s="36"/>
      <c r="I80" s="36"/>
      <c r="J80" s="36"/>
      <c r="K80" s="36"/>
      <c r="L80" s="36"/>
      <c r="M80" s="36"/>
      <c r="N80" s="15"/>
      <c r="O80" s="15"/>
    </row>
    <row r="81" spans="1:15">
      <c r="A81" s="60"/>
      <c r="B81" s="60"/>
      <c r="C81" s="60" t="s">
        <v>150</v>
      </c>
      <c r="D81" s="15" t="s">
        <v>214</v>
      </c>
      <c r="E81" s="15" t="s">
        <v>151</v>
      </c>
      <c r="F81" s="36"/>
      <c r="G81" s="36">
        <v>0</v>
      </c>
      <c r="H81" s="36">
        <v>0</v>
      </c>
      <c r="I81" s="36">
        <v>0</v>
      </c>
      <c r="J81" s="36">
        <v>0</v>
      </c>
      <c r="K81" s="36">
        <v>0</v>
      </c>
      <c r="L81" s="36">
        <v>0</v>
      </c>
      <c r="M81" s="36">
        <v>0</v>
      </c>
      <c r="N81" s="60"/>
      <c r="O81" s="24"/>
    </row>
    <row r="82" spans="1:15">
      <c r="A82" s="60"/>
      <c r="B82" s="60"/>
      <c r="C82" s="60"/>
      <c r="D82" s="15" t="s">
        <v>214</v>
      </c>
      <c r="E82" s="15" t="s">
        <v>145</v>
      </c>
      <c r="F82" s="36"/>
      <c r="G82" s="37">
        <f>G81*'Conversion Factors'!D$3</f>
        <v>0</v>
      </c>
      <c r="H82" s="37">
        <f>H81*'Conversion Factors'!E$3</f>
        <v>0</v>
      </c>
      <c r="I82" s="37">
        <f>I81*'Conversion Factors'!F$3</f>
        <v>0</v>
      </c>
      <c r="J82" s="37">
        <f>J81*'Conversion Factors'!G$3</f>
        <v>0</v>
      </c>
      <c r="K82" s="37">
        <f>K81*'Conversion Factors'!H$3</f>
        <v>0</v>
      </c>
      <c r="L82" s="37">
        <f>L81*'Conversion Factors'!I$3</f>
        <v>0</v>
      </c>
      <c r="M82" s="37">
        <f>M81*'Conversion Factors'!J$3</f>
        <v>0</v>
      </c>
      <c r="N82" s="60"/>
      <c r="O82" s="24">
        <v>1</v>
      </c>
    </row>
    <row r="83" spans="1:15">
      <c r="A83" s="15" t="s">
        <v>55</v>
      </c>
      <c r="B83" s="15" t="s">
        <v>153</v>
      </c>
      <c r="C83" s="15" t="s">
        <v>217</v>
      </c>
      <c r="D83" s="15" t="s">
        <v>214</v>
      </c>
      <c r="E83" s="15" t="s">
        <v>145</v>
      </c>
      <c r="F83" s="36"/>
      <c r="G83" s="36">
        <v>45.06</v>
      </c>
      <c r="H83" s="36">
        <v>45.06</v>
      </c>
      <c r="I83" s="36">
        <v>45.06</v>
      </c>
      <c r="J83" s="36">
        <v>45.06</v>
      </c>
      <c r="K83" s="36">
        <v>45.06</v>
      </c>
      <c r="L83" s="36">
        <v>45.06</v>
      </c>
      <c r="M83" s="36">
        <v>45.06</v>
      </c>
      <c r="N83" s="15" t="s">
        <v>218</v>
      </c>
      <c r="O83" s="15">
        <v>1</v>
      </c>
    </row>
  </sheetData>
  <mergeCells count="88">
    <mergeCell ref="A77:A79"/>
    <mergeCell ref="B77:B79"/>
    <mergeCell ref="C78:C79"/>
    <mergeCell ref="N78:N79"/>
    <mergeCell ref="A80:A82"/>
    <mergeCell ref="B80:B82"/>
    <mergeCell ref="C81:C82"/>
    <mergeCell ref="N81:N82"/>
    <mergeCell ref="A71:A73"/>
    <mergeCell ref="B71:B73"/>
    <mergeCell ref="C72:C73"/>
    <mergeCell ref="N72:N73"/>
    <mergeCell ref="A74:A76"/>
    <mergeCell ref="B74:B76"/>
    <mergeCell ref="C75:C76"/>
    <mergeCell ref="N75:N76"/>
    <mergeCell ref="A64:A66"/>
    <mergeCell ref="B64:B66"/>
    <mergeCell ref="C65:C66"/>
    <mergeCell ref="N65:N66"/>
    <mergeCell ref="A67:A70"/>
    <mergeCell ref="B67:B70"/>
    <mergeCell ref="C68:C70"/>
    <mergeCell ref="N68:N70"/>
    <mergeCell ref="A57:A60"/>
    <mergeCell ref="B57:B60"/>
    <mergeCell ref="C58:C60"/>
    <mergeCell ref="N58:N60"/>
    <mergeCell ref="A61:A63"/>
    <mergeCell ref="B61:B63"/>
    <mergeCell ref="C62:C63"/>
    <mergeCell ref="N62:N63"/>
    <mergeCell ref="A49:A52"/>
    <mergeCell ref="B49:B52"/>
    <mergeCell ref="C50:C52"/>
    <mergeCell ref="N50:N52"/>
    <mergeCell ref="A53:A56"/>
    <mergeCell ref="B53:B56"/>
    <mergeCell ref="C54:C56"/>
    <mergeCell ref="N54:N56"/>
    <mergeCell ref="A41:A44"/>
    <mergeCell ref="B41:B44"/>
    <mergeCell ref="C42:C44"/>
    <mergeCell ref="N42:N44"/>
    <mergeCell ref="A45:A48"/>
    <mergeCell ref="B45:B48"/>
    <mergeCell ref="C46:C48"/>
    <mergeCell ref="N46:N48"/>
    <mergeCell ref="A33:A36"/>
    <mergeCell ref="B33:B36"/>
    <mergeCell ref="C34:C36"/>
    <mergeCell ref="N34:N36"/>
    <mergeCell ref="A37:A40"/>
    <mergeCell ref="B37:B40"/>
    <mergeCell ref="C38:C40"/>
    <mergeCell ref="N38:N40"/>
    <mergeCell ref="A26:A28"/>
    <mergeCell ref="B26:B28"/>
    <mergeCell ref="C27:C28"/>
    <mergeCell ref="N27:N28"/>
    <mergeCell ref="A29:A32"/>
    <mergeCell ref="B29:B32"/>
    <mergeCell ref="C30:C32"/>
    <mergeCell ref="N30:N32"/>
    <mergeCell ref="A18:A21"/>
    <mergeCell ref="B18:B21"/>
    <mergeCell ref="C19:C21"/>
    <mergeCell ref="N19:N21"/>
    <mergeCell ref="A22:A25"/>
    <mergeCell ref="B22:B25"/>
    <mergeCell ref="C23:C25"/>
    <mergeCell ref="N23:N25"/>
    <mergeCell ref="A10:A13"/>
    <mergeCell ref="B10:B13"/>
    <mergeCell ref="C11:C13"/>
    <mergeCell ref="N11:N13"/>
    <mergeCell ref="A14:A17"/>
    <mergeCell ref="B14:B17"/>
    <mergeCell ref="C15:C17"/>
    <mergeCell ref="N15:N17"/>
    <mergeCell ref="A2:A5"/>
    <mergeCell ref="B2:B5"/>
    <mergeCell ref="C3:C5"/>
    <mergeCell ref="N3:N5"/>
    <mergeCell ref="A6:A9"/>
    <mergeCell ref="B6:B9"/>
    <mergeCell ref="C7:C9"/>
    <mergeCell ref="N7:N9"/>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W3"/>
  <sheetViews>
    <sheetView showGridLines="0" zoomScaleNormal="100" workbookViewId="0">
      <selection activeCell="C55" sqref="C55"/>
    </sheetView>
  </sheetViews>
  <sheetFormatPr defaultColWidth="11.42578125" defaultRowHeight="12.75"/>
  <cols>
    <col min="1" max="257" width="11.42578125" style="1"/>
  </cols>
  <sheetData>
    <row r="1" spans="1:13">
      <c r="A1" s="38" t="s">
        <v>219</v>
      </c>
      <c r="B1" s="38" t="s">
        <v>220</v>
      </c>
      <c r="C1" s="38" t="s">
        <v>135</v>
      </c>
      <c r="D1" s="38" t="s">
        <v>134</v>
      </c>
      <c r="E1" s="38">
        <v>2020</v>
      </c>
      <c r="F1" s="38">
        <v>2025</v>
      </c>
      <c r="G1" s="38">
        <v>2030</v>
      </c>
      <c r="H1" s="38">
        <v>2035</v>
      </c>
      <c r="I1" s="38">
        <v>2040</v>
      </c>
      <c r="J1" s="38">
        <v>2045</v>
      </c>
      <c r="K1" s="38">
        <v>2050</v>
      </c>
      <c r="L1" s="38" t="s">
        <v>136</v>
      </c>
      <c r="M1" s="38" t="s">
        <v>137</v>
      </c>
    </row>
    <row r="2" spans="1:13">
      <c r="A2" s="60" t="s">
        <v>138</v>
      </c>
      <c r="B2" s="60" t="s">
        <v>120</v>
      </c>
      <c r="C2" s="15" t="s">
        <v>145</v>
      </c>
      <c r="D2" s="15" t="s">
        <v>221</v>
      </c>
      <c r="E2" s="15">
        <v>30</v>
      </c>
      <c r="F2" s="15">
        <v>95</v>
      </c>
      <c r="G2" s="15">
        <v>170</v>
      </c>
      <c r="H2" s="15">
        <v>170</v>
      </c>
      <c r="I2" s="15">
        <v>170</v>
      </c>
      <c r="J2" s="15">
        <v>170</v>
      </c>
      <c r="K2" s="15">
        <v>170</v>
      </c>
      <c r="L2" s="60" t="s">
        <v>222</v>
      </c>
      <c r="M2" s="15"/>
    </row>
    <row r="3" spans="1:13">
      <c r="A3" s="60"/>
      <c r="B3" s="60"/>
      <c r="C3" s="15" t="s">
        <v>145</v>
      </c>
      <c r="D3" s="15" t="s">
        <v>207</v>
      </c>
      <c r="E3" s="15">
        <f>E2/1000000*1000</f>
        <v>3.0000000000000002E-2</v>
      </c>
      <c r="F3" s="15">
        <f t="shared" ref="F3:K3" si="0">F2/1000</f>
        <v>9.5000000000000001E-2</v>
      </c>
      <c r="G3" s="15">
        <f t="shared" si="0"/>
        <v>0.17</v>
      </c>
      <c r="H3" s="15">
        <f t="shared" si="0"/>
        <v>0.17</v>
      </c>
      <c r="I3" s="15">
        <f t="shared" si="0"/>
        <v>0.17</v>
      </c>
      <c r="J3" s="15">
        <f t="shared" si="0"/>
        <v>0.17</v>
      </c>
      <c r="K3" s="15">
        <f t="shared" si="0"/>
        <v>0.17</v>
      </c>
      <c r="L3" s="60"/>
      <c r="M3" s="15">
        <v>1</v>
      </c>
    </row>
  </sheetData>
  <mergeCells count="3">
    <mergeCell ref="A2:A3"/>
    <mergeCell ref="B2:B3"/>
    <mergeCell ref="L2:L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T82"/>
  <sheetViews>
    <sheetView showGridLines="0" zoomScaleNormal="100" workbookViewId="0">
      <pane ySplit="1" topLeftCell="A2" activePane="bottomLeft" state="frozen"/>
      <selection pane="bottomLeft" activeCell="C55" sqref="C55"/>
      <selection activeCell="C55" sqref="C55"/>
    </sheetView>
  </sheetViews>
  <sheetFormatPr defaultColWidth="11.42578125" defaultRowHeight="12.75"/>
  <cols>
    <col min="1" max="1" width="29" style="12" customWidth="1"/>
    <col min="2" max="2" width="11.42578125" style="12"/>
    <col min="3" max="3" width="27" style="12" customWidth="1"/>
    <col min="4" max="4" width="23.7109375" style="12" customWidth="1"/>
    <col min="5" max="5" width="16.85546875" style="12" customWidth="1"/>
    <col min="6" max="14" width="11.42578125" style="1"/>
    <col min="15" max="15" width="11.85546875" style="1" customWidth="1"/>
    <col min="16" max="228" width="11.42578125" style="1"/>
    <col min="996" max="1024" width="11.5703125" customWidth="1"/>
  </cols>
  <sheetData>
    <row r="1" spans="1:16" ht="36.75" customHeight="1">
      <c r="A1" s="39" t="s">
        <v>1</v>
      </c>
      <c r="B1" s="39" t="s">
        <v>132</v>
      </c>
      <c r="C1" s="39" t="s">
        <v>223</v>
      </c>
      <c r="D1" s="39" t="s">
        <v>224</v>
      </c>
      <c r="E1" s="39" t="s">
        <v>133</v>
      </c>
      <c r="F1" s="39" t="s">
        <v>170</v>
      </c>
      <c r="G1" s="39">
        <v>2019</v>
      </c>
      <c r="H1" s="39">
        <v>2020</v>
      </c>
      <c r="I1" s="39">
        <v>2025</v>
      </c>
      <c r="J1" s="39">
        <v>2030</v>
      </c>
      <c r="K1" s="39">
        <v>2035</v>
      </c>
      <c r="L1" s="39">
        <v>2040</v>
      </c>
      <c r="M1" s="39">
        <v>2045</v>
      </c>
      <c r="N1" s="39">
        <v>2050</v>
      </c>
      <c r="O1" s="39" t="s">
        <v>136</v>
      </c>
      <c r="P1" s="39" t="s">
        <v>137</v>
      </c>
    </row>
    <row r="2" spans="1:16">
      <c r="A2" s="60" t="s">
        <v>18</v>
      </c>
      <c r="B2" s="60" t="s">
        <v>138</v>
      </c>
      <c r="C2" s="60" t="s">
        <v>104</v>
      </c>
      <c r="D2" s="60" t="s">
        <v>92</v>
      </c>
      <c r="E2" s="19" t="s">
        <v>139</v>
      </c>
      <c r="F2" s="15" t="s">
        <v>225</v>
      </c>
      <c r="G2" s="15">
        <v>13500</v>
      </c>
      <c r="H2" s="15">
        <v>13500</v>
      </c>
      <c r="I2" s="15">
        <v>13500</v>
      </c>
      <c r="J2" s="15">
        <v>13500</v>
      </c>
      <c r="K2" s="15">
        <v>13500</v>
      </c>
      <c r="L2" s="15">
        <v>13500</v>
      </c>
      <c r="M2" s="15">
        <v>13500</v>
      </c>
      <c r="N2" s="15">
        <v>13500</v>
      </c>
      <c r="O2" s="15"/>
      <c r="P2" s="15"/>
    </row>
    <row r="3" spans="1:16">
      <c r="A3" s="60"/>
      <c r="B3" s="60"/>
      <c r="C3" s="60"/>
      <c r="D3" s="60"/>
      <c r="E3" s="19" t="s">
        <v>142</v>
      </c>
      <c r="F3" s="15" t="s">
        <v>225</v>
      </c>
      <c r="G3" s="15">
        <v>8163</v>
      </c>
      <c r="H3" s="15"/>
      <c r="I3" s="15"/>
      <c r="J3" s="15"/>
      <c r="K3" s="15"/>
      <c r="L3" s="15"/>
      <c r="M3" s="15"/>
      <c r="N3" s="15"/>
      <c r="O3" s="15"/>
      <c r="P3" s="15"/>
    </row>
    <row r="4" spans="1:16">
      <c r="A4" s="60"/>
      <c r="B4" s="60"/>
      <c r="C4" s="60"/>
      <c r="D4" s="60"/>
      <c r="E4" s="60" t="s">
        <v>143</v>
      </c>
      <c r="F4" s="15" t="s">
        <v>225</v>
      </c>
      <c r="G4" s="24"/>
      <c r="H4" s="15">
        <v>13500</v>
      </c>
      <c r="I4" s="15">
        <v>13500</v>
      </c>
      <c r="J4" s="15">
        <v>13500</v>
      </c>
      <c r="K4" s="15">
        <v>13500</v>
      </c>
      <c r="L4" s="15">
        <v>13500</v>
      </c>
      <c r="M4" s="15">
        <v>13500</v>
      </c>
      <c r="N4" s="15">
        <v>13500</v>
      </c>
      <c r="O4" s="15" t="s">
        <v>149</v>
      </c>
      <c r="P4" s="15"/>
    </row>
    <row r="5" spans="1:16">
      <c r="A5" s="60"/>
      <c r="B5" s="60"/>
      <c r="C5" s="60"/>
      <c r="D5" s="60"/>
      <c r="E5" s="60"/>
      <c r="F5" s="15">
        <f>--S5</f>
        <v>0</v>
      </c>
      <c r="G5" s="24"/>
      <c r="H5" s="24">
        <f>'Conversion Factors'!$E$15/Efficiency!H4</f>
        <v>0.25274074074074077</v>
      </c>
      <c r="I5" s="24">
        <f>'Conversion Factors'!$E$15/Efficiency!I4</f>
        <v>0.25274074074074077</v>
      </c>
      <c r="J5" s="24">
        <f>'Conversion Factors'!$E$15/Efficiency!J4</f>
        <v>0.25274074074074077</v>
      </c>
      <c r="K5" s="24">
        <f>'Conversion Factors'!$E$15/Efficiency!K4</f>
        <v>0.25274074074074077</v>
      </c>
      <c r="L5" s="24">
        <f>'Conversion Factors'!$E$15/Efficiency!L4</f>
        <v>0.25274074074074077</v>
      </c>
      <c r="M5" s="24">
        <f>'Conversion Factors'!$E$15/Efficiency!M4</f>
        <v>0.25274074074074077</v>
      </c>
      <c r="N5" s="24">
        <f>'Conversion Factors'!$E$15/Efficiency!N4</f>
        <v>0.25274074074074077</v>
      </c>
      <c r="O5" s="15"/>
      <c r="P5" s="15">
        <v>1</v>
      </c>
    </row>
    <row r="6" spans="1:16">
      <c r="A6" s="19" t="s">
        <v>20</v>
      </c>
      <c r="B6" s="19" t="s">
        <v>138</v>
      </c>
      <c r="C6" s="19" t="s">
        <v>104</v>
      </c>
      <c r="D6" s="19" t="s">
        <v>92</v>
      </c>
      <c r="E6" s="19" t="s">
        <v>150</v>
      </c>
      <c r="F6" s="15" t="s">
        <v>226</v>
      </c>
      <c r="G6" s="24"/>
      <c r="H6" s="24">
        <v>0.24399999999999999</v>
      </c>
      <c r="I6" s="24">
        <v>0.24399999999999999</v>
      </c>
      <c r="J6" s="24">
        <v>0.24399999999999999</v>
      </c>
      <c r="K6" s="24">
        <v>0.24399999999999999</v>
      </c>
      <c r="L6" s="24">
        <v>0.24399999999999999</v>
      </c>
      <c r="M6" s="24">
        <v>0.24399999999999999</v>
      </c>
      <c r="N6" s="24">
        <v>0.24399999999999999</v>
      </c>
      <c r="O6" s="15"/>
      <c r="P6" s="15">
        <v>1</v>
      </c>
    </row>
    <row r="7" spans="1:16">
      <c r="A7" s="60" t="s">
        <v>22</v>
      </c>
      <c r="B7" s="60" t="s">
        <v>138</v>
      </c>
      <c r="C7" s="60" t="s">
        <v>92</v>
      </c>
      <c r="D7" s="60" t="s">
        <v>92</v>
      </c>
      <c r="E7" s="19" t="s">
        <v>139</v>
      </c>
      <c r="F7" s="15" t="s">
        <v>226</v>
      </c>
      <c r="G7" s="24">
        <v>0.87</v>
      </c>
      <c r="H7" s="24">
        <v>0.87</v>
      </c>
      <c r="I7" s="24">
        <v>0.87</v>
      </c>
      <c r="J7" s="24">
        <v>0.87</v>
      </c>
      <c r="K7" s="24">
        <v>0.87</v>
      </c>
      <c r="L7" s="24">
        <v>0.87</v>
      </c>
      <c r="M7" s="24">
        <v>0.87</v>
      </c>
      <c r="N7" s="24">
        <v>0.87</v>
      </c>
      <c r="O7" s="15"/>
      <c r="P7" s="15"/>
    </row>
    <row r="8" spans="1:16">
      <c r="A8" s="60"/>
      <c r="B8" s="60"/>
      <c r="C8" s="60"/>
      <c r="D8" s="60"/>
      <c r="E8" s="19" t="s">
        <v>143</v>
      </c>
      <c r="F8" s="15" t="s">
        <v>226</v>
      </c>
      <c r="G8" s="24"/>
      <c r="H8" s="24">
        <v>0.85</v>
      </c>
      <c r="I8" s="24">
        <v>0.85</v>
      </c>
      <c r="J8" s="24">
        <v>0.85</v>
      </c>
      <c r="K8" s="24">
        <v>0.85</v>
      </c>
      <c r="L8" s="24">
        <v>0.85</v>
      </c>
      <c r="M8" s="24">
        <v>0.85</v>
      </c>
      <c r="N8" s="24">
        <v>0.85</v>
      </c>
      <c r="O8" s="15" t="s">
        <v>149</v>
      </c>
      <c r="P8" s="15">
        <v>1</v>
      </c>
    </row>
    <row r="9" spans="1:16">
      <c r="A9" s="60"/>
      <c r="B9" s="60"/>
      <c r="C9" s="60"/>
      <c r="D9" s="60"/>
      <c r="E9" s="19"/>
      <c r="F9" s="15"/>
      <c r="G9" s="24"/>
      <c r="H9" s="24"/>
      <c r="I9" s="24"/>
      <c r="J9" s="24"/>
      <c r="K9" s="24"/>
      <c r="L9" s="24"/>
      <c r="M9" s="24"/>
      <c r="N9" s="24"/>
      <c r="O9" s="15"/>
      <c r="P9" s="15"/>
    </row>
    <row r="10" spans="1:16">
      <c r="A10" s="60" t="s">
        <v>24</v>
      </c>
      <c r="B10" s="60" t="s">
        <v>138</v>
      </c>
      <c r="C10" s="60"/>
      <c r="D10" s="60"/>
      <c r="E10" s="19" t="s">
        <v>139</v>
      </c>
      <c r="F10" s="15" t="s">
        <v>226</v>
      </c>
      <c r="G10" s="24">
        <v>0.87</v>
      </c>
      <c r="H10" s="24">
        <v>0.87</v>
      </c>
      <c r="I10" s="24">
        <v>0.87</v>
      </c>
      <c r="J10" s="24">
        <v>0.87</v>
      </c>
      <c r="K10" s="24">
        <v>0.87</v>
      </c>
      <c r="L10" s="24">
        <v>0.87</v>
      </c>
      <c r="M10" s="24">
        <v>0.87</v>
      </c>
      <c r="N10" s="24">
        <v>0.87</v>
      </c>
      <c r="O10" s="15"/>
      <c r="P10" s="15"/>
    </row>
    <row r="11" spans="1:16">
      <c r="A11" s="60"/>
      <c r="B11" s="60"/>
      <c r="C11" s="60"/>
      <c r="D11" s="60"/>
      <c r="E11" s="19" t="s">
        <v>143</v>
      </c>
      <c r="F11" s="15" t="s">
        <v>226</v>
      </c>
      <c r="G11" s="24"/>
      <c r="H11" s="24">
        <v>0.85</v>
      </c>
      <c r="I11" s="24">
        <v>0.85</v>
      </c>
      <c r="J11" s="24">
        <v>0.85</v>
      </c>
      <c r="K11" s="24">
        <v>0.85</v>
      </c>
      <c r="L11" s="24">
        <v>0.85</v>
      </c>
      <c r="M11" s="24">
        <v>0.85</v>
      </c>
      <c r="N11" s="24">
        <v>0.85</v>
      </c>
      <c r="O11" s="15" t="s">
        <v>149</v>
      </c>
      <c r="P11" s="15">
        <v>1</v>
      </c>
    </row>
    <row r="12" spans="1:16">
      <c r="A12" s="60"/>
      <c r="B12" s="60"/>
      <c r="C12" s="60"/>
      <c r="D12" s="60"/>
      <c r="E12" s="19"/>
      <c r="F12" s="15"/>
      <c r="G12" s="24"/>
      <c r="H12" s="24"/>
      <c r="I12" s="24"/>
      <c r="J12" s="24"/>
      <c r="K12" s="24"/>
      <c r="L12" s="24"/>
      <c r="M12" s="24"/>
      <c r="N12" s="24"/>
      <c r="O12" s="15"/>
      <c r="P12" s="15"/>
    </row>
    <row r="13" spans="1:16">
      <c r="A13" s="60" t="s">
        <v>26</v>
      </c>
      <c r="B13" s="60" t="s">
        <v>153</v>
      </c>
      <c r="C13" s="60" t="s">
        <v>102</v>
      </c>
      <c r="D13" s="60" t="s">
        <v>92</v>
      </c>
      <c r="E13" s="19" t="s">
        <v>139</v>
      </c>
      <c r="F13" s="15" t="s">
        <v>225</v>
      </c>
      <c r="G13" s="24">
        <v>7200</v>
      </c>
      <c r="H13" s="24">
        <v>7200</v>
      </c>
      <c r="I13" s="24">
        <v>7200</v>
      </c>
      <c r="J13" s="24">
        <v>7200</v>
      </c>
      <c r="K13" s="24">
        <v>7200</v>
      </c>
      <c r="L13" s="24">
        <v>7200</v>
      </c>
      <c r="M13" s="24">
        <v>7200</v>
      </c>
      <c r="N13" s="24">
        <v>7200</v>
      </c>
      <c r="O13" s="15"/>
      <c r="P13" s="15"/>
    </row>
    <row r="14" spans="1:16">
      <c r="A14" s="60"/>
      <c r="B14" s="60"/>
      <c r="C14" s="60"/>
      <c r="D14" s="60"/>
      <c r="E14" s="60" t="s">
        <v>143</v>
      </c>
      <c r="F14" s="15" t="s">
        <v>225</v>
      </c>
      <c r="G14" s="24"/>
      <c r="H14" s="15">
        <v>6360</v>
      </c>
      <c r="I14" s="15">
        <v>6360</v>
      </c>
      <c r="J14" s="15">
        <v>6360</v>
      </c>
      <c r="K14" s="15">
        <v>6360</v>
      </c>
      <c r="L14" s="15">
        <v>6360</v>
      </c>
      <c r="M14" s="15">
        <v>6360</v>
      </c>
      <c r="N14" s="15">
        <v>6360</v>
      </c>
      <c r="O14" s="15" t="s">
        <v>149</v>
      </c>
      <c r="P14" s="15"/>
    </row>
    <row r="15" spans="1:16">
      <c r="A15" s="60"/>
      <c r="B15" s="60"/>
      <c r="C15" s="60"/>
      <c r="D15" s="60"/>
      <c r="E15" s="60"/>
      <c r="F15" s="15" t="s">
        <v>226</v>
      </c>
      <c r="G15" s="24"/>
      <c r="H15" s="24">
        <f>'Conversion Factors'!$E$15/Efficiency!H14</f>
        <v>0.53647798742138364</v>
      </c>
      <c r="I15" s="24">
        <f>'Conversion Factors'!$E$15/Efficiency!I14</f>
        <v>0.53647798742138364</v>
      </c>
      <c r="J15" s="24">
        <f>'Conversion Factors'!$E$15/Efficiency!J14</f>
        <v>0.53647798742138364</v>
      </c>
      <c r="K15" s="24">
        <f>'Conversion Factors'!$E$15/Efficiency!K14</f>
        <v>0.53647798742138364</v>
      </c>
      <c r="L15" s="24">
        <f>'Conversion Factors'!$E$15/Efficiency!L14</f>
        <v>0.53647798742138364</v>
      </c>
      <c r="M15" s="24">
        <f>'Conversion Factors'!$E$15/Efficiency!M14</f>
        <v>0.53647798742138364</v>
      </c>
      <c r="N15" s="24">
        <f>'Conversion Factors'!$E$15/Efficiency!N14</f>
        <v>0.53647798742138364</v>
      </c>
      <c r="O15" s="15"/>
      <c r="P15" s="15">
        <v>1</v>
      </c>
    </row>
    <row r="16" spans="1:16">
      <c r="A16" s="60" t="s">
        <v>28</v>
      </c>
      <c r="B16" s="60" t="s">
        <v>153</v>
      </c>
      <c r="C16" s="60" t="s">
        <v>102</v>
      </c>
      <c r="D16" s="60" t="s">
        <v>92</v>
      </c>
      <c r="E16" s="19" t="s">
        <v>139</v>
      </c>
      <c r="F16" s="15" t="s">
        <v>225</v>
      </c>
      <c r="G16" s="15">
        <v>7530</v>
      </c>
      <c r="H16" s="15">
        <v>7530</v>
      </c>
      <c r="I16" s="15">
        <v>7530</v>
      </c>
      <c r="J16" s="15">
        <v>7530</v>
      </c>
      <c r="K16" s="15">
        <v>7530</v>
      </c>
      <c r="L16" s="15">
        <v>7530</v>
      </c>
      <c r="M16" s="15">
        <v>7530</v>
      </c>
      <c r="N16" s="15">
        <v>7530</v>
      </c>
      <c r="O16" s="15"/>
      <c r="P16" s="15"/>
    </row>
    <row r="17" spans="1:16">
      <c r="A17" s="60"/>
      <c r="B17" s="60"/>
      <c r="C17" s="60"/>
      <c r="D17" s="60"/>
      <c r="E17" s="19" t="s">
        <v>142</v>
      </c>
      <c r="F17" s="15"/>
      <c r="G17" s="15">
        <v>6635</v>
      </c>
      <c r="H17" s="15"/>
      <c r="I17" s="15"/>
      <c r="J17" s="15"/>
      <c r="K17" s="15"/>
      <c r="L17" s="15"/>
      <c r="M17" s="15"/>
      <c r="N17" s="15"/>
      <c r="O17" s="15"/>
      <c r="P17" s="15"/>
    </row>
    <row r="18" spans="1:16">
      <c r="A18" s="60"/>
      <c r="B18" s="60"/>
      <c r="C18" s="60"/>
      <c r="D18" s="60"/>
      <c r="E18" s="60" t="s">
        <v>143</v>
      </c>
      <c r="F18" s="15" t="s">
        <v>225</v>
      </c>
      <c r="G18" s="24"/>
      <c r="H18" s="15">
        <v>7160</v>
      </c>
      <c r="I18" s="15">
        <v>7160</v>
      </c>
      <c r="J18" s="15">
        <v>7160</v>
      </c>
      <c r="K18" s="15">
        <v>7160</v>
      </c>
      <c r="L18" s="15">
        <v>7160</v>
      </c>
      <c r="M18" s="15">
        <v>7160</v>
      </c>
      <c r="N18" s="15">
        <v>7160</v>
      </c>
      <c r="O18" s="15" t="s">
        <v>149</v>
      </c>
      <c r="P18" s="15"/>
    </row>
    <row r="19" spans="1:16">
      <c r="A19" s="60"/>
      <c r="B19" s="60"/>
      <c r="C19" s="60"/>
      <c r="D19" s="60"/>
      <c r="E19" s="60"/>
      <c r="F19" s="15" t="s">
        <v>226</v>
      </c>
      <c r="G19" s="24"/>
      <c r="H19" s="24">
        <f>'Conversion Factors'!$E$15/Efficiency!H18</f>
        <v>0.47653631284916204</v>
      </c>
      <c r="I19" s="24">
        <f>'Conversion Factors'!$E$15/Efficiency!I18</f>
        <v>0.47653631284916204</v>
      </c>
      <c r="J19" s="24">
        <f>'Conversion Factors'!$E$15/Efficiency!J18</f>
        <v>0.47653631284916204</v>
      </c>
      <c r="K19" s="24">
        <f>'Conversion Factors'!$E$15/Efficiency!K18</f>
        <v>0.47653631284916204</v>
      </c>
      <c r="L19" s="24">
        <f>'Conversion Factors'!$E$15/Efficiency!L18</f>
        <v>0.47653631284916204</v>
      </c>
      <c r="M19" s="24">
        <f>'Conversion Factors'!$E$15/Efficiency!M18</f>
        <v>0.47653631284916204</v>
      </c>
      <c r="N19" s="24">
        <f>'Conversion Factors'!$E$15/Efficiency!N18</f>
        <v>0.47653631284916204</v>
      </c>
      <c r="O19" s="24"/>
      <c r="P19" s="24"/>
    </row>
    <row r="20" spans="1:16">
      <c r="A20" s="60" t="s">
        <v>31</v>
      </c>
      <c r="B20" s="60" t="s">
        <v>153</v>
      </c>
      <c r="C20" s="60" t="s">
        <v>102</v>
      </c>
      <c r="D20" s="60" t="s">
        <v>92</v>
      </c>
      <c r="E20" s="19" t="s">
        <v>139</v>
      </c>
      <c r="F20" s="15"/>
      <c r="G20" s="24"/>
      <c r="H20" s="24"/>
      <c r="I20" s="24"/>
      <c r="J20" s="24"/>
      <c r="K20" s="24"/>
      <c r="L20" s="24"/>
      <c r="M20" s="24"/>
      <c r="N20" s="24"/>
      <c r="O20" s="15"/>
      <c r="P20" s="15"/>
    </row>
    <row r="21" spans="1:16">
      <c r="A21" s="60"/>
      <c r="B21" s="60"/>
      <c r="C21" s="60"/>
      <c r="D21" s="60"/>
      <c r="E21" s="19" t="s">
        <v>142</v>
      </c>
      <c r="F21" s="15"/>
      <c r="G21" s="24">
        <v>9639</v>
      </c>
      <c r="H21" s="24"/>
      <c r="I21" s="24"/>
      <c r="J21" s="24"/>
      <c r="K21" s="24"/>
      <c r="L21" s="24"/>
      <c r="M21" s="24"/>
      <c r="N21" s="24"/>
      <c r="O21" s="15"/>
      <c r="P21" s="15"/>
    </row>
    <row r="22" spans="1:16">
      <c r="A22" s="60"/>
      <c r="B22" s="60"/>
      <c r="C22" s="60"/>
      <c r="D22" s="60"/>
      <c r="E22" s="60" t="s">
        <v>143</v>
      </c>
      <c r="F22" s="15" t="s">
        <v>225</v>
      </c>
      <c r="G22" s="24"/>
      <c r="H22" s="15">
        <v>9720</v>
      </c>
      <c r="I22" s="15">
        <v>9720</v>
      </c>
      <c r="J22" s="15">
        <v>9720</v>
      </c>
      <c r="K22" s="15">
        <v>9720</v>
      </c>
      <c r="L22" s="15">
        <v>9720</v>
      </c>
      <c r="M22" s="15">
        <v>9720</v>
      </c>
      <c r="N22" s="15">
        <v>9720</v>
      </c>
      <c r="O22" s="15" t="s">
        <v>149</v>
      </c>
      <c r="P22" s="15"/>
    </row>
    <row r="23" spans="1:16">
      <c r="A23" s="60"/>
      <c r="B23" s="60"/>
      <c r="C23" s="60"/>
      <c r="D23" s="60"/>
      <c r="E23" s="60"/>
      <c r="F23" s="15" t="s">
        <v>226</v>
      </c>
      <c r="G23" s="24"/>
      <c r="H23" s="24">
        <f>'Conversion Factors'!$E$15/Efficiency!H22</f>
        <v>0.35102880658436214</v>
      </c>
      <c r="I23" s="24">
        <f>'Conversion Factors'!$E$15/Efficiency!I22</f>
        <v>0.35102880658436214</v>
      </c>
      <c r="J23" s="24">
        <f>'Conversion Factors'!$E$15/Efficiency!J22</f>
        <v>0.35102880658436214</v>
      </c>
      <c r="K23" s="24">
        <f>'Conversion Factors'!$E$15/Efficiency!K22</f>
        <v>0.35102880658436214</v>
      </c>
      <c r="L23" s="24">
        <f>'Conversion Factors'!$E$15/Efficiency!L22</f>
        <v>0.35102880658436214</v>
      </c>
      <c r="M23" s="24">
        <f>'Conversion Factors'!$E$15/Efficiency!M22</f>
        <v>0.35102880658436214</v>
      </c>
      <c r="N23" s="24">
        <f>'Conversion Factors'!$E$15/Efficiency!N22</f>
        <v>0.35102880658436214</v>
      </c>
      <c r="O23" s="15"/>
      <c r="P23" s="15">
        <v>1</v>
      </c>
    </row>
    <row r="24" spans="1:16">
      <c r="A24" s="60" t="s">
        <v>37</v>
      </c>
      <c r="B24" s="60" t="s">
        <v>138</v>
      </c>
      <c r="C24" s="60" t="s">
        <v>106</v>
      </c>
      <c r="D24" s="60" t="s">
        <v>92</v>
      </c>
      <c r="E24" s="19" t="s">
        <v>142</v>
      </c>
      <c r="F24" s="15"/>
      <c r="G24" s="24">
        <v>11000</v>
      </c>
      <c r="H24" s="24"/>
      <c r="I24" s="24"/>
      <c r="J24" s="24"/>
      <c r="K24" s="24"/>
      <c r="L24" s="24"/>
      <c r="M24" s="24"/>
      <c r="N24" s="24"/>
      <c r="O24" s="15"/>
      <c r="P24" s="15"/>
    </row>
    <row r="25" spans="1:16">
      <c r="A25" s="60"/>
      <c r="B25" s="60"/>
      <c r="C25" s="60" t="s">
        <v>106</v>
      </c>
      <c r="D25" s="60"/>
      <c r="E25" s="60" t="s">
        <v>143</v>
      </c>
      <c r="F25" s="15" t="s">
        <v>225</v>
      </c>
      <c r="G25" s="24"/>
      <c r="H25" s="30">
        <v>10460</v>
      </c>
      <c r="I25" s="30">
        <v>10460</v>
      </c>
      <c r="J25" s="30">
        <v>10460</v>
      </c>
      <c r="K25" s="30">
        <v>10460</v>
      </c>
      <c r="L25" s="30">
        <v>10460</v>
      </c>
      <c r="M25" s="30">
        <v>10460</v>
      </c>
      <c r="N25" s="30">
        <v>10460</v>
      </c>
      <c r="O25" s="15" t="s">
        <v>149</v>
      </c>
      <c r="P25" s="15"/>
    </row>
    <row r="26" spans="1:16">
      <c r="A26" s="60"/>
      <c r="B26" s="60"/>
      <c r="C26" s="60"/>
      <c r="D26" s="60"/>
      <c r="E26" s="60"/>
      <c r="F26" s="15" t="s">
        <v>226</v>
      </c>
      <c r="G26" s="24"/>
      <c r="H26" s="24">
        <f>'Conversion Factors'!$E$15/Efficiency!H25</f>
        <v>0.32619502868068834</v>
      </c>
      <c r="I26" s="24">
        <f>'Conversion Factors'!$E$15/Efficiency!I25</f>
        <v>0.32619502868068834</v>
      </c>
      <c r="J26" s="24">
        <f>'Conversion Factors'!$E$15/Efficiency!J25</f>
        <v>0.32619502868068834</v>
      </c>
      <c r="K26" s="24">
        <f>'Conversion Factors'!$E$15/Efficiency!K25</f>
        <v>0.32619502868068834</v>
      </c>
      <c r="L26" s="24">
        <f>'Conversion Factors'!$E$15/Efficiency!L25</f>
        <v>0.32619502868068834</v>
      </c>
      <c r="M26" s="24">
        <f>'Conversion Factors'!$E$15/Efficiency!M25</f>
        <v>0.32619502868068834</v>
      </c>
      <c r="N26" s="24">
        <f>'Conversion Factors'!$E$15/Efficiency!N25</f>
        <v>0.32619502868068834</v>
      </c>
      <c r="O26" s="15"/>
      <c r="P26" s="15">
        <v>1</v>
      </c>
    </row>
    <row r="27" spans="1:16">
      <c r="A27" s="60" t="s">
        <v>39</v>
      </c>
      <c r="B27" s="60" t="s">
        <v>138</v>
      </c>
      <c r="C27" s="60" t="s">
        <v>94</v>
      </c>
      <c r="D27" s="60" t="s">
        <v>96</v>
      </c>
      <c r="E27" s="19"/>
      <c r="F27" s="15"/>
      <c r="G27" s="24"/>
      <c r="H27" s="24"/>
      <c r="I27" s="24"/>
      <c r="J27" s="24"/>
      <c r="K27" s="24"/>
      <c r="L27" s="24"/>
      <c r="M27" s="24"/>
      <c r="N27" s="24"/>
      <c r="O27" s="15"/>
      <c r="P27" s="15"/>
    </row>
    <row r="28" spans="1:16" ht="12.6" customHeight="1">
      <c r="A28" s="60"/>
      <c r="B28" s="60"/>
      <c r="C28" s="60"/>
      <c r="D28" s="60"/>
      <c r="E28" s="60" t="s">
        <v>150</v>
      </c>
      <c r="F28" s="15" t="s">
        <v>226</v>
      </c>
      <c r="G28" s="24"/>
      <c r="H28" s="24">
        <v>0.82099999999999995</v>
      </c>
      <c r="I28" s="24">
        <v>0.82099999999999995</v>
      </c>
      <c r="J28" s="24">
        <v>0.83799999999999997</v>
      </c>
      <c r="K28" s="24">
        <v>0.83799999999999997</v>
      </c>
      <c r="L28" s="24">
        <v>0.85599999999999998</v>
      </c>
      <c r="M28" s="24">
        <v>0.85599999999999998</v>
      </c>
      <c r="N28" s="24">
        <v>0.85599999999999998</v>
      </c>
      <c r="O28" s="16"/>
      <c r="P28" s="15">
        <v>1</v>
      </c>
    </row>
    <row r="29" spans="1:16">
      <c r="A29" s="60"/>
      <c r="B29" s="60"/>
      <c r="C29" s="60"/>
      <c r="D29" s="60"/>
      <c r="E29" s="60"/>
      <c r="F29" s="15"/>
      <c r="G29" s="24"/>
      <c r="H29" s="24"/>
      <c r="I29" s="24"/>
      <c r="J29" s="24"/>
      <c r="K29" s="24"/>
      <c r="L29" s="24"/>
      <c r="M29" s="24"/>
      <c r="N29" s="24"/>
      <c r="O29" s="15"/>
      <c r="P29" s="15"/>
    </row>
    <row r="30" spans="1:16">
      <c r="A30" s="60" t="s">
        <v>41</v>
      </c>
      <c r="B30" s="60" t="s">
        <v>138</v>
      </c>
      <c r="C30" s="60" t="s">
        <v>94</v>
      </c>
      <c r="D30" s="60" t="s">
        <v>96</v>
      </c>
      <c r="E30" s="19"/>
      <c r="F30" s="15"/>
      <c r="G30" s="24"/>
      <c r="H30" s="24"/>
      <c r="I30" s="24"/>
      <c r="J30" s="24"/>
      <c r="K30" s="24"/>
      <c r="L30" s="24"/>
      <c r="M30" s="24"/>
      <c r="N30" s="24"/>
      <c r="O30" s="15"/>
      <c r="P30" s="15"/>
    </row>
    <row r="31" spans="1:16" ht="12.6" customHeight="1">
      <c r="A31" s="60"/>
      <c r="B31" s="60"/>
      <c r="C31" s="60"/>
      <c r="D31" s="60"/>
      <c r="E31" s="60" t="s">
        <v>150</v>
      </c>
      <c r="F31" s="15" t="s">
        <v>226</v>
      </c>
      <c r="G31" s="24"/>
      <c r="H31" s="24">
        <v>0.67600000000000005</v>
      </c>
      <c r="I31" s="24">
        <v>0.68899999999999995</v>
      </c>
      <c r="J31" s="24">
        <v>0.70299999999999996</v>
      </c>
      <c r="K31" s="24">
        <v>0.71</v>
      </c>
      <c r="L31" s="24">
        <v>0.71699999999999997</v>
      </c>
      <c r="M31" s="24">
        <v>0.71699999999999997</v>
      </c>
      <c r="N31" s="24">
        <v>0.71699999999999997</v>
      </c>
      <c r="O31" s="16"/>
      <c r="P31" s="15">
        <v>1</v>
      </c>
    </row>
    <row r="32" spans="1:16">
      <c r="A32" s="60"/>
      <c r="B32" s="60"/>
      <c r="C32" s="60"/>
      <c r="D32" s="60"/>
      <c r="E32" s="60"/>
      <c r="F32" s="15"/>
      <c r="G32" s="24"/>
      <c r="H32" s="24"/>
      <c r="I32" s="24"/>
      <c r="J32" s="24"/>
      <c r="K32" s="24"/>
      <c r="L32" s="24"/>
      <c r="M32" s="24"/>
      <c r="N32" s="24"/>
      <c r="O32" s="15"/>
      <c r="P32" s="15"/>
    </row>
    <row r="33" spans="1:16">
      <c r="A33" s="60" t="s">
        <v>43</v>
      </c>
      <c r="B33" s="60" t="s">
        <v>138</v>
      </c>
      <c r="C33" s="60" t="s">
        <v>100</v>
      </c>
      <c r="D33" s="60" t="s">
        <v>92</v>
      </c>
      <c r="E33" s="19"/>
      <c r="F33" s="15"/>
      <c r="G33" s="24"/>
      <c r="H33" s="24"/>
      <c r="I33" s="24"/>
      <c r="J33" s="24"/>
      <c r="K33" s="24"/>
      <c r="L33" s="24"/>
      <c r="M33" s="24"/>
      <c r="N33" s="24"/>
      <c r="O33" s="15"/>
      <c r="P33" s="15"/>
    </row>
    <row r="34" spans="1:16">
      <c r="A34" s="60"/>
      <c r="B34" s="60"/>
      <c r="C34" s="60"/>
      <c r="D34" s="60"/>
      <c r="E34" s="60" t="s">
        <v>143</v>
      </c>
      <c r="F34" s="15" t="s">
        <v>225</v>
      </c>
      <c r="G34" s="24"/>
      <c r="H34" s="15">
        <f t="shared" ref="H34:N34" si="0">H14</f>
        <v>6360</v>
      </c>
      <c r="I34" s="15">
        <f t="shared" si="0"/>
        <v>6360</v>
      </c>
      <c r="J34" s="15">
        <f t="shared" si="0"/>
        <v>6360</v>
      </c>
      <c r="K34" s="15">
        <f t="shared" si="0"/>
        <v>6360</v>
      </c>
      <c r="L34" s="15">
        <f t="shared" si="0"/>
        <v>6360</v>
      </c>
      <c r="M34" s="15">
        <f t="shared" si="0"/>
        <v>6360</v>
      </c>
      <c r="N34" s="15">
        <f t="shared" si="0"/>
        <v>6360</v>
      </c>
      <c r="O34" s="15"/>
      <c r="P34" s="15"/>
    </row>
    <row r="35" spans="1:16">
      <c r="A35" s="60"/>
      <c r="B35" s="60"/>
      <c r="C35" s="60"/>
      <c r="D35" s="60"/>
      <c r="E35" s="60"/>
      <c r="F35" s="15" t="s">
        <v>226</v>
      </c>
      <c r="G35" s="24"/>
      <c r="H35" s="24">
        <f>'Conversion Factors'!$E$15/Efficiency!H34</f>
        <v>0.53647798742138364</v>
      </c>
      <c r="I35" s="24">
        <f>'Conversion Factors'!$E$15/Efficiency!I34</f>
        <v>0.53647798742138364</v>
      </c>
      <c r="J35" s="24">
        <f>'Conversion Factors'!$E$15/Efficiency!J34</f>
        <v>0.53647798742138364</v>
      </c>
      <c r="K35" s="24">
        <f>'Conversion Factors'!$E$15/Efficiency!K34</f>
        <v>0.53647798742138364</v>
      </c>
      <c r="L35" s="24">
        <f>'Conversion Factors'!$E$15/Efficiency!L34</f>
        <v>0.53647798742138364</v>
      </c>
      <c r="M35" s="24">
        <f>'Conversion Factors'!$E$15/Efficiency!M34</f>
        <v>0.53647798742138364</v>
      </c>
      <c r="N35" s="24">
        <f>'Conversion Factors'!$E$15/Efficiency!N34</f>
        <v>0.53647798742138364</v>
      </c>
      <c r="O35" s="15"/>
      <c r="P35" s="15">
        <v>1</v>
      </c>
    </row>
    <row r="36" spans="1:16">
      <c r="A36" s="60" t="s">
        <v>46</v>
      </c>
      <c r="B36" s="60" t="s">
        <v>138</v>
      </c>
      <c r="C36" s="60" t="s">
        <v>98</v>
      </c>
      <c r="D36" s="60" t="s">
        <v>100</v>
      </c>
      <c r="E36" s="19"/>
      <c r="F36" s="15"/>
      <c r="G36" s="24"/>
      <c r="H36" s="24"/>
      <c r="I36" s="24"/>
      <c r="J36" s="24"/>
      <c r="K36" s="24"/>
      <c r="L36" s="24"/>
      <c r="M36" s="24"/>
      <c r="N36" s="24"/>
      <c r="O36" s="15"/>
      <c r="P36" s="15"/>
    </row>
    <row r="37" spans="1:16">
      <c r="A37" s="60"/>
      <c r="B37" s="60"/>
      <c r="C37" s="60"/>
      <c r="D37" s="60"/>
      <c r="E37" s="60" t="s">
        <v>150</v>
      </c>
      <c r="F37" s="15" t="s">
        <v>226</v>
      </c>
      <c r="G37" s="24"/>
      <c r="H37" s="24">
        <v>1</v>
      </c>
      <c r="I37" s="24">
        <v>1</v>
      </c>
      <c r="J37" s="24">
        <v>1</v>
      </c>
      <c r="K37" s="24">
        <v>1</v>
      </c>
      <c r="L37" s="24">
        <v>1</v>
      </c>
      <c r="M37" s="24">
        <v>1</v>
      </c>
      <c r="N37" s="24">
        <v>1</v>
      </c>
      <c r="O37" s="15" t="s">
        <v>227</v>
      </c>
      <c r="P37" s="15">
        <v>1</v>
      </c>
    </row>
    <row r="38" spans="1:16">
      <c r="A38" s="60"/>
      <c r="B38" s="60"/>
      <c r="C38" s="19" t="s">
        <v>92</v>
      </c>
      <c r="D38" s="19" t="s">
        <v>100</v>
      </c>
      <c r="E38" s="60"/>
      <c r="F38" s="15" t="s">
        <v>226</v>
      </c>
      <c r="G38" s="24"/>
      <c r="H38" s="24">
        <v>1E-3</v>
      </c>
      <c r="I38" s="24">
        <v>1E-3</v>
      </c>
      <c r="J38" s="24">
        <v>1E-3</v>
      </c>
      <c r="K38" s="24">
        <v>1E-3</v>
      </c>
      <c r="L38" s="24">
        <v>1E-3</v>
      </c>
      <c r="M38" s="24">
        <v>1E-3</v>
      </c>
      <c r="N38" s="24">
        <v>1E-3</v>
      </c>
      <c r="O38" s="15" t="s">
        <v>228</v>
      </c>
      <c r="P38" s="15">
        <v>1</v>
      </c>
    </row>
    <row r="39" spans="1:16">
      <c r="A39" s="60" t="s">
        <v>48</v>
      </c>
      <c r="B39" s="60" t="s">
        <v>138</v>
      </c>
      <c r="C39" s="60" t="s">
        <v>100</v>
      </c>
      <c r="D39" s="60" t="s">
        <v>100</v>
      </c>
      <c r="E39" s="19"/>
      <c r="F39" s="15"/>
      <c r="G39" s="24"/>
      <c r="H39" s="24"/>
      <c r="I39" s="24"/>
      <c r="J39" s="24"/>
      <c r="K39" s="24"/>
      <c r="L39" s="24"/>
      <c r="M39" s="24"/>
      <c r="N39" s="24"/>
      <c r="O39" s="15"/>
      <c r="P39" s="15"/>
    </row>
    <row r="40" spans="1:16">
      <c r="A40" s="60"/>
      <c r="B40" s="60"/>
      <c r="C40" s="60"/>
      <c r="D40" s="60"/>
      <c r="E40" s="60" t="s">
        <v>150</v>
      </c>
      <c r="F40" s="15" t="s">
        <v>226</v>
      </c>
      <c r="G40" s="24"/>
      <c r="H40" s="24">
        <v>1</v>
      </c>
      <c r="I40" s="24">
        <v>1</v>
      </c>
      <c r="J40" s="24">
        <v>1</v>
      </c>
      <c r="K40" s="24">
        <v>1</v>
      </c>
      <c r="L40" s="24">
        <v>1</v>
      </c>
      <c r="M40" s="24">
        <v>1</v>
      </c>
      <c r="N40" s="24">
        <v>1</v>
      </c>
      <c r="O40" s="15"/>
      <c r="P40" s="15">
        <v>1</v>
      </c>
    </row>
    <row r="41" spans="1:16">
      <c r="A41" s="60"/>
      <c r="B41" s="60"/>
      <c r="C41" s="60"/>
      <c r="D41" s="60"/>
      <c r="E41" s="60"/>
      <c r="F41" s="15"/>
      <c r="G41" s="24"/>
      <c r="H41" s="24"/>
      <c r="I41" s="24"/>
      <c r="J41" s="24"/>
      <c r="K41" s="24"/>
      <c r="L41" s="24"/>
      <c r="M41" s="24"/>
      <c r="N41" s="24"/>
      <c r="O41" s="15"/>
      <c r="P41" s="15"/>
    </row>
    <row r="42" spans="1:16">
      <c r="A42" s="60" t="s">
        <v>51</v>
      </c>
      <c r="B42" s="60" t="s">
        <v>138</v>
      </c>
      <c r="C42" s="60" t="s">
        <v>92</v>
      </c>
      <c r="D42" s="60" t="s">
        <v>94</v>
      </c>
      <c r="E42" s="19"/>
      <c r="F42" s="15"/>
      <c r="G42" s="24"/>
      <c r="H42" s="24"/>
      <c r="I42" s="24"/>
      <c r="J42" s="24"/>
      <c r="K42" s="24"/>
      <c r="L42" s="24"/>
      <c r="M42" s="24"/>
      <c r="N42" s="24"/>
      <c r="O42" s="15"/>
      <c r="P42" s="15"/>
    </row>
    <row r="43" spans="1:16">
      <c r="A43" s="60"/>
      <c r="B43" s="60"/>
      <c r="C43" s="60"/>
      <c r="D43" s="60"/>
      <c r="E43" s="60" t="s">
        <v>150</v>
      </c>
      <c r="F43" s="15" t="s">
        <v>226</v>
      </c>
      <c r="G43" s="24"/>
      <c r="H43" s="24">
        <v>0.99</v>
      </c>
      <c r="I43" s="24">
        <v>0.99</v>
      </c>
      <c r="J43" s="24">
        <v>0.99</v>
      </c>
      <c r="K43" s="24">
        <v>0.99</v>
      </c>
      <c r="L43" s="24">
        <v>0.99</v>
      </c>
      <c r="M43" s="24">
        <v>0.99</v>
      </c>
      <c r="N43" s="24">
        <v>0.99</v>
      </c>
      <c r="O43" s="15"/>
      <c r="P43" s="15">
        <v>1</v>
      </c>
    </row>
    <row r="44" spans="1:16">
      <c r="A44" s="60"/>
      <c r="B44" s="60"/>
      <c r="C44" s="60"/>
      <c r="D44" s="60"/>
      <c r="E44" s="60"/>
      <c r="F44" s="15"/>
      <c r="G44" s="24"/>
      <c r="H44" s="24"/>
      <c r="I44" s="24"/>
      <c r="J44" s="24"/>
      <c r="K44" s="24"/>
      <c r="L44" s="24"/>
      <c r="M44" s="24"/>
      <c r="N44" s="24"/>
      <c r="O44" s="15"/>
      <c r="P44" s="15"/>
    </row>
    <row r="45" spans="1:16">
      <c r="A45" s="60" t="s">
        <v>53</v>
      </c>
      <c r="B45" s="60" t="s">
        <v>138</v>
      </c>
      <c r="C45" s="60" t="s">
        <v>96</v>
      </c>
      <c r="D45" s="60" t="s">
        <v>98</v>
      </c>
      <c r="E45" s="19"/>
      <c r="F45" s="15"/>
      <c r="G45" s="24"/>
      <c r="H45" s="24"/>
      <c r="I45" s="24"/>
      <c r="J45" s="24"/>
      <c r="K45" s="24"/>
      <c r="L45" s="24"/>
      <c r="M45" s="24"/>
      <c r="N45" s="24"/>
      <c r="O45" s="15"/>
      <c r="P45" s="15"/>
    </row>
    <row r="46" spans="1:16">
      <c r="A46" s="60"/>
      <c r="B46" s="60"/>
      <c r="C46" s="60"/>
      <c r="D46" s="60"/>
      <c r="E46" s="60" t="s">
        <v>150</v>
      </c>
      <c r="F46" s="24" t="s">
        <v>226</v>
      </c>
      <c r="G46" s="24"/>
      <c r="H46" s="24">
        <v>1</v>
      </c>
      <c r="I46" s="24">
        <v>1</v>
      </c>
      <c r="J46" s="24">
        <v>1</v>
      </c>
      <c r="K46" s="24">
        <v>1</v>
      </c>
      <c r="L46" s="24">
        <v>1</v>
      </c>
      <c r="M46" s="24">
        <v>1</v>
      </c>
      <c r="N46" s="24">
        <v>1</v>
      </c>
      <c r="O46" s="15"/>
      <c r="P46" s="15">
        <v>1</v>
      </c>
    </row>
    <row r="47" spans="1:16">
      <c r="A47" s="60"/>
      <c r="B47" s="60"/>
      <c r="C47" s="60"/>
      <c r="D47" s="60"/>
      <c r="E47" s="60"/>
      <c r="F47" s="24"/>
      <c r="G47" s="24"/>
      <c r="H47" s="24"/>
      <c r="I47" s="24"/>
      <c r="J47" s="24"/>
      <c r="K47" s="24"/>
      <c r="L47" s="24"/>
      <c r="M47" s="24"/>
      <c r="N47" s="24"/>
      <c r="O47" s="15"/>
      <c r="P47" s="24"/>
    </row>
    <row r="48" spans="1:16" ht="17.850000000000001" customHeight="1">
      <c r="A48" s="19" t="s">
        <v>55</v>
      </c>
      <c r="B48" s="19" t="s">
        <v>153</v>
      </c>
      <c r="C48" s="19" t="s">
        <v>102</v>
      </c>
      <c r="D48" s="19" t="s">
        <v>96</v>
      </c>
      <c r="E48" s="19" t="s">
        <v>229</v>
      </c>
      <c r="F48" s="15" t="s">
        <v>226</v>
      </c>
      <c r="G48" s="15"/>
      <c r="H48" s="15">
        <v>0.69</v>
      </c>
      <c r="I48" s="15">
        <v>0.69</v>
      </c>
      <c r="J48" s="15">
        <v>0.69</v>
      </c>
      <c r="K48" s="15">
        <v>0.69</v>
      </c>
      <c r="L48" s="15">
        <v>0.69</v>
      </c>
      <c r="M48" s="15">
        <v>0.69</v>
      </c>
      <c r="N48" s="15">
        <v>0.69</v>
      </c>
      <c r="O48" s="16"/>
      <c r="P48" s="15">
        <v>1</v>
      </c>
    </row>
    <row r="49" spans="1:16">
      <c r="A49" s="60" t="s">
        <v>4</v>
      </c>
      <c r="B49" s="60" t="s">
        <v>138</v>
      </c>
      <c r="C49" s="60" t="s">
        <v>230</v>
      </c>
      <c r="D49" s="60" t="s">
        <v>92</v>
      </c>
      <c r="E49" s="19"/>
      <c r="F49" s="15"/>
      <c r="G49" s="15"/>
      <c r="H49" s="15"/>
      <c r="I49" s="15"/>
      <c r="J49" s="15"/>
      <c r="K49" s="15"/>
      <c r="L49" s="15"/>
      <c r="M49" s="15"/>
      <c r="N49" s="15"/>
      <c r="O49" s="15"/>
      <c r="P49" s="15"/>
    </row>
    <row r="50" spans="1:16">
      <c r="A50" s="60"/>
      <c r="B50" s="60"/>
      <c r="C50" s="60"/>
      <c r="D50" s="60"/>
      <c r="E50" s="60"/>
      <c r="F50" s="15" t="s">
        <v>226</v>
      </c>
      <c r="G50" s="15"/>
      <c r="H50" s="24">
        <v>1</v>
      </c>
      <c r="I50" s="24">
        <v>1</v>
      </c>
      <c r="J50" s="24">
        <v>1</v>
      </c>
      <c r="K50" s="24">
        <v>1</v>
      </c>
      <c r="L50" s="24">
        <v>1</v>
      </c>
      <c r="M50" s="24">
        <v>1</v>
      </c>
      <c r="N50" s="24">
        <v>1</v>
      </c>
      <c r="O50" s="15" t="s">
        <v>231</v>
      </c>
      <c r="P50" s="15">
        <v>1</v>
      </c>
    </row>
    <row r="51" spans="1:16">
      <c r="A51" s="60"/>
      <c r="B51" s="60"/>
      <c r="C51" s="60"/>
      <c r="D51" s="60"/>
      <c r="E51" s="60"/>
      <c r="F51" s="15"/>
      <c r="G51" s="15"/>
      <c r="H51" s="24"/>
      <c r="I51" s="24"/>
      <c r="J51" s="24"/>
      <c r="K51" s="24"/>
      <c r="L51" s="24"/>
      <c r="M51" s="24"/>
      <c r="N51" s="24"/>
      <c r="O51" s="15"/>
      <c r="P51" s="15"/>
    </row>
    <row r="52" spans="1:16">
      <c r="A52" s="60" t="s">
        <v>7</v>
      </c>
      <c r="B52" s="60" t="s">
        <v>138</v>
      </c>
      <c r="C52" s="60" t="s">
        <v>230</v>
      </c>
      <c r="D52" s="60" t="s">
        <v>92</v>
      </c>
      <c r="E52" s="19"/>
      <c r="F52" s="15"/>
      <c r="G52" s="15"/>
      <c r="H52" s="24"/>
      <c r="I52" s="24"/>
      <c r="J52" s="24"/>
      <c r="K52" s="24"/>
      <c r="L52" s="24"/>
      <c r="M52" s="24"/>
      <c r="N52" s="24"/>
      <c r="O52" s="15"/>
      <c r="P52" s="15"/>
    </row>
    <row r="53" spans="1:16">
      <c r="A53" s="60"/>
      <c r="B53" s="60"/>
      <c r="C53" s="60"/>
      <c r="D53" s="60"/>
      <c r="E53" s="60"/>
      <c r="F53" s="15" t="s">
        <v>226</v>
      </c>
      <c r="G53" s="15"/>
      <c r="H53" s="24">
        <v>1</v>
      </c>
      <c r="I53" s="24">
        <v>1</v>
      </c>
      <c r="J53" s="24">
        <v>1</v>
      </c>
      <c r="K53" s="24">
        <v>1</v>
      </c>
      <c r="L53" s="24">
        <v>1</v>
      </c>
      <c r="M53" s="24">
        <v>1</v>
      </c>
      <c r="N53" s="24">
        <v>1</v>
      </c>
      <c r="O53" s="15" t="s">
        <v>231</v>
      </c>
      <c r="P53" s="15">
        <v>1</v>
      </c>
    </row>
    <row r="54" spans="1:16">
      <c r="A54" s="60"/>
      <c r="B54" s="60"/>
      <c r="C54" s="60"/>
      <c r="D54" s="60"/>
      <c r="E54" s="60"/>
      <c r="F54" s="15"/>
      <c r="G54" s="15"/>
      <c r="H54" s="24"/>
      <c r="I54" s="24"/>
      <c r="J54" s="24"/>
      <c r="K54" s="24"/>
      <c r="L54" s="24"/>
      <c r="M54" s="24"/>
      <c r="N54" s="24"/>
      <c r="O54" s="15"/>
      <c r="P54" s="15"/>
    </row>
    <row r="55" spans="1:16">
      <c r="A55" s="60" t="s">
        <v>9</v>
      </c>
      <c r="B55" s="60" t="s">
        <v>138</v>
      </c>
      <c r="C55" s="60" t="s">
        <v>230</v>
      </c>
      <c r="D55" s="60" t="s">
        <v>92</v>
      </c>
      <c r="E55" s="19"/>
      <c r="F55" s="15"/>
      <c r="G55" s="15"/>
      <c r="H55" s="24"/>
      <c r="I55" s="24"/>
      <c r="J55" s="24"/>
      <c r="K55" s="24"/>
      <c r="L55" s="24"/>
      <c r="M55" s="24"/>
      <c r="N55" s="24"/>
      <c r="O55" s="15"/>
      <c r="P55" s="15"/>
    </row>
    <row r="56" spans="1:16">
      <c r="A56" s="60"/>
      <c r="B56" s="60"/>
      <c r="C56" s="60"/>
      <c r="D56" s="60"/>
      <c r="E56" s="60"/>
      <c r="F56" s="15" t="s">
        <v>226</v>
      </c>
      <c r="G56" s="15"/>
      <c r="H56" s="24">
        <v>1</v>
      </c>
      <c r="I56" s="24">
        <v>1</v>
      </c>
      <c r="J56" s="24">
        <v>1</v>
      </c>
      <c r="K56" s="24">
        <v>1</v>
      </c>
      <c r="L56" s="24">
        <v>1</v>
      </c>
      <c r="M56" s="24">
        <v>1</v>
      </c>
      <c r="N56" s="24">
        <v>1</v>
      </c>
      <c r="O56" s="15" t="s">
        <v>231</v>
      </c>
      <c r="P56" s="15"/>
    </row>
    <row r="57" spans="1:16">
      <c r="A57" s="60"/>
      <c r="B57" s="60"/>
      <c r="C57" s="60"/>
      <c r="D57" s="60"/>
      <c r="E57" s="60"/>
      <c r="F57" s="15"/>
      <c r="G57" s="15"/>
      <c r="H57" s="24"/>
      <c r="I57" s="24"/>
      <c r="J57" s="24"/>
      <c r="K57" s="24"/>
      <c r="L57" s="24"/>
      <c r="M57" s="24"/>
      <c r="N57" s="24"/>
      <c r="O57" s="15"/>
      <c r="P57" s="15"/>
    </row>
    <row r="58" spans="1:16">
      <c r="A58" s="60" t="s">
        <v>12</v>
      </c>
      <c r="B58" s="60" t="s">
        <v>138</v>
      </c>
      <c r="C58" s="60" t="s">
        <v>230</v>
      </c>
      <c r="D58" s="60" t="s">
        <v>92</v>
      </c>
      <c r="E58" s="19"/>
      <c r="F58" s="15"/>
      <c r="G58" s="15"/>
      <c r="H58" s="24"/>
      <c r="I58" s="24"/>
      <c r="J58" s="24"/>
      <c r="K58" s="24"/>
      <c r="L58" s="24"/>
      <c r="M58" s="24"/>
      <c r="N58" s="24"/>
      <c r="O58" s="15"/>
      <c r="P58" s="15"/>
    </row>
    <row r="59" spans="1:16">
      <c r="A59" s="60"/>
      <c r="B59" s="60"/>
      <c r="C59" s="60"/>
      <c r="D59" s="60"/>
      <c r="E59" s="60"/>
      <c r="F59" s="15" t="s">
        <v>226</v>
      </c>
      <c r="G59" s="15"/>
      <c r="H59" s="24">
        <v>1</v>
      </c>
      <c r="I59" s="24">
        <v>1</v>
      </c>
      <c r="J59" s="24">
        <v>1</v>
      </c>
      <c r="K59" s="24">
        <v>1</v>
      </c>
      <c r="L59" s="24">
        <v>1</v>
      </c>
      <c r="M59" s="24">
        <v>1</v>
      </c>
      <c r="N59" s="24">
        <v>1</v>
      </c>
      <c r="O59" s="15" t="s">
        <v>231</v>
      </c>
      <c r="P59" s="15">
        <v>1</v>
      </c>
    </row>
    <row r="60" spans="1:16">
      <c r="A60" s="60"/>
      <c r="B60" s="60"/>
      <c r="C60" s="60"/>
      <c r="D60" s="60"/>
      <c r="E60" s="60"/>
      <c r="F60" s="15"/>
      <c r="G60" s="15"/>
      <c r="H60" s="24"/>
      <c r="I60" s="24"/>
      <c r="J60" s="24"/>
      <c r="K60" s="24"/>
      <c r="L60" s="24"/>
      <c r="M60" s="24"/>
      <c r="N60" s="24"/>
      <c r="O60" s="15"/>
      <c r="P60" s="15"/>
    </row>
    <row r="61" spans="1:16">
      <c r="A61" s="60" t="s">
        <v>15</v>
      </c>
      <c r="B61" s="60" t="s">
        <v>138</v>
      </c>
      <c r="C61" s="60" t="s">
        <v>230</v>
      </c>
      <c r="D61" s="60" t="s">
        <v>92</v>
      </c>
      <c r="E61" s="19"/>
      <c r="F61" s="15"/>
      <c r="G61" s="15"/>
      <c r="H61" s="24"/>
      <c r="I61" s="24"/>
      <c r="J61" s="24"/>
      <c r="K61" s="24"/>
      <c r="L61" s="24"/>
      <c r="M61" s="24"/>
      <c r="N61" s="24"/>
      <c r="O61" s="15"/>
      <c r="P61" s="15"/>
    </row>
    <row r="62" spans="1:16">
      <c r="A62" s="60"/>
      <c r="B62" s="60"/>
      <c r="C62" s="60"/>
      <c r="D62" s="60"/>
      <c r="E62" s="60"/>
      <c r="F62" s="15" t="s">
        <v>226</v>
      </c>
      <c r="G62" s="15"/>
      <c r="H62" s="24">
        <v>1</v>
      </c>
      <c r="I62" s="24">
        <v>1</v>
      </c>
      <c r="J62" s="24">
        <v>1</v>
      </c>
      <c r="K62" s="24">
        <v>1</v>
      </c>
      <c r="L62" s="24">
        <v>1</v>
      </c>
      <c r="M62" s="24">
        <v>1</v>
      </c>
      <c r="N62" s="24">
        <v>1</v>
      </c>
      <c r="O62" s="15" t="s">
        <v>231</v>
      </c>
      <c r="P62" s="15">
        <v>1</v>
      </c>
    </row>
    <row r="63" spans="1:16">
      <c r="A63" s="60"/>
      <c r="B63" s="60"/>
      <c r="C63" s="60"/>
      <c r="D63" s="60"/>
      <c r="E63" s="60"/>
      <c r="F63" s="15"/>
      <c r="G63" s="15"/>
      <c r="H63" s="24"/>
      <c r="I63" s="24"/>
      <c r="J63" s="24"/>
      <c r="K63" s="24"/>
      <c r="L63" s="24"/>
      <c r="M63" s="24"/>
      <c r="N63" s="24"/>
      <c r="O63" s="15"/>
      <c r="P63" s="15"/>
    </row>
    <row r="64" spans="1:16">
      <c r="A64" s="60" t="s">
        <v>33</v>
      </c>
      <c r="B64" s="60" t="s">
        <v>138</v>
      </c>
      <c r="C64" s="60" t="s">
        <v>230</v>
      </c>
      <c r="D64" s="60" t="s">
        <v>92</v>
      </c>
      <c r="E64" s="19"/>
      <c r="F64" s="15"/>
      <c r="G64" s="15"/>
      <c r="H64" s="24"/>
      <c r="I64" s="24"/>
      <c r="J64" s="24"/>
      <c r="K64" s="24"/>
      <c r="L64" s="24"/>
      <c r="M64" s="24"/>
      <c r="N64" s="24"/>
      <c r="O64" s="15"/>
      <c r="P64" s="15"/>
    </row>
    <row r="65" spans="1:16">
      <c r="A65" s="60"/>
      <c r="B65" s="60"/>
      <c r="C65" s="60"/>
      <c r="D65" s="60"/>
      <c r="E65" s="60" t="s">
        <v>143</v>
      </c>
      <c r="F65" s="15" t="s">
        <v>226</v>
      </c>
      <c r="G65" s="15"/>
      <c r="H65" s="24">
        <v>1</v>
      </c>
      <c r="I65" s="24">
        <v>1</v>
      </c>
      <c r="J65" s="24">
        <v>1</v>
      </c>
      <c r="K65" s="24">
        <v>1</v>
      </c>
      <c r="L65" s="24">
        <v>1</v>
      </c>
      <c r="M65" s="24">
        <v>1</v>
      </c>
      <c r="N65" s="24">
        <v>1</v>
      </c>
      <c r="O65" s="15"/>
      <c r="P65" s="15">
        <v>1</v>
      </c>
    </row>
    <row r="66" spans="1:16">
      <c r="A66" s="60"/>
      <c r="B66" s="60"/>
      <c r="C66" s="60"/>
      <c r="D66" s="60"/>
      <c r="E66" s="60"/>
      <c r="F66" s="15"/>
      <c r="G66" s="15"/>
      <c r="H66" s="24"/>
      <c r="I66" s="24"/>
      <c r="J66" s="24"/>
      <c r="K66" s="24"/>
      <c r="L66" s="24"/>
      <c r="M66" s="24"/>
      <c r="N66" s="24"/>
      <c r="O66" s="15"/>
      <c r="P66" s="15"/>
    </row>
    <row r="67" spans="1:16">
      <c r="A67" s="60" t="s">
        <v>35</v>
      </c>
      <c r="B67" s="60" t="s">
        <v>138</v>
      </c>
      <c r="C67" s="60" t="s">
        <v>230</v>
      </c>
      <c r="D67" s="60" t="s">
        <v>92</v>
      </c>
      <c r="E67" s="19"/>
      <c r="F67" s="15"/>
      <c r="G67" s="15"/>
      <c r="H67" s="24"/>
      <c r="I67" s="24"/>
      <c r="J67" s="24"/>
      <c r="K67" s="24"/>
      <c r="L67" s="24"/>
      <c r="M67" s="24"/>
      <c r="N67" s="24"/>
      <c r="O67" s="15"/>
      <c r="P67" s="15"/>
    </row>
    <row r="68" spans="1:16">
      <c r="A68" s="60"/>
      <c r="B68" s="60"/>
      <c r="C68" s="60"/>
      <c r="D68" s="60"/>
      <c r="E68" s="60" t="s">
        <v>143</v>
      </c>
      <c r="F68" s="15" t="s">
        <v>226</v>
      </c>
      <c r="G68" s="15"/>
      <c r="H68" s="24">
        <v>1</v>
      </c>
      <c r="I68" s="24">
        <v>1</v>
      </c>
      <c r="J68" s="24">
        <v>1</v>
      </c>
      <c r="K68" s="24">
        <v>1</v>
      </c>
      <c r="L68" s="24">
        <v>1</v>
      </c>
      <c r="M68" s="24">
        <v>1</v>
      </c>
      <c r="N68" s="24">
        <v>1</v>
      </c>
      <c r="O68" s="15"/>
      <c r="P68" s="15">
        <v>1</v>
      </c>
    </row>
    <row r="69" spans="1:16">
      <c r="A69" s="60"/>
      <c r="B69" s="60"/>
      <c r="C69" s="60"/>
      <c r="D69" s="60"/>
      <c r="E69" s="60"/>
      <c r="F69" s="15"/>
      <c r="G69" s="15"/>
      <c r="H69" s="24"/>
      <c r="I69" s="24"/>
      <c r="J69" s="24"/>
      <c r="K69" s="24"/>
      <c r="L69" s="24"/>
      <c r="M69" s="24"/>
      <c r="N69" s="24"/>
      <c r="O69" s="15"/>
      <c r="P69" s="15"/>
    </row>
    <row r="70" spans="1:16" ht="12.75" customHeight="1">
      <c r="A70" s="60" t="s">
        <v>57</v>
      </c>
      <c r="B70" s="19" t="s">
        <v>186</v>
      </c>
      <c r="C70" s="62" t="s">
        <v>92</v>
      </c>
      <c r="D70" s="63" t="s">
        <v>232</v>
      </c>
      <c r="E70" s="60" t="s">
        <v>233</v>
      </c>
      <c r="F70" s="15" t="s">
        <v>226</v>
      </c>
      <c r="G70" s="30"/>
      <c r="H70" s="16">
        <v>0.97770000000000001</v>
      </c>
      <c r="I70" s="16">
        <v>0.97770000000000001</v>
      </c>
      <c r="J70" s="16">
        <v>0.97770000000000001</v>
      </c>
      <c r="K70" s="16">
        <v>0.97770000000000001</v>
      </c>
      <c r="L70" s="16">
        <v>0.97770000000000001</v>
      </c>
      <c r="M70" s="16">
        <v>0.97770000000000001</v>
      </c>
      <c r="N70" s="16">
        <v>0.97770000000000001</v>
      </c>
      <c r="O70" s="15" t="s">
        <v>169</v>
      </c>
      <c r="P70" s="15">
        <v>1</v>
      </c>
    </row>
    <row r="71" spans="1:16" ht="12.75" customHeight="1">
      <c r="A71" s="60"/>
      <c r="B71" s="19" t="s">
        <v>193</v>
      </c>
      <c r="C71" s="62"/>
      <c r="D71" s="63"/>
      <c r="E71" s="60"/>
      <c r="F71" s="15"/>
      <c r="G71" s="30"/>
      <c r="H71" s="16">
        <v>0.95179999999999998</v>
      </c>
      <c r="I71" s="16">
        <v>0.95179999999999998</v>
      </c>
      <c r="J71" s="16">
        <v>0.95660000000000001</v>
      </c>
      <c r="K71" s="16">
        <v>0.95660000000000001</v>
      </c>
      <c r="L71" s="16">
        <v>0.95660000000000001</v>
      </c>
      <c r="M71" s="16">
        <v>0.95660000000000001</v>
      </c>
      <c r="N71" s="16">
        <v>0.95660000000000001</v>
      </c>
      <c r="O71" s="15" t="s">
        <v>169</v>
      </c>
      <c r="P71" s="15">
        <v>1</v>
      </c>
    </row>
    <row r="72" spans="1:16" ht="12.75" customHeight="1">
      <c r="A72" s="60"/>
      <c r="B72" s="19" t="s">
        <v>234</v>
      </c>
      <c r="C72" s="62"/>
      <c r="D72" s="63"/>
      <c r="E72" s="60"/>
      <c r="F72" s="15"/>
      <c r="G72" s="30"/>
      <c r="H72" s="16">
        <v>0.99409999999999998</v>
      </c>
      <c r="I72" s="16">
        <v>0.99409999999999998</v>
      </c>
      <c r="J72" s="16">
        <v>0.99409999999999998</v>
      </c>
      <c r="K72" s="16">
        <v>0.99409999999999998</v>
      </c>
      <c r="L72" s="16">
        <v>0.99409999999999998</v>
      </c>
      <c r="M72" s="16">
        <v>0.99409999999999998</v>
      </c>
      <c r="N72" s="16">
        <v>0.99409999999999998</v>
      </c>
      <c r="O72" s="15" t="s">
        <v>169</v>
      </c>
      <c r="P72" s="15">
        <v>1</v>
      </c>
    </row>
    <row r="73" spans="1:16" ht="12.75" customHeight="1">
      <c r="A73" s="60"/>
      <c r="B73" s="19" t="s">
        <v>235</v>
      </c>
      <c r="C73" s="62"/>
      <c r="D73" s="63"/>
      <c r="E73" s="60"/>
      <c r="F73" s="15"/>
      <c r="G73" s="30"/>
      <c r="H73" s="16">
        <v>0.86760000000000004</v>
      </c>
      <c r="I73" s="16">
        <v>0.86760000000000004</v>
      </c>
      <c r="J73" s="16">
        <v>0.87190000000000001</v>
      </c>
      <c r="K73" s="16">
        <v>0.87190000000000001</v>
      </c>
      <c r="L73" s="16">
        <v>0.87190000000000001</v>
      </c>
      <c r="M73" s="16">
        <v>0.87190000000000001</v>
      </c>
      <c r="N73" s="16">
        <v>0.87190000000000001</v>
      </c>
      <c r="O73" s="15" t="s">
        <v>169</v>
      </c>
      <c r="P73" s="15">
        <v>1</v>
      </c>
    </row>
    <row r="74" spans="1:16" ht="12.75" customHeight="1">
      <c r="A74" s="60"/>
      <c r="B74" s="19" t="s">
        <v>236</v>
      </c>
      <c r="C74" s="62"/>
      <c r="D74" s="63"/>
      <c r="E74" s="60"/>
      <c r="F74" s="15"/>
      <c r="G74" s="30"/>
      <c r="H74" s="16">
        <v>1</v>
      </c>
      <c r="I74" s="16">
        <v>1</v>
      </c>
      <c r="J74" s="16">
        <v>1</v>
      </c>
      <c r="K74" s="16">
        <v>1</v>
      </c>
      <c r="L74" s="16">
        <v>1</v>
      </c>
      <c r="M74" s="16">
        <v>1</v>
      </c>
      <c r="N74" s="16">
        <v>1</v>
      </c>
      <c r="O74" s="15" t="s">
        <v>237</v>
      </c>
      <c r="P74" s="15">
        <v>1</v>
      </c>
    </row>
    <row r="75" spans="1:16" ht="14.65" customHeight="1">
      <c r="A75" s="60" t="s">
        <v>63</v>
      </c>
      <c r="B75" s="19" t="s">
        <v>165</v>
      </c>
      <c r="C75" s="62" t="s">
        <v>92</v>
      </c>
      <c r="D75" s="62" t="s">
        <v>92</v>
      </c>
      <c r="E75" s="60" t="s">
        <v>238</v>
      </c>
      <c r="F75" s="15" t="s">
        <v>226</v>
      </c>
      <c r="G75" s="30"/>
      <c r="H75" s="16">
        <v>0.95169999999999999</v>
      </c>
      <c r="I75" s="16">
        <v>0.95169999999999999</v>
      </c>
      <c r="J75" s="16">
        <v>0.95169999999999999</v>
      </c>
      <c r="K75" s="16">
        <v>0.95169999999999999</v>
      </c>
      <c r="L75" s="16">
        <v>0.95169999999999999</v>
      </c>
      <c r="M75" s="16">
        <v>0.95169999999999999</v>
      </c>
      <c r="N75" s="16">
        <v>0.95169999999999999</v>
      </c>
      <c r="O75" s="15" t="s">
        <v>239</v>
      </c>
      <c r="P75" s="15">
        <v>1</v>
      </c>
    </row>
    <row r="76" spans="1:16">
      <c r="A76" s="60"/>
      <c r="B76" s="19" t="s">
        <v>168</v>
      </c>
      <c r="C76" s="62"/>
      <c r="D76" s="62"/>
      <c r="E76" s="60"/>
      <c r="F76" s="15"/>
      <c r="G76" s="30"/>
      <c r="H76" s="16">
        <v>0.95169999999999999</v>
      </c>
      <c r="I76" s="16">
        <v>0.95169999999999999</v>
      </c>
      <c r="J76" s="16">
        <v>0.95169999999999999</v>
      </c>
      <c r="K76" s="16">
        <v>0.95169999999999999</v>
      </c>
      <c r="L76" s="16">
        <v>0.95169999999999999</v>
      </c>
      <c r="M76" s="16">
        <v>0.95169999999999999</v>
      </c>
      <c r="N76" s="16">
        <v>0.95169999999999999</v>
      </c>
      <c r="O76" s="15" t="s">
        <v>239</v>
      </c>
      <c r="P76" s="15">
        <v>1</v>
      </c>
    </row>
    <row r="77" spans="1:16">
      <c r="A77" s="60"/>
      <c r="B77" s="19" t="s">
        <v>157</v>
      </c>
      <c r="C77" s="62"/>
      <c r="D77" s="62"/>
      <c r="E77" s="19"/>
      <c r="F77" s="15"/>
      <c r="G77" s="30"/>
      <c r="H77" s="40">
        <v>1</v>
      </c>
      <c r="I77" s="40">
        <v>1</v>
      </c>
      <c r="J77" s="40">
        <v>1</v>
      </c>
      <c r="K77" s="40">
        <v>1</v>
      </c>
      <c r="L77" s="40">
        <v>1</v>
      </c>
      <c r="M77" s="40">
        <v>1</v>
      </c>
      <c r="N77" s="40">
        <v>1</v>
      </c>
      <c r="O77" s="15" t="s">
        <v>240</v>
      </c>
      <c r="P77" s="15">
        <v>1</v>
      </c>
    </row>
    <row r="78" spans="1:16">
      <c r="A78" s="60"/>
      <c r="B78" s="19" t="s">
        <v>160</v>
      </c>
      <c r="C78" s="62"/>
      <c r="D78" s="62"/>
      <c r="E78" s="19"/>
      <c r="F78" s="15"/>
      <c r="G78" s="30"/>
      <c r="H78" s="40">
        <v>1</v>
      </c>
      <c r="I78" s="40">
        <v>1</v>
      </c>
      <c r="J78" s="40">
        <v>1</v>
      </c>
      <c r="K78" s="40">
        <v>1</v>
      </c>
      <c r="L78" s="40">
        <v>1</v>
      </c>
      <c r="M78" s="40">
        <v>1</v>
      </c>
      <c r="N78" s="40">
        <v>1</v>
      </c>
      <c r="O78" s="15" t="s">
        <v>240</v>
      </c>
      <c r="P78" s="15">
        <v>1</v>
      </c>
    </row>
    <row r="79" spans="1:16">
      <c r="A79" s="60"/>
      <c r="B79" s="19" t="s">
        <v>161</v>
      </c>
      <c r="C79" s="62"/>
      <c r="D79" s="62"/>
      <c r="E79" s="19"/>
      <c r="F79" s="15"/>
      <c r="G79" s="30"/>
      <c r="H79" s="40">
        <v>1</v>
      </c>
      <c r="I79" s="40">
        <v>1</v>
      </c>
      <c r="J79" s="40">
        <v>1</v>
      </c>
      <c r="K79" s="40">
        <v>1</v>
      </c>
      <c r="L79" s="40">
        <v>1</v>
      </c>
      <c r="M79" s="40">
        <v>1</v>
      </c>
      <c r="N79" s="40">
        <v>1</v>
      </c>
      <c r="O79" s="15" t="s">
        <v>240</v>
      </c>
      <c r="P79" s="15">
        <v>1</v>
      </c>
    </row>
    <row r="80" spans="1:16">
      <c r="A80" s="60"/>
      <c r="B80" s="19" t="s">
        <v>164</v>
      </c>
      <c r="C80" s="62"/>
      <c r="D80" s="62"/>
      <c r="E80" s="19"/>
      <c r="F80" s="15"/>
      <c r="G80" s="30"/>
      <c r="H80" s="40">
        <v>1</v>
      </c>
      <c r="I80" s="40">
        <v>1</v>
      </c>
      <c r="J80" s="40">
        <v>1</v>
      </c>
      <c r="K80" s="40">
        <v>1</v>
      </c>
      <c r="L80" s="40">
        <v>1</v>
      </c>
      <c r="M80" s="40">
        <v>1</v>
      </c>
      <c r="N80" s="40">
        <v>1</v>
      </c>
      <c r="O80" s="15" t="s">
        <v>240</v>
      </c>
      <c r="P80" s="15">
        <v>1</v>
      </c>
    </row>
    <row r="81" spans="1:16">
      <c r="A81" s="60"/>
      <c r="B81" s="19" t="s">
        <v>241</v>
      </c>
      <c r="C81" s="62"/>
      <c r="D81" s="62"/>
      <c r="E81" s="19"/>
      <c r="F81" s="15"/>
      <c r="G81" s="30"/>
      <c r="H81" s="40">
        <v>1</v>
      </c>
      <c r="I81" s="40">
        <v>1</v>
      </c>
      <c r="J81" s="40">
        <v>1</v>
      </c>
      <c r="K81" s="40">
        <v>1</v>
      </c>
      <c r="L81" s="40">
        <v>1</v>
      </c>
      <c r="M81" s="40">
        <v>1</v>
      </c>
      <c r="N81" s="40">
        <v>1</v>
      </c>
      <c r="O81" s="15" t="s">
        <v>240</v>
      </c>
      <c r="P81" s="15">
        <v>1</v>
      </c>
    </row>
    <row r="82" spans="1:16">
      <c r="A82" s="60"/>
      <c r="B82" s="19" t="s">
        <v>242</v>
      </c>
      <c r="C82" s="62"/>
      <c r="D82" s="62"/>
      <c r="E82" s="19"/>
      <c r="F82" s="15"/>
      <c r="G82" s="30"/>
      <c r="H82" s="40">
        <v>1</v>
      </c>
      <c r="I82" s="40">
        <v>1</v>
      </c>
      <c r="J82" s="40">
        <v>1</v>
      </c>
      <c r="K82" s="40">
        <v>1</v>
      </c>
      <c r="L82" s="40">
        <v>1</v>
      </c>
      <c r="M82" s="40">
        <v>1</v>
      </c>
      <c r="N82" s="40">
        <v>1</v>
      </c>
      <c r="O82" s="15" t="s">
        <v>240</v>
      </c>
      <c r="P82" s="15">
        <v>1</v>
      </c>
    </row>
  </sheetData>
  <mergeCells count="109">
    <mergeCell ref="A70:A74"/>
    <mergeCell ref="C70:C74"/>
    <mergeCell ref="D70:D74"/>
    <mergeCell ref="E70:E74"/>
    <mergeCell ref="A75:A82"/>
    <mergeCell ref="C75:C82"/>
    <mergeCell ref="D75:D82"/>
    <mergeCell ref="E75:E76"/>
    <mergeCell ref="A64:A66"/>
    <mergeCell ref="B64:B66"/>
    <mergeCell ref="C64:C66"/>
    <mergeCell ref="D64:D66"/>
    <mergeCell ref="E65:E66"/>
    <mergeCell ref="A67:A69"/>
    <mergeCell ref="B67:B69"/>
    <mergeCell ref="C67:C69"/>
    <mergeCell ref="D67:D69"/>
    <mergeCell ref="E68:E69"/>
    <mergeCell ref="A58:A60"/>
    <mergeCell ref="B58:B60"/>
    <mergeCell ref="C58:C60"/>
    <mergeCell ref="D58:D60"/>
    <mergeCell ref="E59:E60"/>
    <mergeCell ref="A61:A63"/>
    <mergeCell ref="B61:B63"/>
    <mergeCell ref="C61:C63"/>
    <mergeCell ref="D61:D63"/>
    <mergeCell ref="E62:E63"/>
    <mergeCell ref="A52:A54"/>
    <mergeCell ref="B52:B54"/>
    <mergeCell ref="C52:C54"/>
    <mergeCell ref="D52:D54"/>
    <mergeCell ref="E53:E54"/>
    <mergeCell ref="A55:A57"/>
    <mergeCell ref="B55:B57"/>
    <mergeCell ref="C55:C57"/>
    <mergeCell ref="D55:D57"/>
    <mergeCell ref="E56:E57"/>
    <mergeCell ref="A45:A47"/>
    <mergeCell ref="B45:B47"/>
    <mergeCell ref="C45:C47"/>
    <mergeCell ref="D45:D47"/>
    <mergeCell ref="E46:E47"/>
    <mergeCell ref="A49:A51"/>
    <mergeCell ref="B49:B51"/>
    <mergeCell ref="C49:C51"/>
    <mergeCell ref="D49:D51"/>
    <mergeCell ref="E50:E51"/>
    <mergeCell ref="A39:A41"/>
    <mergeCell ref="B39:B41"/>
    <mergeCell ref="C39:C41"/>
    <mergeCell ref="D39:D41"/>
    <mergeCell ref="E40:E41"/>
    <mergeCell ref="A42:A44"/>
    <mergeCell ref="B42:B44"/>
    <mergeCell ref="C42:C44"/>
    <mergeCell ref="D42:D44"/>
    <mergeCell ref="E43:E44"/>
    <mergeCell ref="A33:A35"/>
    <mergeCell ref="B33:B35"/>
    <mergeCell ref="C33:C35"/>
    <mergeCell ref="D33:D35"/>
    <mergeCell ref="E34:E35"/>
    <mergeCell ref="A36:A38"/>
    <mergeCell ref="B36:B38"/>
    <mergeCell ref="C36:C37"/>
    <mergeCell ref="D36:D37"/>
    <mergeCell ref="E37:E38"/>
    <mergeCell ref="A27:A29"/>
    <mergeCell ref="B27:B29"/>
    <mergeCell ref="C27:C29"/>
    <mergeCell ref="D27:D29"/>
    <mergeCell ref="E28:E29"/>
    <mergeCell ref="A30:A32"/>
    <mergeCell ref="B30:B32"/>
    <mergeCell ref="C30:C32"/>
    <mergeCell ref="D30:D32"/>
    <mergeCell ref="E31:E32"/>
    <mergeCell ref="A20:A23"/>
    <mergeCell ref="B20:B23"/>
    <mergeCell ref="C20:C23"/>
    <mergeCell ref="D20:D23"/>
    <mergeCell ref="E22:E23"/>
    <mergeCell ref="A24:A26"/>
    <mergeCell ref="B24:B26"/>
    <mergeCell ref="C24:C26"/>
    <mergeCell ref="D24:D26"/>
    <mergeCell ref="E25:E26"/>
    <mergeCell ref="A13:A15"/>
    <mergeCell ref="B13:B15"/>
    <mergeCell ref="C13:C15"/>
    <mergeCell ref="D13:D15"/>
    <mergeCell ref="E14:E15"/>
    <mergeCell ref="A16:A19"/>
    <mergeCell ref="B16:B19"/>
    <mergeCell ref="C16:C19"/>
    <mergeCell ref="D16:D19"/>
    <mergeCell ref="E18:E19"/>
    <mergeCell ref="A2:A5"/>
    <mergeCell ref="B2:B5"/>
    <mergeCell ref="C2:C5"/>
    <mergeCell ref="D2:D5"/>
    <mergeCell ref="E4:E5"/>
    <mergeCell ref="A7:A9"/>
    <mergeCell ref="B7:B9"/>
    <mergeCell ref="C7:C12"/>
    <mergeCell ref="D7:D12"/>
    <mergeCell ref="A10:A12"/>
    <mergeCell ref="B10:B12"/>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T42"/>
  <sheetViews>
    <sheetView showGridLines="0" zoomScaleNormal="100" workbookViewId="0">
      <selection activeCell="E17" sqref="E17"/>
    </sheetView>
  </sheetViews>
  <sheetFormatPr defaultColWidth="11.42578125" defaultRowHeight="12.75"/>
  <cols>
    <col min="1" max="1" width="19.140625" style="1" bestFit="1" customWidth="1"/>
    <col min="2" max="2" width="11.42578125" style="1"/>
    <col min="3" max="3" width="16.140625" style="1" customWidth="1"/>
    <col min="4" max="4" width="22.85546875" style="1" bestFit="1" customWidth="1"/>
    <col min="5" max="254" width="11.42578125" style="1"/>
    <col min="1022" max="1024" width="11.5703125" customWidth="1"/>
  </cols>
  <sheetData>
    <row r="1" spans="1:6" ht="15.75">
      <c r="A1" s="18" t="s">
        <v>1</v>
      </c>
      <c r="B1" s="18" t="s">
        <v>132</v>
      </c>
      <c r="C1" s="18" t="s">
        <v>133</v>
      </c>
      <c r="D1" s="18" t="s">
        <v>243</v>
      </c>
      <c r="E1" s="18" t="s">
        <v>136</v>
      </c>
      <c r="F1" s="18" t="s">
        <v>137</v>
      </c>
    </row>
    <row r="2" spans="1:6">
      <c r="A2" s="60" t="s">
        <v>4</v>
      </c>
      <c r="B2" s="60" t="s">
        <v>138</v>
      </c>
      <c r="C2" s="19" t="s">
        <v>142</v>
      </c>
      <c r="D2" s="15">
        <v>30</v>
      </c>
      <c r="E2" s="24"/>
      <c r="F2" s="24"/>
    </row>
    <row r="3" spans="1:6">
      <c r="A3" s="60"/>
      <c r="B3" s="60"/>
      <c r="C3" s="19" t="s">
        <v>143</v>
      </c>
      <c r="D3" s="15">
        <v>30</v>
      </c>
      <c r="E3" s="30"/>
      <c r="F3" s="15">
        <v>1</v>
      </c>
    </row>
    <row r="4" spans="1:6">
      <c r="A4" s="19" t="s">
        <v>7</v>
      </c>
      <c r="B4" s="19" t="s">
        <v>138</v>
      </c>
      <c r="C4" s="19" t="s">
        <v>143</v>
      </c>
      <c r="D4" s="15">
        <v>30</v>
      </c>
      <c r="E4" s="30"/>
      <c r="F4" s="15">
        <v>1</v>
      </c>
    </row>
    <row r="5" spans="1:6">
      <c r="A5" s="19" t="s">
        <v>9</v>
      </c>
      <c r="B5" s="19" t="s">
        <v>138</v>
      </c>
      <c r="C5" s="19" t="s">
        <v>143</v>
      </c>
      <c r="D5" s="15">
        <v>30</v>
      </c>
      <c r="E5" s="30"/>
      <c r="F5" s="30"/>
    </row>
    <row r="6" spans="1:6">
      <c r="A6" s="60" t="s">
        <v>12</v>
      </c>
      <c r="B6" s="60" t="s">
        <v>138</v>
      </c>
      <c r="C6" s="19" t="s">
        <v>142</v>
      </c>
      <c r="D6" s="15">
        <v>30</v>
      </c>
      <c r="E6" s="24"/>
      <c r="F6" s="24"/>
    </row>
    <row r="7" spans="1:6">
      <c r="A7" s="60"/>
      <c r="B7" s="60"/>
      <c r="C7" s="19" t="s">
        <v>143</v>
      </c>
      <c r="D7" s="15">
        <v>30</v>
      </c>
      <c r="E7" s="24"/>
      <c r="F7" s="15">
        <v>1</v>
      </c>
    </row>
    <row r="8" spans="1:6">
      <c r="A8" s="19" t="s">
        <v>15</v>
      </c>
      <c r="B8" s="19" t="s">
        <v>138</v>
      </c>
      <c r="C8" s="19" t="s">
        <v>143</v>
      </c>
      <c r="D8" s="15">
        <v>30</v>
      </c>
      <c r="E8" s="24"/>
      <c r="F8" s="15">
        <v>1</v>
      </c>
    </row>
    <row r="9" spans="1:6">
      <c r="A9" s="60" t="s">
        <v>18</v>
      </c>
      <c r="B9" s="60" t="s">
        <v>138</v>
      </c>
      <c r="C9" s="19" t="s">
        <v>139</v>
      </c>
      <c r="D9" s="15">
        <v>25</v>
      </c>
      <c r="E9" s="24"/>
      <c r="F9" s="24"/>
    </row>
    <row r="10" spans="1:6">
      <c r="A10" s="60"/>
      <c r="B10" s="60"/>
      <c r="C10" s="19" t="s">
        <v>143</v>
      </c>
      <c r="D10" s="15">
        <v>45</v>
      </c>
      <c r="E10" s="30"/>
      <c r="F10" s="15">
        <v>1</v>
      </c>
    </row>
    <row r="11" spans="1:6">
      <c r="A11" s="19" t="s">
        <v>20</v>
      </c>
      <c r="B11" s="19" t="s">
        <v>138</v>
      </c>
      <c r="C11" s="19" t="s">
        <v>150</v>
      </c>
      <c r="D11" s="15">
        <v>30</v>
      </c>
      <c r="E11" s="24"/>
      <c r="F11" s="15">
        <v>1</v>
      </c>
    </row>
    <row r="12" spans="1:6">
      <c r="A12" s="19" t="s">
        <v>22</v>
      </c>
      <c r="B12" s="19" t="s">
        <v>138</v>
      </c>
      <c r="C12" s="19" t="s">
        <v>143</v>
      </c>
      <c r="D12" s="15">
        <v>15</v>
      </c>
      <c r="E12" s="24"/>
      <c r="F12" s="15">
        <v>1</v>
      </c>
    </row>
    <row r="13" spans="1:6">
      <c r="A13" s="60" t="s">
        <v>24</v>
      </c>
      <c r="B13" s="60" t="s">
        <v>138</v>
      </c>
      <c r="C13" s="19" t="s">
        <v>139</v>
      </c>
      <c r="D13" s="15">
        <v>10</v>
      </c>
      <c r="E13" s="24"/>
      <c r="F13" s="24"/>
    </row>
    <row r="14" spans="1:6">
      <c r="A14" s="60"/>
      <c r="B14" s="60"/>
      <c r="C14" s="19" t="s">
        <v>143</v>
      </c>
      <c r="D14" s="15">
        <v>15</v>
      </c>
      <c r="E14" s="24"/>
      <c r="F14" s="15">
        <v>1</v>
      </c>
    </row>
    <row r="15" spans="1:6">
      <c r="A15" s="60" t="s">
        <v>26</v>
      </c>
      <c r="B15" s="60" t="s">
        <v>153</v>
      </c>
      <c r="C15" s="19" t="s">
        <v>142</v>
      </c>
      <c r="D15" s="15">
        <v>25</v>
      </c>
      <c r="E15" s="24"/>
      <c r="F15" s="24"/>
    </row>
    <row r="16" spans="1:6">
      <c r="A16" s="60"/>
      <c r="B16" s="60"/>
      <c r="C16" s="19" t="s">
        <v>143</v>
      </c>
      <c r="D16" s="15">
        <v>30</v>
      </c>
      <c r="E16" s="30"/>
      <c r="F16" s="15">
        <v>1</v>
      </c>
    </row>
    <row r="17" spans="1:6">
      <c r="A17" s="19" t="s">
        <v>28</v>
      </c>
      <c r="B17" s="19" t="s">
        <v>153</v>
      </c>
      <c r="C17" s="19" t="s">
        <v>143</v>
      </c>
      <c r="D17" s="15">
        <v>30</v>
      </c>
      <c r="E17" s="30"/>
      <c r="F17" s="15">
        <v>1</v>
      </c>
    </row>
    <row r="18" spans="1:6">
      <c r="A18" s="60" t="s">
        <v>31</v>
      </c>
      <c r="B18" s="60" t="s">
        <v>153</v>
      </c>
      <c r="C18" s="19" t="s">
        <v>142</v>
      </c>
      <c r="D18" s="15">
        <v>25</v>
      </c>
      <c r="E18" s="24"/>
      <c r="F18" s="24"/>
    </row>
    <row r="19" spans="1:6">
      <c r="A19" s="60"/>
      <c r="B19" s="60"/>
      <c r="C19" s="19" t="s">
        <v>143</v>
      </c>
      <c r="D19" s="15">
        <v>30</v>
      </c>
      <c r="E19" s="30"/>
      <c r="F19" s="15">
        <v>1</v>
      </c>
    </row>
    <row r="20" spans="1:6">
      <c r="A20" s="60" t="s">
        <v>33</v>
      </c>
      <c r="B20" s="60" t="s">
        <v>138</v>
      </c>
      <c r="C20" s="19" t="s">
        <v>142</v>
      </c>
      <c r="D20" s="15">
        <v>30</v>
      </c>
      <c r="E20" s="24"/>
      <c r="F20" s="24"/>
    </row>
    <row r="21" spans="1:6">
      <c r="A21" s="60"/>
      <c r="B21" s="60"/>
      <c r="C21" s="19" t="s">
        <v>143</v>
      </c>
      <c r="D21" s="15">
        <v>30</v>
      </c>
      <c r="E21" s="30"/>
      <c r="F21" s="15">
        <v>1</v>
      </c>
    </row>
    <row r="22" spans="1:6">
      <c r="A22" s="19" t="s">
        <v>35</v>
      </c>
      <c r="B22" s="19" t="s">
        <v>138</v>
      </c>
      <c r="C22" s="19" t="s">
        <v>143</v>
      </c>
      <c r="D22" s="15">
        <v>30</v>
      </c>
      <c r="E22" s="30"/>
      <c r="F22" s="15">
        <v>1</v>
      </c>
    </row>
    <row r="23" spans="1:6">
      <c r="A23" s="60" t="s">
        <v>37</v>
      </c>
      <c r="B23" s="60" t="s">
        <v>138</v>
      </c>
      <c r="C23" s="19" t="s">
        <v>142</v>
      </c>
      <c r="D23" s="15">
        <v>30</v>
      </c>
      <c r="E23" s="24"/>
      <c r="F23" s="24"/>
    </row>
    <row r="24" spans="1:6">
      <c r="A24" s="60"/>
      <c r="B24" s="60"/>
      <c r="C24" s="19" t="s">
        <v>143</v>
      </c>
      <c r="D24" s="15">
        <v>60</v>
      </c>
      <c r="E24" s="30"/>
      <c r="F24" s="15">
        <v>1</v>
      </c>
    </row>
    <row r="25" spans="1:6">
      <c r="A25" s="60" t="s">
        <v>39</v>
      </c>
      <c r="B25" s="60" t="s">
        <v>138</v>
      </c>
      <c r="C25" s="19" t="s">
        <v>155</v>
      </c>
      <c r="D25" s="15">
        <v>25</v>
      </c>
      <c r="E25" s="24"/>
      <c r="F25" s="24"/>
    </row>
    <row r="26" spans="1:6">
      <c r="A26" s="60"/>
      <c r="B26" s="60"/>
      <c r="C26" s="19" t="s">
        <v>150</v>
      </c>
      <c r="D26" s="15">
        <v>25</v>
      </c>
      <c r="E26" s="24"/>
      <c r="F26" s="15">
        <v>1</v>
      </c>
    </row>
    <row r="27" spans="1:6">
      <c r="A27" s="60" t="s">
        <v>41</v>
      </c>
      <c r="B27" s="60" t="s">
        <v>138</v>
      </c>
      <c r="C27" s="19" t="s">
        <v>155</v>
      </c>
      <c r="D27" s="15">
        <v>25</v>
      </c>
      <c r="E27" s="24"/>
      <c r="F27" s="24"/>
    </row>
    <row r="28" spans="1:6">
      <c r="A28" s="60"/>
      <c r="B28" s="60"/>
      <c r="C28" s="19" t="s">
        <v>150</v>
      </c>
      <c r="D28" s="15">
        <v>25</v>
      </c>
      <c r="E28" s="24"/>
      <c r="F28" s="15">
        <v>1</v>
      </c>
    </row>
    <row r="29" spans="1:6">
      <c r="A29" s="19" t="s">
        <v>43</v>
      </c>
      <c r="B29" s="19" t="s">
        <v>138</v>
      </c>
      <c r="C29" s="19" t="s">
        <v>150</v>
      </c>
      <c r="D29" s="15">
        <v>30</v>
      </c>
      <c r="E29" s="24"/>
      <c r="F29" s="15">
        <v>1</v>
      </c>
    </row>
    <row r="30" spans="1:6">
      <c r="A30" s="19" t="s">
        <v>46</v>
      </c>
      <c r="B30" s="19" t="s">
        <v>138</v>
      </c>
      <c r="C30" s="19" t="s">
        <v>150</v>
      </c>
      <c r="D30" s="15">
        <v>15</v>
      </c>
      <c r="E30" s="24"/>
      <c r="F30" s="15">
        <v>1</v>
      </c>
    </row>
    <row r="31" spans="1:6">
      <c r="A31" s="19" t="s">
        <v>244</v>
      </c>
      <c r="B31" s="19" t="s">
        <v>138</v>
      </c>
      <c r="C31" s="19" t="s">
        <v>150</v>
      </c>
      <c r="D31" s="15">
        <v>15</v>
      </c>
      <c r="E31" s="24"/>
      <c r="F31" s="24"/>
    </row>
    <row r="32" spans="1:6">
      <c r="A32" s="19" t="s">
        <v>48</v>
      </c>
      <c r="B32" s="19" t="s">
        <v>138</v>
      </c>
      <c r="C32" s="19" t="s">
        <v>150</v>
      </c>
      <c r="D32" s="15">
        <v>30</v>
      </c>
      <c r="E32" s="24"/>
      <c r="F32" s="15">
        <v>1</v>
      </c>
    </row>
    <row r="33" spans="1:6">
      <c r="A33" s="19" t="s">
        <v>51</v>
      </c>
      <c r="B33" s="19" t="s">
        <v>138</v>
      </c>
      <c r="C33" s="19" t="s">
        <v>150</v>
      </c>
      <c r="D33" s="15">
        <v>25</v>
      </c>
      <c r="E33" s="24"/>
      <c r="F33" s="15">
        <v>1</v>
      </c>
    </row>
    <row r="34" spans="1:6">
      <c r="A34" s="19" t="s">
        <v>53</v>
      </c>
      <c r="B34" s="19" t="s">
        <v>138</v>
      </c>
      <c r="C34" s="19" t="s">
        <v>150</v>
      </c>
      <c r="D34" s="15">
        <v>50</v>
      </c>
      <c r="E34" s="24" t="s">
        <v>245</v>
      </c>
      <c r="F34" s="15">
        <v>1</v>
      </c>
    </row>
    <row r="35" spans="1:6">
      <c r="A35" s="60" t="s">
        <v>55</v>
      </c>
      <c r="B35" s="60" t="s">
        <v>153</v>
      </c>
      <c r="C35" s="19" t="s">
        <v>155</v>
      </c>
      <c r="D35" s="15">
        <v>25</v>
      </c>
      <c r="E35" s="15"/>
      <c r="F35" s="15">
        <v>1</v>
      </c>
    </row>
    <row r="36" spans="1:6">
      <c r="A36" s="60"/>
      <c r="B36" s="60"/>
      <c r="C36" s="34" t="s">
        <v>229</v>
      </c>
      <c r="D36" s="15">
        <v>25</v>
      </c>
      <c r="E36" s="15"/>
      <c r="F36" s="15"/>
    </row>
    <row r="37" spans="1:6" ht="12.75" customHeight="1">
      <c r="A37" s="19" t="s">
        <v>57</v>
      </c>
      <c r="B37" s="19" t="s">
        <v>138</v>
      </c>
      <c r="C37" s="19" t="s">
        <v>150</v>
      </c>
      <c r="D37" s="15">
        <v>200</v>
      </c>
      <c r="E37" s="15" t="s">
        <v>246</v>
      </c>
      <c r="F37" s="15">
        <v>1</v>
      </c>
    </row>
    <row r="38" spans="1:6">
      <c r="A38" s="15" t="s">
        <v>85</v>
      </c>
      <c r="B38" s="15"/>
      <c r="C38" s="34"/>
      <c r="D38" s="15">
        <v>200</v>
      </c>
      <c r="E38" s="15" t="s">
        <v>246</v>
      </c>
      <c r="F38" s="15">
        <v>1</v>
      </c>
    </row>
    <row r="39" spans="1:6">
      <c r="A39" s="15" t="s">
        <v>87</v>
      </c>
      <c r="B39" s="15"/>
      <c r="C39" s="34"/>
      <c r="D39" s="15">
        <v>200</v>
      </c>
      <c r="E39" s="15" t="s">
        <v>246</v>
      </c>
      <c r="F39" s="15">
        <v>1</v>
      </c>
    </row>
    <row r="40" spans="1:6">
      <c r="A40" s="15" t="s">
        <v>61</v>
      </c>
      <c r="B40" s="15"/>
      <c r="C40" s="34"/>
      <c r="D40" s="15">
        <v>200</v>
      </c>
      <c r="E40" s="15" t="s">
        <v>246</v>
      </c>
      <c r="F40" s="15">
        <v>1</v>
      </c>
    </row>
    <row r="41" spans="1:6">
      <c r="A41" s="15" t="s">
        <v>63</v>
      </c>
      <c r="B41" s="15" t="s">
        <v>247</v>
      </c>
      <c r="C41" s="34" t="s">
        <v>150</v>
      </c>
      <c r="D41" s="15">
        <v>60</v>
      </c>
      <c r="E41" s="15"/>
      <c r="F41" s="15">
        <v>1</v>
      </c>
    </row>
    <row r="42" spans="1:6">
      <c r="A42" s="15" t="s">
        <v>66</v>
      </c>
      <c r="B42" s="15"/>
      <c r="C42" s="19" t="s">
        <v>187</v>
      </c>
      <c r="D42" s="15">
        <v>50</v>
      </c>
      <c r="E42" s="15"/>
      <c r="F42" s="15">
        <v>1</v>
      </c>
    </row>
  </sheetData>
  <mergeCells count="22">
    <mergeCell ref="A27:A28"/>
    <mergeCell ref="B27:B28"/>
    <mergeCell ref="A35:A36"/>
    <mergeCell ref="B35:B36"/>
    <mergeCell ref="A20:A21"/>
    <mergeCell ref="B20:B21"/>
    <mergeCell ref="A23:A24"/>
    <mergeCell ref="B23:B24"/>
    <mergeCell ref="A25:A26"/>
    <mergeCell ref="B25:B26"/>
    <mergeCell ref="A13:A14"/>
    <mergeCell ref="B13:B14"/>
    <mergeCell ref="A15:A16"/>
    <mergeCell ref="B15:B16"/>
    <mergeCell ref="A18:A19"/>
    <mergeCell ref="B18:B19"/>
    <mergeCell ref="A2:A3"/>
    <mergeCell ref="B2:B3"/>
    <mergeCell ref="A6:A7"/>
    <mergeCell ref="B6:B7"/>
    <mergeCell ref="A9:A10"/>
    <mergeCell ref="B9:B10"/>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36"/>
  <sheetViews>
    <sheetView showGridLines="0" tabSelected="1" zoomScaleNormal="100" workbookViewId="0">
      <selection activeCell="L11" sqref="L11"/>
    </sheetView>
  </sheetViews>
  <sheetFormatPr defaultColWidth="11.42578125" defaultRowHeight="12.75"/>
  <cols>
    <col min="1" max="1" width="19.140625" style="1" bestFit="1" customWidth="1"/>
    <col min="2" max="2" width="58" style="1" customWidth="1"/>
    <col min="3" max="3" width="16" style="1" customWidth="1"/>
    <col min="4" max="4" width="23.140625" style="1" bestFit="1" customWidth="1"/>
    <col min="5" max="254" width="11.42578125" style="1"/>
    <col min="1022" max="1024" width="11.5703125" customWidth="1"/>
  </cols>
  <sheetData>
    <row r="1" spans="1:6" ht="15.75">
      <c r="A1" s="18" t="s">
        <v>1</v>
      </c>
      <c r="B1" s="18" t="s">
        <v>132</v>
      </c>
      <c r="C1" s="18" t="s">
        <v>133</v>
      </c>
      <c r="D1" s="18" t="s">
        <v>248</v>
      </c>
      <c r="E1" s="18" t="s">
        <v>136</v>
      </c>
      <c r="F1" s="18" t="s">
        <v>136</v>
      </c>
    </row>
    <row r="2" spans="1:6">
      <c r="A2" s="64" t="s">
        <v>4</v>
      </c>
      <c r="B2" s="60" t="s">
        <v>138</v>
      </c>
      <c r="C2" s="19" t="s">
        <v>139</v>
      </c>
      <c r="D2" s="15">
        <v>25</v>
      </c>
      <c r="E2" s="24"/>
      <c r="F2" s="15">
        <v>1</v>
      </c>
    </row>
    <row r="3" spans="1:6">
      <c r="A3" s="64"/>
      <c r="B3" s="65"/>
      <c r="C3" s="19" t="s">
        <v>143</v>
      </c>
      <c r="D3" s="15">
        <v>30</v>
      </c>
      <c r="E3" s="30"/>
      <c r="F3" s="15">
        <v>1</v>
      </c>
    </row>
    <row r="4" spans="1:6">
      <c r="A4" s="45" t="s">
        <v>7</v>
      </c>
      <c r="B4" s="19" t="s">
        <v>138</v>
      </c>
      <c r="C4" s="19" t="s">
        <v>143</v>
      </c>
      <c r="D4" s="15">
        <v>30</v>
      </c>
      <c r="E4" s="24"/>
      <c r="F4" s="15">
        <v>1</v>
      </c>
    </row>
    <row r="5" spans="1:6">
      <c r="A5" s="45" t="s">
        <v>9</v>
      </c>
      <c r="B5" s="19" t="s">
        <v>138</v>
      </c>
      <c r="C5" s="19" t="s">
        <v>143</v>
      </c>
      <c r="D5" s="15">
        <v>30</v>
      </c>
      <c r="E5" s="24"/>
      <c r="F5" s="15">
        <v>1</v>
      </c>
    </row>
    <row r="6" spans="1:6">
      <c r="A6" s="64" t="s">
        <v>12</v>
      </c>
      <c r="B6" s="60" t="s">
        <v>138</v>
      </c>
      <c r="C6" s="19" t="s">
        <v>139</v>
      </c>
      <c r="D6" s="15">
        <v>25</v>
      </c>
      <c r="E6" s="24"/>
      <c r="F6" s="15">
        <v>1</v>
      </c>
    </row>
    <row r="7" spans="1:6">
      <c r="A7" s="64"/>
      <c r="B7" s="60"/>
      <c r="C7" s="19" t="s">
        <v>143</v>
      </c>
      <c r="D7" s="15">
        <v>30</v>
      </c>
      <c r="E7" s="24"/>
      <c r="F7" s="15">
        <v>1</v>
      </c>
    </row>
    <row r="8" spans="1:6">
      <c r="A8" s="64" t="s">
        <v>15</v>
      </c>
      <c r="B8" s="60" t="s">
        <v>138</v>
      </c>
      <c r="C8" s="19" t="s">
        <v>139</v>
      </c>
      <c r="D8" s="15">
        <v>25</v>
      </c>
      <c r="E8" s="24"/>
      <c r="F8" s="15">
        <v>1</v>
      </c>
    </row>
    <row r="9" spans="1:6">
      <c r="A9" s="64"/>
      <c r="B9" s="60"/>
      <c r="C9" s="19" t="s">
        <v>143</v>
      </c>
      <c r="D9" s="15">
        <v>30</v>
      </c>
      <c r="E9" s="24"/>
      <c r="F9" s="15">
        <v>1</v>
      </c>
    </row>
    <row r="10" spans="1:6">
      <c r="A10" s="64" t="s">
        <v>18</v>
      </c>
      <c r="B10" s="60" t="s">
        <v>138</v>
      </c>
      <c r="C10" s="19" t="s">
        <v>139</v>
      </c>
      <c r="D10" s="15">
        <v>35</v>
      </c>
      <c r="E10" s="24"/>
      <c r="F10" s="15">
        <v>1</v>
      </c>
    </row>
    <row r="11" spans="1:6">
      <c r="A11" s="64"/>
      <c r="B11" s="65"/>
      <c r="C11" s="19" t="s">
        <v>143</v>
      </c>
      <c r="D11" s="15">
        <v>30</v>
      </c>
      <c r="E11" s="30"/>
      <c r="F11" s="15">
        <v>1</v>
      </c>
    </row>
    <row r="12" spans="1:6">
      <c r="A12" s="45" t="s">
        <v>20</v>
      </c>
      <c r="B12" s="19" t="s">
        <v>138</v>
      </c>
      <c r="C12" s="19" t="s">
        <v>150</v>
      </c>
      <c r="D12" s="15">
        <v>30</v>
      </c>
      <c r="E12" s="43"/>
      <c r="F12" s="15">
        <v>1</v>
      </c>
    </row>
    <row r="13" spans="1:6">
      <c r="A13" s="64" t="s">
        <v>249</v>
      </c>
      <c r="B13" s="60" t="s">
        <v>138</v>
      </c>
      <c r="C13" s="19" t="s">
        <v>139</v>
      </c>
      <c r="D13" s="15">
        <v>20</v>
      </c>
      <c r="E13" s="24"/>
      <c r="F13" s="15">
        <v>1</v>
      </c>
    </row>
    <row r="14" spans="1:6">
      <c r="A14" s="64"/>
      <c r="B14" s="65"/>
      <c r="C14" s="19" t="s">
        <v>143</v>
      </c>
      <c r="D14" s="15">
        <v>15</v>
      </c>
      <c r="E14" s="24"/>
      <c r="F14" s="15">
        <v>1</v>
      </c>
    </row>
    <row r="15" spans="1:6">
      <c r="A15" s="64" t="s">
        <v>250</v>
      </c>
      <c r="B15" s="60" t="s">
        <v>138</v>
      </c>
      <c r="C15" s="19" t="s">
        <v>139</v>
      </c>
      <c r="D15" s="15">
        <v>20</v>
      </c>
      <c r="E15" s="24"/>
      <c r="F15" s="15">
        <v>1</v>
      </c>
    </row>
    <row r="16" spans="1:6">
      <c r="A16" s="64"/>
      <c r="B16" s="65"/>
      <c r="C16" s="19" t="s">
        <v>143</v>
      </c>
      <c r="D16" s="15">
        <v>15</v>
      </c>
      <c r="E16" s="24"/>
      <c r="F16" s="15">
        <v>1</v>
      </c>
    </row>
    <row r="17" spans="1:6">
      <c r="A17" s="64" t="s">
        <v>26</v>
      </c>
      <c r="B17" s="60" t="s">
        <v>138</v>
      </c>
      <c r="C17" s="19" t="s">
        <v>139</v>
      </c>
      <c r="D17" s="15">
        <v>20</v>
      </c>
      <c r="E17" s="24"/>
      <c r="F17" s="15">
        <v>1</v>
      </c>
    </row>
    <row r="18" spans="1:6">
      <c r="A18" s="64"/>
      <c r="B18" s="65"/>
      <c r="C18" s="19" t="s">
        <v>143</v>
      </c>
      <c r="D18" s="15">
        <v>30</v>
      </c>
      <c r="E18" s="30"/>
      <c r="F18" s="15">
        <v>1</v>
      </c>
    </row>
    <row r="19" spans="1:6">
      <c r="A19" s="64" t="s">
        <v>28</v>
      </c>
      <c r="B19" s="60" t="s">
        <v>138</v>
      </c>
      <c r="C19" s="19" t="s">
        <v>139</v>
      </c>
      <c r="D19" s="15">
        <v>20</v>
      </c>
      <c r="E19" s="24"/>
      <c r="F19" s="15">
        <v>1</v>
      </c>
    </row>
    <row r="20" spans="1:6">
      <c r="A20" s="64"/>
      <c r="B20" s="65"/>
      <c r="C20" s="19" t="s">
        <v>143</v>
      </c>
      <c r="D20" s="15">
        <v>30</v>
      </c>
      <c r="E20" s="30"/>
      <c r="F20" s="15">
        <v>1</v>
      </c>
    </row>
    <row r="21" spans="1:6">
      <c r="A21" s="64" t="s">
        <v>31</v>
      </c>
      <c r="B21" s="60" t="s">
        <v>138</v>
      </c>
      <c r="C21" s="19" t="s">
        <v>139</v>
      </c>
      <c r="D21" s="15">
        <v>20</v>
      </c>
      <c r="E21" s="24"/>
      <c r="F21" s="15">
        <v>1</v>
      </c>
    </row>
    <row r="22" spans="1:6">
      <c r="A22" s="64"/>
      <c r="B22" s="65"/>
      <c r="C22" s="19" t="s">
        <v>143</v>
      </c>
      <c r="D22" s="15">
        <v>30</v>
      </c>
      <c r="E22" s="30"/>
      <c r="F22" s="15">
        <v>1</v>
      </c>
    </row>
    <row r="23" spans="1:6">
      <c r="A23" s="45" t="s">
        <v>33</v>
      </c>
      <c r="B23" s="19" t="s">
        <v>138</v>
      </c>
      <c r="C23" s="19" t="s">
        <v>143</v>
      </c>
      <c r="D23" s="15">
        <v>30</v>
      </c>
      <c r="E23" s="24"/>
      <c r="F23" s="15">
        <v>1</v>
      </c>
    </row>
    <row r="24" spans="1:6">
      <c r="A24" s="45" t="s">
        <v>35</v>
      </c>
      <c r="B24" s="19" t="s">
        <v>138</v>
      </c>
      <c r="C24" s="19" t="s">
        <v>143</v>
      </c>
      <c r="D24" s="15">
        <v>30</v>
      </c>
      <c r="E24" s="24"/>
      <c r="F24" s="15">
        <v>1</v>
      </c>
    </row>
    <row r="25" spans="1:6">
      <c r="A25" s="45" t="s">
        <v>37</v>
      </c>
      <c r="B25" s="19" t="s">
        <v>138</v>
      </c>
      <c r="C25" s="19" t="s">
        <v>143</v>
      </c>
      <c r="D25" s="15">
        <v>30</v>
      </c>
      <c r="E25" s="24"/>
      <c r="F25" s="15">
        <v>1</v>
      </c>
    </row>
    <row r="26" spans="1:6">
      <c r="A26" s="45" t="s">
        <v>39</v>
      </c>
      <c r="B26" s="19" t="s">
        <v>138</v>
      </c>
      <c r="C26" s="19" t="s">
        <v>150</v>
      </c>
      <c r="D26" s="15">
        <v>10</v>
      </c>
      <c r="E26" s="24"/>
      <c r="F26" s="15">
        <v>1</v>
      </c>
    </row>
    <row r="27" spans="1:6">
      <c r="A27" s="45" t="s">
        <v>41</v>
      </c>
      <c r="B27" s="19" t="s">
        <v>138</v>
      </c>
      <c r="C27" s="19" t="s">
        <v>150</v>
      </c>
      <c r="D27" s="15">
        <v>10</v>
      </c>
      <c r="E27" s="24"/>
      <c r="F27" s="15">
        <v>1</v>
      </c>
    </row>
    <row r="28" spans="1:6">
      <c r="A28" s="45" t="s">
        <v>43</v>
      </c>
      <c r="B28" s="19" t="s">
        <v>138</v>
      </c>
      <c r="C28" s="19" t="s">
        <v>150</v>
      </c>
      <c r="D28" s="15">
        <v>15</v>
      </c>
      <c r="E28" s="24"/>
      <c r="F28" s="15">
        <v>1</v>
      </c>
    </row>
    <row r="29" spans="1:6">
      <c r="A29" s="45" t="s">
        <v>46</v>
      </c>
      <c r="B29" s="19" t="s">
        <v>138</v>
      </c>
      <c r="C29" s="19" t="s">
        <v>150</v>
      </c>
      <c r="D29" s="15">
        <v>10</v>
      </c>
      <c r="E29" s="24"/>
      <c r="F29" s="15">
        <v>1</v>
      </c>
    </row>
    <row r="30" spans="1:6">
      <c r="A30" s="45" t="s">
        <v>244</v>
      </c>
      <c r="B30" s="19" t="s">
        <v>138</v>
      </c>
      <c r="C30" s="19" t="s">
        <v>150</v>
      </c>
      <c r="D30" s="15">
        <v>10</v>
      </c>
      <c r="E30" s="24"/>
      <c r="F30" s="15">
        <v>1</v>
      </c>
    </row>
    <row r="31" spans="1:6">
      <c r="A31" s="45" t="s">
        <v>48</v>
      </c>
      <c r="B31" s="19" t="s">
        <v>138</v>
      </c>
      <c r="C31" s="19" t="s">
        <v>150</v>
      </c>
      <c r="D31" s="15">
        <v>10</v>
      </c>
      <c r="E31" s="24"/>
      <c r="F31" s="15">
        <v>1</v>
      </c>
    </row>
    <row r="32" spans="1:6">
      <c r="A32" s="45" t="s">
        <v>51</v>
      </c>
      <c r="B32" s="19" t="s">
        <v>138</v>
      </c>
      <c r="C32" s="19" t="s">
        <v>150</v>
      </c>
      <c r="D32" s="15">
        <v>10</v>
      </c>
      <c r="E32" s="24"/>
      <c r="F32" s="15">
        <v>1</v>
      </c>
    </row>
    <row r="33" spans="1:6">
      <c r="A33" s="45" t="s">
        <v>53</v>
      </c>
      <c r="B33" s="19" t="s">
        <v>138</v>
      </c>
      <c r="C33" s="19" t="s">
        <v>150</v>
      </c>
      <c r="D33" s="15">
        <v>10</v>
      </c>
      <c r="E33" s="24"/>
      <c r="F33" s="15">
        <v>1</v>
      </c>
    </row>
    <row r="34" spans="1:6">
      <c r="A34" s="64" t="s">
        <v>55</v>
      </c>
      <c r="B34" s="60" t="s">
        <v>138</v>
      </c>
      <c r="C34" s="34" t="s">
        <v>155</v>
      </c>
      <c r="D34" s="15">
        <v>25</v>
      </c>
      <c r="E34" s="44"/>
      <c r="F34" s="15">
        <v>1</v>
      </c>
    </row>
    <row r="35" spans="1:6">
      <c r="A35" s="64"/>
      <c r="B35" s="60"/>
      <c r="C35" s="34" t="s">
        <v>229</v>
      </c>
      <c r="D35" s="15">
        <v>25</v>
      </c>
      <c r="E35" s="15"/>
      <c r="F35" s="15">
        <v>1</v>
      </c>
    </row>
    <row r="36" spans="1:6">
      <c r="A36" s="46" t="s">
        <v>63</v>
      </c>
      <c r="B36" s="15" t="s">
        <v>247</v>
      </c>
      <c r="C36" s="34" t="s">
        <v>251</v>
      </c>
      <c r="D36" s="15">
        <v>25</v>
      </c>
      <c r="E36" s="15"/>
      <c r="F36" s="15">
        <v>1</v>
      </c>
    </row>
  </sheetData>
  <mergeCells count="20">
    <mergeCell ref="A34:A35"/>
    <mergeCell ref="B34:B35"/>
    <mergeCell ref="A17:A18"/>
    <mergeCell ref="B17:B18"/>
    <mergeCell ref="A19:A20"/>
    <mergeCell ref="B19:B20"/>
    <mergeCell ref="A21:A22"/>
    <mergeCell ref="B21:B22"/>
    <mergeCell ref="A10:A11"/>
    <mergeCell ref="B10:B11"/>
    <mergeCell ref="A13:A14"/>
    <mergeCell ref="B13:B14"/>
    <mergeCell ref="A15:A16"/>
    <mergeCell ref="B15:B16"/>
    <mergeCell ref="A2:A3"/>
    <mergeCell ref="B2:B3"/>
    <mergeCell ref="A6:A7"/>
    <mergeCell ref="B6:B7"/>
    <mergeCell ref="A8:A9"/>
    <mergeCell ref="B8:B9"/>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4"/>
  <sheetViews>
    <sheetView showGridLines="0" zoomScaleNormal="100" workbookViewId="0">
      <selection activeCell="C55" sqref="C55"/>
    </sheetView>
  </sheetViews>
  <sheetFormatPr defaultColWidth="11.5703125" defaultRowHeight="12.75"/>
  <cols>
    <col min="1" max="1" width="18.28515625" customWidth="1"/>
    <col min="4" max="4" width="20.7109375" customWidth="1"/>
  </cols>
  <sheetData>
    <row r="1" spans="1:9" ht="15.75">
      <c r="A1" s="18" t="s">
        <v>1</v>
      </c>
      <c r="B1" s="47" t="s">
        <v>219</v>
      </c>
      <c r="C1" s="47" t="s">
        <v>133</v>
      </c>
      <c r="D1" s="47" t="s">
        <v>252</v>
      </c>
      <c r="E1" s="47" t="s">
        <v>136</v>
      </c>
      <c r="F1" s="47" t="s">
        <v>137</v>
      </c>
      <c r="G1" s="1"/>
      <c r="H1" s="1"/>
      <c r="I1" s="1"/>
    </row>
    <row r="2" spans="1:9">
      <c r="A2" s="15" t="s">
        <v>4</v>
      </c>
      <c r="B2" s="46" t="s">
        <v>138</v>
      </c>
      <c r="C2" s="46" t="s">
        <v>139</v>
      </c>
      <c r="D2" s="46">
        <v>6.84</v>
      </c>
      <c r="E2" s="46"/>
      <c r="F2" s="46"/>
      <c r="G2" s="1"/>
      <c r="H2" s="1"/>
      <c r="I2" s="1"/>
    </row>
    <row r="3" spans="1:9">
      <c r="A3" s="48"/>
      <c r="B3" s="46" t="s">
        <v>138</v>
      </c>
      <c r="C3" s="46" t="s">
        <v>143</v>
      </c>
      <c r="D3" s="46">
        <v>5</v>
      </c>
      <c r="E3" s="46"/>
      <c r="F3" s="46">
        <v>1</v>
      </c>
      <c r="G3" s="1"/>
      <c r="H3" s="1"/>
      <c r="I3" s="1"/>
    </row>
    <row r="4" spans="1:9">
      <c r="A4" s="15" t="s">
        <v>7</v>
      </c>
      <c r="B4" s="46" t="s">
        <v>138</v>
      </c>
      <c r="C4" s="46" t="s">
        <v>139</v>
      </c>
      <c r="D4" s="46">
        <v>6.84</v>
      </c>
      <c r="E4" s="46"/>
      <c r="F4" s="46"/>
      <c r="G4" s="1"/>
      <c r="H4" s="1"/>
      <c r="I4" s="1"/>
    </row>
    <row r="5" spans="1:9">
      <c r="A5" s="48"/>
      <c r="B5" s="46" t="s">
        <v>138</v>
      </c>
      <c r="C5" s="46" t="s">
        <v>143</v>
      </c>
      <c r="D5" s="46">
        <v>5.2</v>
      </c>
      <c r="E5" s="46"/>
      <c r="F5" s="46">
        <v>1</v>
      </c>
      <c r="G5" s="1"/>
      <c r="H5" s="1"/>
      <c r="I5" s="1"/>
    </row>
    <row r="6" spans="1:9">
      <c r="A6" s="15" t="s">
        <v>7</v>
      </c>
      <c r="B6" s="46" t="s">
        <v>138</v>
      </c>
      <c r="C6" s="46" t="s">
        <v>139</v>
      </c>
      <c r="D6" s="46">
        <v>6.84</v>
      </c>
      <c r="E6" s="46"/>
      <c r="F6" s="46"/>
      <c r="G6" s="1"/>
      <c r="H6" s="1"/>
      <c r="I6" s="1"/>
    </row>
    <row r="7" spans="1:9">
      <c r="A7" s="48"/>
      <c r="B7" s="46" t="s">
        <v>138</v>
      </c>
      <c r="C7" s="46" t="s">
        <v>143</v>
      </c>
      <c r="D7" s="46">
        <v>5.2</v>
      </c>
      <c r="E7" s="46"/>
      <c r="F7" s="46">
        <v>1</v>
      </c>
      <c r="G7" s="1"/>
      <c r="H7" s="1"/>
      <c r="I7" s="1"/>
    </row>
    <row r="8" spans="1:9">
      <c r="A8" s="15" t="s">
        <v>9</v>
      </c>
      <c r="B8" s="46" t="s">
        <v>138</v>
      </c>
      <c r="C8" s="46" t="s">
        <v>143</v>
      </c>
      <c r="D8" s="46">
        <v>5.2</v>
      </c>
      <c r="E8" s="46"/>
      <c r="F8" s="46">
        <v>1</v>
      </c>
      <c r="G8" s="1"/>
      <c r="H8" s="1"/>
      <c r="I8" s="1"/>
    </row>
    <row r="9" spans="1:9">
      <c r="A9" s="15" t="s">
        <v>12</v>
      </c>
      <c r="B9" s="46" t="s">
        <v>138</v>
      </c>
      <c r="C9" s="46" t="s">
        <v>139</v>
      </c>
      <c r="D9" s="46">
        <v>6.84</v>
      </c>
      <c r="E9" s="46"/>
      <c r="F9" s="46"/>
      <c r="G9" s="1"/>
      <c r="H9" s="1"/>
      <c r="I9" s="1"/>
    </row>
    <row r="10" spans="1:9">
      <c r="A10" s="48"/>
      <c r="B10" s="46" t="s">
        <v>138</v>
      </c>
      <c r="C10" s="46" t="s">
        <v>143</v>
      </c>
      <c r="D10" s="46">
        <v>4.3</v>
      </c>
      <c r="E10" s="46"/>
      <c r="F10" s="46">
        <v>1</v>
      </c>
      <c r="G10" s="1"/>
      <c r="H10" s="1"/>
      <c r="I10" s="1"/>
    </row>
    <row r="11" spans="1:9">
      <c r="A11" s="15" t="s">
        <v>15</v>
      </c>
      <c r="B11" s="46" t="s">
        <v>138</v>
      </c>
      <c r="C11" s="46" t="s">
        <v>143</v>
      </c>
      <c r="D11" s="46">
        <v>4.4000000000000004</v>
      </c>
      <c r="E11" s="46"/>
      <c r="F11" s="46">
        <v>1</v>
      </c>
      <c r="G11" s="1"/>
      <c r="H11" s="1"/>
      <c r="I11" s="1"/>
    </row>
    <row r="12" spans="1:9">
      <c r="A12" s="15" t="s">
        <v>18</v>
      </c>
      <c r="B12" s="46" t="s">
        <v>138</v>
      </c>
      <c r="C12" s="46" t="s">
        <v>139</v>
      </c>
      <c r="D12" s="46">
        <v>6.84</v>
      </c>
      <c r="E12" s="46"/>
      <c r="F12" s="46"/>
      <c r="G12" s="1"/>
      <c r="H12" s="1"/>
      <c r="I12" s="1"/>
    </row>
    <row r="13" spans="1:9">
      <c r="A13" s="48"/>
      <c r="B13" s="46" t="s">
        <v>138</v>
      </c>
      <c r="C13" s="46" t="s">
        <v>143</v>
      </c>
      <c r="D13" s="46">
        <v>5.8</v>
      </c>
      <c r="E13" s="46"/>
      <c r="F13" s="46">
        <v>1</v>
      </c>
      <c r="G13" s="1"/>
      <c r="H13" s="1"/>
      <c r="I13" s="1"/>
    </row>
    <row r="14" spans="1:9">
      <c r="A14" s="15" t="s">
        <v>20</v>
      </c>
      <c r="B14" s="46" t="s">
        <v>138</v>
      </c>
      <c r="C14" s="46" t="s">
        <v>150</v>
      </c>
      <c r="D14" s="46">
        <v>6</v>
      </c>
      <c r="E14" s="46"/>
      <c r="F14" s="46">
        <v>1</v>
      </c>
      <c r="G14" s="1"/>
      <c r="H14" s="1"/>
      <c r="I14" s="1"/>
    </row>
    <row r="15" spans="1:9">
      <c r="A15" s="15" t="s">
        <v>22</v>
      </c>
      <c r="B15" s="46" t="s">
        <v>138</v>
      </c>
      <c r="C15" s="46" t="s">
        <v>139</v>
      </c>
      <c r="D15" s="46">
        <v>6.84</v>
      </c>
      <c r="E15" s="46"/>
      <c r="F15" s="46"/>
      <c r="G15" s="1"/>
      <c r="H15" s="1"/>
      <c r="I15" s="1"/>
    </row>
    <row r="16" spans="1:9">
      <c r="A16" s="48"/>
      <c r="B16" s="46" t="s">
        <v>138</v>
      </c>
      <c r="C16" s="46" t="s">
        <v>176</v>
      </c>
      <c r="D16" s="46">
        <v>5</v>
      </c>
      <c r="E16" s="46"/>
      <c r="F16" s="46">
        <v>1</v>
      </c>
      <c r="G16" s="1"/>
      <c r="H16" s="1"/>
      <c r="I16" s="1"/>
    </row>
    <row r="17" spans="1:9">
      <c r="A17" s="15" t="s">
        <v>24</v>
      </c>
      <c r="B17" s="46" t="s">
        <v>138</v>
      </c>
      <c r="C17" s="46" t="s">
        <v>139</v>
      </c>
      <c r="D17" s="46">
        <v>6.84</v>
      </c>
      <c r="E17" s="46"/>
      <c r="F17" s="46"/>
      <c r="G17" s="1"/>
      <c r="H17" s="1"/>
      <c r="I17" s="1"/>
    </row>
    <row r="18" spans="1:9">
      <c r="A18" s="48"/>
      <c r="B18" s="46" t="s">
        <v>138</v>
      </c>
      <c r="C18" s="46" t="s">
        <v>176</v>
      </c>
      <c r="D18" s="46">
        <v>5</v>
      </c>
      <c r="E18" s="46"/>
      <c r="F18" s="46">
        <v>1</v>
      </c>
      <c r="G18" s="1"/>
      <c r="H18" s="1"/>
      <c r="I18" s="1"/>
    </row>
    <row r="19" spans="1:9">
      <c r="A19" s="15" t="s">
        <v>26</v>
      </c>
      <c r="B19" s="46" t="s">
        <v>253</v>
      </c>
      <c r="C19" s="46" t="s">
        <v>139</v>
      </c>
      <c r="D19" s="46">
        <v>6.84</v>
      </c>
      <c r="E19" s="46"/>
      <c r="F19" s="46"/>
      <c r="G19" s="1"/>
      <c r="H19" s="1"/>
      <c r="I19" s="1"/>
    </row>
    <row r="20" spans="1:9">
      <c r="A20" s="48"/>
      <c r="B20" s="46" t="s">
        <v>253</v>
      </c>
      <c r="C20" s="46" t="s">
        <v>143</v>
      </c>
      <c r="D20" s="46">
        <v>6.5</v>
      </c>
      <c r="E20" s="46"/>
      <c r="F20" s="46">
        <v>1</v>
      </c>
      <c r="G20" s="1"/>
      <c r="H20" s="1"/>
      <c r="I20" s="1"/>
    </row>
    <row r="21" spans="1:9">
      <c r="A21" s="15" t="s">
        <v>28</v>
      </c>
      <c r="B21" s="46" t="s">
        <v>253</v>
      </c>
      <c r="C21" s="46" t="s">
        <v>139</v>
      </c>
      <c r="D21" s="46">
        <v>6.84</v>
      </c>
      <c r="E21" s="46"/>
      <c r="F21" s="46"/>
      <c r="G21" s="1"/>
      <c r="H21" s="1"/>
      <c r="I21" s="1"/>
    </row>
    <row r="22" spans="1:9">
      <c r="A22" s="48"/>
      <c r="B22" s="46" t="s">
        <v>253</v>
      </c>
      <c r="C22" s="46" t="s">
        <v>143</v>
      </c>
      <c r="D22" s="46">
        <v>6.5</v>
      </c>
      <c r="E22" s="46"/>
      <c r="F22" s="46">
        <v>1</v>
      </c>
      <c r="G22" s="1"/>
      <c r="H22" s="1"/>
      <c r="I22" s="1"/>
    </row>
    <row r="23" spans="1:9">
      <c r="A23" s="15" t="s">
        <v>31</v>
      </c>
      <c r="B23" s="46" t="s">
        <v>253</v>
      </c>
      <c r="C23" s="46" t="s">
        <v>139</v>
      </c>
      <c r="D23" s="46">
        <v>6.84</v>
      </c>
      <c r="E23" s="46"/>
      <c r="F23" s="46"/>
      <c r="G23" s="1"/>
      <c r="H23" s="1"/>
      <c r="I23" s="1"/>
    </row>
    <row r="24" spans="1:9">
      <c r="A24" s="48"/>
      <c r="B24" s="46" t="s">
        <v>253</v>
      </c>
      <c r="C24" s="46" t="s">
        <v>143</v>
      </c>
      <c r="D24" s="46">
        <v>6.5</v>
      </c>
      <c r="E24" s="46"/>
      <c r="F24" s="46">
        <v>1</v>
      </c>
      <c r="G24" s="1"/>
      <c r="H24" s="1"/>
      <c r="I24" s="1"/>
    </row>
    <row r="25" spans="1:9">
      <c r="A25" s="15" t="s">
        <v>33</v>
      </c>
      <c r="B25" s="46" t="s">
        <v>138</v>
      </c>
      <c r="C25" s="46" t="s">
        <v>143</v>
      </c>
      <c r="D25" s="46">
        <v>4.8</v>
      </c>
      <c r="E25" s="46"/>
      <c r="F25" s="46">
        <v>1</v>
      </c>
      <c r="G25" s="1"/>
      <c r="H25" s="1"/>
      <c r="I25" s="1"/>
    </row>
    <row r="26" spans="1:9">
      <c r="A26" s="15" t="s">
        <v>35</v>
      </c>
      <c r="B26" s="46" t="s">
        <v>138</v>
      </c>
      <c r="C26" s="46" t="s">
        <v>143</v>
      </c>
      <c r="D26" s="46">
        <v>4.8</v>
      </c>
      <c r="E26" s="46"/>
      <c r="F26" s="46">
        <v>1</v>
      </c>
      <c r="G26" s="1"/>
      <c r="H26" s="1"/>
      <c r="I26" s="1"/>
    </row>
    <row r="27" spans="1:9">
      <c r="A27" s="15" t="s">
        <v>37</v>
      </c>
      <c r="B27" s="46" t="s">
        <v>138</v>
      </c>
      <c r="C27" s="46" t="s">
        <v>143</v>
      </c>
      <c r="D27" s="46">
        <v>5.8</v>
      </c>
      <c r="E27" s="46"/>
      <c r="F27" s="46">
        <v>1</v>
      </c>
      <c r="G27" s="1"/>
      <c r="H27" s="1"/>
      <c r="I27" s="1"/>
    </row>
    <row r="28" spans="1:9">
      <c r="A28" s="15" t="s">
        <v>39</v>
      </c>
      <c r="B28" s="46" t="s">
        <v>138</v>
      </c>
      <c r="C28" s="46" t="s">
        <v>150</v>
      </c>
      <c r="D28" s="46">
        <v>6</v>
      </c>
      <c r="E28" s="46"/>
      <c r="F28" s="46">
        <v>1</v>
      </c>
      <c r="G28" s="1"/>
      <c r="H28" s="1"/>
      <c r="I28" s="1"/>
    </row>
    <row r="29" spans="1:9">
      <c r="A29" s="15" t="s">
        <v>41</v>
      </c>
      <c r="B29" s="46" t="s">
        <v>138</v>
      </c>
      <c r="C29" s="46" t="s">
        <v>150</v>
      </c>
      <c r="D29" s="46">
        <v>6</v>
      </c>
      <c r="E29" s="46"/>
      <c r="F29" s="46">
        <v>1</v>
      </c>
      <c r="G29" s="1"/>
      <c r="H29" s="1"/>
      <c r="I29" s="1"/>
    </row>
    <row r="30" spans="1:9">
      <c r="A30" s="15" t="s">
        <v>43</v>
      </c>
      <c r="B30" s="46" t="s">
        <v>138</v>
      </c>
      <c r="C30" s="46" t="s">
        <v>143</v>
      </c>
      <c r="D30" s="46">
        <v>6.5</v>
      </c>
      <c r="E30" s="46"/>
      <c r="F30" s="46">
        <v>1</v>
      </c>
      <c r="G30" s="1"/>
      <c r="H30" s="1"/>
      <c r="I30" s="1"/>
    </row>
    <row r="31" spans="1:9">
      <c r="A31" s="15" t="s">
        <v>46</v>
      </c>
      <c r="B31" s="46" t="s">
        <v>138</v>
      </c>
      <c r="C31" s="46" t="s">
        <v>150</v>
      </c>
      <c r="D31" s="46">
        <v>6</v>
      </c>
      <c r="E31" s="46"/>
      <c r="F31" s="46">
        <v>1</v>
      </c>
      <c r="G31" s="1"/>
      <c r="H31" s="1"/>
      <c r="I31" s="1"/>
    </row>
    <row r="32" spans="1:9">
      <c r="A32" s="15" t="s">
        <v>48</v>
      </c>
      <c r="B32" s="46" t="s">
        <v>138</v>
      </c>
      <c r="C32" s="46" t="s">
        <v>150</v>
      </c>
      <c r="D32" s="46">
        <v>6</v>
      </c>
      <c r="E32" s="46"/>
      <c r="F32" s="46">
        <v>1</v>
      </c>
      <c r="G32" s="1"/>
      <c r="H32" s="1"/>
      <c r="I32" s="1"/>
    </row>
    <row r="33" spans="1:9">
      <c r="A33" s="15" t="s">
        <v>51</v>
      </c>
      <c r="B33" s="46" t="s">
        <v>138</v>
      </c>
      <c r="C33" s="46" t="s">
        <v>150</v>
      </c>
      <c r="D33" s="46">
        <v>6</v>
      </c>
      <c r="E33" s="46"/>
      <c r="F33" s="46">
        <v>1</v>
      </c>
      <c r="G33" s="1"/>
      <c r="H33" s="1"/>
      <c r="I33" s="1"/>
    </row>
    <row r="34" spans="1:9">
      <c r="A34" s="15" t="s">
        <v>55</v>
      </c>
      <c r="B34" s="46" t="s">
        <v>253</v>
      </c>
      <c r="C34" s="46" t="s">
        <v>155</v>
      </c>
      <c r="D34" s="46">
        <v>8</v>
      </c>
      <c r="E34" s="46"/>
      <c r="F34" s="46">
        <v>1</v>
      </c>
      <c r="G34" s="1"/>
      <c r="H34" s="1"/>
      <c r="I34" s="1"/>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6" ma:contentTypeDescription="Create a new document." ma:contentTypeScope="" ma:versionID="14d2bc4218f30eb57a3e1bfe59b790a6">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0afc90f2a621f07d6638efa3d1d4e8e3"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405631-3E33-474E-8B1B-E40E99C7CC44}"/>
</file>

<file path=customXml/itemProps2.xml><?xml version="1.0" encoding="utf-8"?>
<ds:datastoreItem xmlns:ds="http://schemas.openxmlformats.org/officeDocument/2006/customXml" ds:itemID="{90C78BDF-7216-466C-8E4D-2905800EA044}"/>
</file>

<file path=customXml/itemProps3.xml><?xml version="1.0" encoding="utf-8"?>
<ds:datastoreItem xmlns:ds="http://schemas.openxmlformats.org/officeDocument/2006/customXml" ds:itemID="{752D4C71-C2D1-4B4D-AD8F-382A1D3DF2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Victoria Watson</cp:lastModifiedBy>
  <cp:revision>734</cp:revision>
  <dcterms:created xsi:type="dcterms:W3CDTF">2021-03-22T13:46:12Z</dcterms:created>
  <dcterms:modified xsi:type="dcterms:W3CDTF">2021-12-14T19:59:46Z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y fmtid="{D5CDD505-2E9C-101B-9397-08002B2CF9AE}" pid="3" name="ContentTypeId">
    <vt:lpwstr>0x0101009FC47C0FEC610A438B3CE38F3ABBF3D4</vt:lpwstr>
  </property>
</Properties>
</file>