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Projeto/"/>
    </mc:Choice>
  </mc:AlternateContent>
  <xr:revisionPtr revIDLastSave="1775" documentId="8_{24F15136-568E-4B51-9F2F-8C276F725FED}" xr6:coauthVersionLast="47" xr6:coauthVersionMax="47" xr10:uidLastSave="{D2A4199F-D246-4405-BDCA-CB023099006C}"/>
  <bookViews>
    <workbookView xWindow="-120" yWindow="-120" windowWidth="20730" windowHeight="11040" firstSheet="4" activeTab="4" xr2:uid="{00000000-000D-0000-FFFF-FFFF00000000}"/>
  </bookViews>
  <sheets>
    <sheet name="TBD" sheetId="2" state="hidden" r:id="rId1"/>
    <sheet name="Memoria_ESPIE" sheetId="1" state="hidden" r:id="rId2"/>
    <sheet name="ORÇAMENTO" sheetId="4" r:id="rId3"/>
    <sheet name="DRE" sheetId="6" r:id="rId4"/>
    <sheet name="ENTREGAS" sheetId="5" r:id="rId5"/>
  </sheets>
  <definedNames>
    <definedName name="_xlnm._FilterDatabase" localSheetId="1" hidden="1">Memoria_ESPIE!$B$4:$S$42</definedName>
    <definedName name="_xlnm._FilterDatabase" localSheetId="2" hidden="1">ORÇAMENTO!$C$9:$H$42</definedName>
    <definedName name="Dissidio23">DRE!$I$10</definedName>
    <definedName name="DissidioJun">DRE!$I$6</definedName>
    <definedName name="DissidioNov">DRE!$I$8</definedName>
    <definedName name="DissidioOut">DRE!$I$7</definedName>
    <definedName name="Inflacao23">DRE!$I$9</definedName>
  </definedNames>
  <calcPr calcId="191028"/>
  <pivotCaches>
    <pivotCache cacheId="2010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87" i="5"/>
  <c r="F39" i="5"/>
  <c r="E9" i="5"/>
  <c r="D5" i="5"/>
  <c r="G6" i="4"/>
  <c r="E6" i="4"/>
  <c r="F6" i="4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19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5" i="5"/>
  <c r="E67" i="5"/>
  <c r="E66" i="5"/>
  <c r="E65" i="5"/>
  <c r="E64" i="5"/>
  <c r="E63" i="5"/>
  <c r="E62" i="5"/>
  <c r="E61" i="5"/>
  <c r="E59" i="5"/>
  <c r="E58" i="5"/>
  <c r="E57" i="5"/>
  <c r="E56" i="5"/>
  <c r="E55" i="5"/>
  <c r="E54" i="5"/>
  <c r="E52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0" i="5"/>
  <c r="E19" i="5"/>
  <c r="E18" i="5"/>
  <c r="E17" i="5"/>
  <c r="E15" i="5"/>
  <c r="E14" i="5"/>
  <c r="E12" i="5"/>
  <c r="E11" i="5"/>
  <c r="E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19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0" i="5"/>
  <c r="D89" i="5"/>
  <c r="D88" i="5"/>
  <c r="D86" i="5"/>
  <c r="D85" i="5"/>
  <c r="D84" i="5"/>
  <c r="D83" i="5"/>
  <c r="D82" i="5"/>
  <c r="D81" i="5"/>
  <c r="D80" i="5"/>
  <c r="D79" i="5"/>
  <c r="D78" i="5"/>
  <c r="D77" i="5"/>
  <c r="D75" i="5"/>
  <c r="D67" i="5"/>
  <c r="D66" i="5"/>
  <c r="D65" i="5"/>
  <c r="D64" i="5"/>
  <c r="D63" i="5"/>
  <c r="D62" i="5"/>
  <c r="D61" i="5"/>
  <c r="D59" i="5"/>
  <c r="D58" i="5"/>
  <c r="D57" i="5"/>
  <c r="D56" i="5"/>
  <c r="D55" i="5"/>
  <c r="D54" i="5"/>
  <c r="D52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0" i="5"/>
  <c r="D19" i="5"/>
  <c r="D18" i="5"/>
  <c r="D17" i="5"/>
  <c r="D15" i="5"/>
  <c r="D14" i="5"/>
  <c r="D12" i="5"/>
  <c r="D11" i="5"/>
  <c r="C134" i="5"/>
  <c r="C133" i="5"/>
  <c r="C132" i="5"/>
  <c r="C131" i="5"/>
  <c r="C129" i="5"/>
  <c r="C128" i="5"/>
  <c r="C126" i="5"/>
  <c r="C125" i="5"/>
  <c r="C119" i="5"/>
  <c r="C112" i="5"/>
  <c r="C111" i="5"/>
  <c r="C110" i="5"/>
  <c r="C109" i="5"/>
  <c r="C107" i="5"/>
  <c r="C106" i="5"/>
  <c r="C104" i="5"/>
  <c r="C103" i="5"/>
  <c r="C97" i="5"/>
  <c r="C90" i="5"/>
  <c r="C89" i="5"/>
  <c r="C88" i="5"/>
  <c r="C87" i="5"/>
  <c r="C85" i="5"/>
  <c r="C84" i="5"/>
  <c r="C82" i="5"/>
  <c r="C81" i="5"/>
  <c r="C75" i="5"/>
  <c r="C67" i="5"/>
  <c r="C66" i="5"/>
  <c r="C65" i="5"/>
  <c r="C64" i="5"/>
  <c r="C62" i="5"/>
  <c r="C61" i="5"/>
  <c r="C59" i="5"/>
  <c r="C58" i="5"/>
  <c r="C52" i="5"/>
  <c r="C44" i="5"/>
  <c r="C43" i="5"/>
  <c r="C42" i="5"/>
  <c r="C41" i="5"/>
  <c r="C39" i="5"/>
  <c r="C38" i="5"/>
  <c r="C36" i="5"/>
  <c r="C35" i="5"/>
  <c r="C29" i="5"/>
  <c r="C20" i="5"/>
  <c r="C19" i="5"/>
  <c r="C18" i="5"/>
  <c r="C17" i="5"/>
  <c r="C15" i="5"/>
  <c r="C14" i="5"/>
  <c r="C12" i="5"/>
  <c r="C11" i="5"/>
  <c r="C5" i="5"/>
  <c r="H6" i="4" l="1"/>
  <c r="D30" i="5"/>
  <c r="D8" i="5"/>
  <c r="D16" i="5"/>
  <c r="E16" i="5"/>
  <c r="D10" i="5"/>
  <c r="E10" i="5"/>
  <c r="D9" i="5"/>
  <c r="E8" i="5"/>
  <c r="E13" i="5" l="1"/>
  <c r="E60" i="5"/>
  <c r="D13" i="5"/>
  <c r="D60" i="5"/>
  <c r="E7" i="5"/>
  <c r="D7" i="5"/>
  <c r="D28" i="5" l="1"/>
  <c r="D6" i="5" l="1"/>
  <c r="D53" i="5"/>
  <c r="H32" i="4" l="1"/>
  <c r="H31" i="4"/>
  <c r="H28" i="4"/>
  <c r="H27" i="4"/>
  <c r="D120" i="5" l="1"/>
  <c r="D76" i="5"/>
  <c r="H10" i="4"/>
  <c r="H30" i="4"/>
  <c r="C120" i="5"/>
  <c r="C98" i="5"/>
  <c r="C6" i="5"/>
  <c r="C53" i="5"/>
  <c r="C30" i="5"/>
  <c r="C76" i="5"/>
  <c r="C4" i="5"/>
  <c r="C74" i="5"/>
  <c r="C118" i="5"/>
  <c r="C28" i="5"/>
  <c r="C51" i="5"/>
  <c r="C96" i="5"/>
  <c r="H20" i="4"/>
  <c r="H15" i="4"/>
  <c r="H13" i="4"/>
  <c r="H35" i="4" l="1"/>
  <c r="H23" i="4"/>
  <c r="H21" i="4"/>
  <c r="H25" i="4"/>
  <c r="F134" i="5"/>
  <c r="F133" i="5"/>
  <c r="F131" i="5"/>
  <c r="F129" i="5"/>
  <c r="F132" i="5"/>
  <c r="F104" i="5"/>
  <c r="F112" i="5"/>
  <c r="F125" i="5"/>
  <c r="F126" i="5"/>
  <c r="F128" i="5"/>
  <c r="F106" i="5"/>
  <c r="F109" i="5"/>
  <c r="F103" i="5"/>
  <c r="F111" i="5"/>
  <c r="F119" i="5"/>
  <c r="F107" i="5"/>
  <c r="F110" i="5"/>
  <c r="F97" i="5"/>
  <c r="F96" i="5"/>
  <c r="H29" i="4" l="1"/>
  <c r="E30" i="5"/>
  <c r="H22" i="4"/>
  <c r="H14" i="4"/>
  <c r="M22" i="4"/>
  <c r="L23" i="4"/>
  <c r="K23" i="4"/>
  <c r="D21" i="5"/>
  <c r="C21" i="5"/>
  <c r="H12" i="4" l="1"/>
  <c r="E28" i="5"/>
  <c r="H11" i="4"/>
  <c r="H24" i="4"/>
  <c r="K21" i="4"/>
  <c r="K24" i="4"/>
  <c r="M23" i="4"/>
  <c r="L25" i="4"/>
  <c r="L21" i="4"/>
  <c r="L24" i="4"/>
  <c r="K25" i="4"/>
  <c r="M20" i="4"/>
  <c r="M24" i="4"/>
  <c r="K20" i="4" l="1"/>
  <c r="M19" i="4"/>
  <c r="L20" i="4"/>
  <c r="D118" i="5" l="1"/>
  <c r="D74" i="5"/>
  <c r="H37" i="4"/>
  <c r="C78" i="5"/>
  <c r="C32" i="5"/>
  <c r="C55" i="5"/>
  <c r="C100" i="5"/>
  <c r="F100" i="5" s="1"/>
  <c r="C8" i="5"/>
  <c r="C122" i="5"/>
  <c r="F122" i="5" s="1"/>
  <c r="H38" i="4"/>
  <c r="C56" i="5"/>
  <c r="C101" i="5"/>
  <c r="F101" i="5" s="1"/>
  <c r="C123" i="5"/>
  <c r="F123" i="5" s="1"/>
  <c r="C33" i="5"/>
  <c r="C79" i="5"/>
  <c r="C9" i="5"/>
  <c r="H39" i="4"/>
  <c r="C34" i="5"/>
  <c r="C10" i="5"/>
  <c r="C102" i="5"/>
  <c r="F102" i="5" s="1"/>
  <c r="C80" i="5"/>
  <c r="C57" i="5"/>
  <c r="C124" i="5"/>
  <c r="F124" i="5" s="1"/>
  <c r="H41" i="4"/>
  <c r="C127" i="5"/>
  <c r="F127" i="5" s="1"/>
  <c r="C37" i="5"/>
  <c r="C83" i="5"/>
  <c r="C13" i="5"/>
  <c r="C60" i="5"/>
  <c r="C105" i="5"/>
  <c r="F105" i="5" s="1"/>
  <c r="H36" i="4"/>
  <c r="C121" i="5"/>
  <c r="F121" i="5" s="1"/>
  <c r="C99" i="5"/>
  <c r="F99" i="5" s="1"/>
  <c r="C31" i="5"/>
  <c r="C77" i="5"/>
  <c r="C54" i="5"/>
  <c r="C7" i="5"/>
  <c r="H40" i="4"/>
  <c r="C86" i="5"/>
  <c r="C63" i="5"/>
  <c r="C130" i="5"/>
  <c r="F130" i="5" s="1"/>
  <c r="C108" i="5"/>
  <c r="F108" i="5" s="1"/>
  <c r="C16" i="5"/>
  <c r="C40" i="5"/>
  <c r="D117" i="5"/>
  <c r="D135" i="5" s="1"/>
  <c r="K19" i="4"/>
  <c r="K26" i="4"/>
  <c r="M21" i="4"/>
  <c r="M18" i="4"/>
  <c r="K22" i="4"/>
  <c r="K11" i="4"/>
  <c r="E95" i="5"/>
  <c r="E113" i="5" s="1"/>
  <c r="C73" i="5" l="1"/>
  <c r="C91" i="5" s="1"/>
  <c r="D51" i="5"/>
  <c r="C95" i="5"/>
  <c r="C113" i="5" s="1"/>
  <c r="D4" i="5"/>
  <c r="C117" i="5"/>
  <c r="C135" i="5" s="1"/>
  <c r="C27" i="5"/>
  <c r="C45" i="5" s="1"/>
  <c r="C3" i="5"/>
  <c r="C22" i="5" s="1"/>
  <c r="C50" i="5"/>
  <c r="C68" i="5" s="1"/>
  <c r="C8" i="6"/>
  <c r="D8" i="6"/>
  <c r="E8" i="6"/>
  <c r="C16" i="6"/>
  <c r="E16" i="6"/>
  <c r="C17" i="6"/>
  <c r="D17" i="6"/>
  <c r="E17" i="6"/>
  <c r="C18" i="6"/>
  <c r="D18" i="6"/>
  <c r="E18" i="6"/>
  <c r="C21" i="6"/>
  <c r="D21" i="6"/>
  <c r="E21" i="6"/>
  <c r="C23" i="6"/>
  <c r="D23" i="6"/>
  <c r="F17" i="6" l="1"/>
  <c r="F18" i="6"/>
  <c r="F21" i="6"/>
  <c r="F8" i="6"/>
  <c r="F90" i="5" l="1"/>
  <c r="F67" i="5"/>
  <c r="L20" i="5"/>
  <c r="C24" i="6"/>
  <c r="K18" i="4"/>
  <c r="K17" i="4"/>
  <c r="M15" i="4"/>
  <c r="K16" i="4"/>
  <c r="C13" i="6" s="1"/>
  <c r="K15" i="4"/>
  <c r="C20" i="6" s="1"/>
  <c r="K13" i="4"/>
  <c r="C11" i="6" s="1"/>
  <c r="K12" i="4"/>
  <c r="C10" i="6" s="1"/>
  <c r="K7" i="5" s="1"/>
  <c r="K10" i="4"/>
  <c r="S42" i="1"/>
  <c r="O42" i="1"/>
  <c r="K42" i="1"/>
  <c r="S41" i="1"/>
  <c r="O41" i="1"/>
  <c r="K41" i="1"/>
  <c r="S40" i="1"/>
  <c r="O40" i="1"/>
  <c r="K40" i="1"/>
  <c r="S39" i="1"/>
  <c r="O39" i="1"/>
  <c r="K39" i="1"/>
  <c r="S38" i="1"/>
  <c r="O38" i="1"/>
  <c r="K38" i="1"/>
  <c r="S37" i="1"/>
  <c r="O37" i="1"/>
  <c r="K37" i="1"/>
  <c r="S36" i="1"/>
  <c r="O36" i="1"/>
  <c r="K36" i="1"/>
  <c r="S35" i="1"/>
  <c r="O35" i="1"/>
  <c r="K35" i="1"/>
  <c r="R34" i="1"/>
  <c r="S34" i="1" s="1"/>
  <c r="N34" i="1"/>
  <c r="O34" i="1" s="1"/>
  <c r="K34" i="1"/>
  <c r="S33" i="1"/>
  <c r="N33" i="1"/>
  <c r="O33" i="1" s="1"/>
  <c r="K33" i="1"/>
  <c r="S32" i="1"/>
  <c r="O32" i="1"/>
  <c r="K32" i="1"/>
  <c r="S31" i="1"/>
  <c r="N31" i="1"/>
  <c r="O31" i="1" s="1"/>
  <c r="K31" i="1"/>
  <c r="S30" i="1"/>
  <c r="O30" i="1"/>
  <c r="K30" i="1"/>
  <c r="R29" i="1"/>
  <c r="S29" i="1" s="1"/>
  <c r="N29" i="1"/>
  <c r="O29" i="1" s="1"/>
  <c r="K29" i="1"/>
  <c r="S28" i="1"/>
  <c r="O28" i="1"/>
  <c r="K28" i="1"/>
  <c r="S27" i="1"/>
  <c r="O27" i="1"/>
  <c r="K27" i="1"/>
  <c r="S26" i="1"/>
  <c r="O26" i="1"/>
  <c r="K26" i="1"/>
  <c r="S25" i="1"/>
  <c r="O25" i="1"/>
  <c r="K25" i="1"/>
  <c r="S24" i="1"/>
  <c r="O24" i="1"/>
  <c r="K24" i="1"/>
  <c r="S23" i="1"/>
  <c r="O23" i="1"/>
  <c r="K23" i="1"/>
  <c r="S22" i="1"/>
  <c r="O22" i="1"/>
  <c r="K22" i="1"/>
  <c r="S21" i="1"/>
  <c r="O21" i="1"/>
  <c r="K21" i="1"/>
  <c r="S20" i="1"/>
  <c r="O20" i="1"/>
  <c r="K20" i="1"/>
  <c r="S19" i="1"/>
  <c r="O19" i="1"/>
  <c r="K19" i="1"/>
  <c r="S18" i="1"/>
  <c r="O18" i="1"/>
  <c r="K18" i="1"/>
  <c r="S17" i="1"/>
  <c r="O17" i="1"/>
  <c r="K17" i="1"/>
  <c r="S16" i="1"/>
  <c r="O16" i="1"/>
  <c r="K16" i="1"/>
  <c r="S15" i="1"/>
  <c r="O15" i="1"/>
  <c r="K15" i="1"/>
  <c r="S14" i="1"/>
  <c r="O14" i="1"/>
  <c r="K14" i="1"/>
  <c r="S13" i="1"/>
  <c r="O13" i="1"/>
  <c r="K13" i="1"/>
  <c r="S12" i="1"/>
  <c r="O12" i="1"/>
  <c r="K12" i="1"/>
  <c r="S11" i="1"/>
  <c r="O11" i="1"/>
  <c r="K11" i="1"/>
  <c r="S10" i="1"/>
  <c r="O10" i="1"/>
  <c r="K10" i="1"/>
  <c r="S9" i="1"/>
  <c r="O9" i="1"/>
  <c r="K9" i="1"/>
  <c r="S8" i="1"/>
  <c r="O8" i="1"/>
  <c r="K8" i="1"/>
  <c r="S7" i="1"/>
  <c r="O7" i="1"/>
  <c r="K7" i="1"/>
  <c r="S6" i="1"/>
  <c r="O6" i="1"/>
  <c r="K6" i="1"/>
  <c r="S5" i="1"/>
  <c r="O5" i="1"/>
  <c r="K5" i="1"/>
  <c r="X2" i="1"/>
  <c r="W2" i="1"/>
  <c r="V2" i="1"/>
  <c r="S2" i="1"/>
  <c r="O2" i="1"/>
  <c r="K2" i="1"/>
  <c r="X1" i="1"/>
  <c r="W1" i="1"/>
  <c r="V1" i="1"/>
  <c r="E6" i="5" l="1"/>
  <c r="E53" i="5"/>
  <c r="H33" i="4"/>
  <c r="C7" i="6"/>
  <c r="C22" i="6"/>
  <c r="K19" i="5" s="1"/>
  <c r="C15" i="6"/>
  <c r="K12" i="5" s="1"/>
  <c r="C19" i="6"/>
  <c r="C14" i="6"/>
  <c r="F10" i="5"/>
  <c r="F65" i="5"/>
  <c r="F59" i="5"/>
  <c r="F18" i="5"/>
  <c r="F12" i="5"/>
  <c r="F63" i="5"/>
  <c r="F82" i="5"/>
  <c r="K15" i="5"/>
  <c r="F60" i="5"/>
  <c r="F77" i="5"/>
  <c r="F75" i="5"/>
  <c r="F81" i="5"/>
  <c r="F89" i="5"/>
  <c r="K14" i="5"/>
  <c r="F40" i="5"/>
  <c r="F84" i="5"/>
  <c r="F14" i="5"/>
  <c r="F5" i="5"/>
  <c r="F78" i="5"/>
  <c r="K13" i="5"/>
  <c r="K17" i="5"/>
  <c r="K10" i="5"/>
  <c r="K5" i="5"/>
  <c r="L18" i="5"/>
  <c r="F35" i="5"/>
  <c r="F43" i="5"/>
  <c r="K18" i="5"/>
  <c r="F79" i="5"/>
  <c r="K8" i="5"/>
  <c r="F33" i="5"/>
  <c r="K20" i="5"/>
  <c r="L14" i="5"/>
  <c r="F29" i="5"/>
  <c r="F36" i="5"/>
  <c r="L5" i="5"/>
  <c r="F38" i="5"/>
  <c r="L15" i="5"/>
  <c r="F57" i="5"/>
  <c r="F62" i="5"/>
  <c r="F87" i="5"/>
  <c r="K21" i="5"/>
  <c r="F11" i="5"/>
  <c r="F13" i="5"/>
  <c r="F15" i="5"/>
  <c r="F41" i="5"/>
  <c r="F52" i="5"/>
  <c r="F58" i="5"/>
  <c r="F85" i="5"/>
  <c r="F66" i="5"/>
  <c r="F80" i="5"/>
  <c r="F88" i="5"/>
  <c r="F61" i="5"/>
  <c r="F83" i="5"/>
  <c r="F34" i="5"/>
  <c r="F42" i="5"/>
  <c r="F64" i="5"/>
  <c r="F86" i="5"/>
  <c r="M18" i="5"/>
  <c r="M15" i="5"/>
  <c r="M5" i="5"/>
  <c r="M14" i="5"/>
  <c r="M13" i="5"/>
  <c r="F31" i="5" l="1"/>
  <c r="F55" i="5"/>
  <c r="F32" i="5"/>
  <c r="L26" i="4"/>
  <c r="D24" i="6" s="1"/>
  <c r="D73" i="5"/>
  <c r="F56" i="5"/>
  <c r="L19" i="4"/>
  <c r="D16" i="6" s="1"/>
  <c r="F16" i="6" s="1"/>
  <c r="L22" i="4"/>
  <c r="F54" i="5"/>
  <c r="K11" i="5"/>
  <c r="K16" i="5"/>
  <c r="M16" i="4"/>
  <c r="E13" i="6" s="1"/>
  <c r="M10" i="5" s="1"/>
  <c r="N5" i="5"/>
  <c r="N14" i="5"/>
  <c r="L17" i="4"/>
  <c r="N15" i="5"/>
  <c r="F16" i="5"/>
  <c r="M17" i="4"/>
  <c r="M14" i="4"/>
  <c r="E20" i="6" s="1"/>
  <c r="L16" i="4"/>
  <c r="D13" i="6" s="1"/>
  <c r="L15" i="4"/>
  <c r="D20" i="6" s="1"/>
  <c r="K4" i="5"/>
  <c r="L18" i="4"/>
  <c r="N18" i="5"/>
  <c r="E120" i="5" l="1"/>
  <c r="F120" i="5" s="1"/>
  <c r="E76" i="5"/>
  <c r="F76" i="5" s="1"/>
  <c r="H34" i="4"/>
  <c r="D91" i="5"/>
  <c r="F37" i="5"/>
  <c r="N13" i="5" s="1"/>
  <c r="L13" i="5"/>
  <c r="F53" i="5"/>
  <c r="D95" i="5"/>
  <c r="F98" i="5"/>
  <c r="F30" i="5"/>
  <c r="C9" i="6"/>
  <c r="D19" i="6"/>
  <c r="L16" i="5" s="1"/>
  <c r="D14" i="6"/>
  <c r="E19" i="6"/>
  <c r="E14" i="6"/>
  <c r="D22" i="6"/>
  <c r="L19" i="5" s="1"/>
  <c r="D15" i="6"/>
  <c r="E22" i="6"/>
  <c r="E15" i="6"/>
  <c r="F13" i="6"/>
  <c r="L21" i="5"/>
  <c r="F20" i="6"/>
  <c r="F17" i="5"/>
  <c r="M17" i="5"/>
  <c r="F7" i="5"/>
  <c r="F19" i="5"/>
  <c r="F8" i="5"/>
  <c r="L10" i="5"/>
  <c r="L17" i="5"/>
  <c r="F9" i="5"/>
  <c r="F6" i="5"/>
  <c r="D113" i="5" l="1"/>
  <c r="F95" i="5"/>
  <c r="F113" i="5" s="1"/>
  <c r="M11" i="5"/>
  <c r="M16" i="5"/>
  <c r="M12" i="5"/>
  <c r="M19" i="5"/>
  <c r="F19" i="6"/>
  <c r="N16" i="5" s="1"/>
  <c r="F22" i="6"/>
  <c r="N19" i="5" s="1"/>
  <c r="L12" i="5"/>
  <c r="F15" i="6"/>
  <c r="L11" i="5"/>
  <c r="F14" i="6"/>
  <c r="N17" i="5"/>
  <c r="K6" i="5"/>
  <c r="N10" i="5"/>
  <c r="N11" i="5" l="1"/>
  <c r="N12" i="5"/>
  <c r="K14" i="4" l="1"/>
  <c r="H19" i="4" l="1"/>
  <c r="E74" i="5"/>
  <c r="C12" i="6"/>
  <c r="E73" i="5" l="1"/>
  <c r="F74" i="5"/>
  <c r="H26" i="4"/>
  <c r="E118" i="5"/>
  <c r="C6" i="6"/>
  <c r="K9" i="5"/>
  <c r="E91" i="5" l="1"/>
  <c r="F73" i="5"/>
  <c r="F91" i="5" s="1"/>
  <c r="E117" i="5"/>
  <c r="F118" i="5"/>
  <c r="H16" i="4"/>
  <c r="H17" i="4"/>
  <c r="H18" i="4"/>
  <c r="C25" i="6"/>
  <c r="K3" i="5"/>
  <c r="E51" i="5" l="1"/>
  <c r="E50" i="5" s="1"/>
  <c r="E68" i="5" s="1"/>
  <c r="E4" i="5"/>
  <c r="E135" i="5"/>
  <c r="F117" i="5"/>
  <c r="F135" i="5" s="1"/>
  <c r="C27" i="6"/>
  <c r="K22" i="5"/>
  <c r="E3" i="5" l="1"/>
  <c r="M12" i="4"/>
  <c r="M13" i="4" l="1"/>
  <c r="E12" i="6" s="1"/>
  <c r="M9" i="5" s="1"/>
  <c r="M11" i="4"/>
  <c r="E10" i="6" s="1"/>
  <c r="M7" i="5" s="1"/>
  <c r="E27" i="5"/>
  <c r="E45" i="5" s="1"/>
  <c r="M10" i="4"/>
  <c r="M9" i="4"/>
  <c r="E9" i="6" l="1"/>
  <c r="M6" i="5" s="1"/>
  <c r="E11" i="6"/>
  <c r="M8" i="5" s="1"/>
  <c r="E7" i="6"/>
  <c r="M4" i="5" l="1"/>
  <c r="E6" i="6"/>
  <c r="M3" i="5" l="1"/>
  <c r="L10" i="4" l="1"/>
  <c r="D7" i="6" s="1"/>
  <c r="L13" i="4" l="1"/>
  <c r="D11" i="6" s="1"/>
  <c r="L12" i="4"/>
  <c r="D10" i="6" s="1"/>
  <c r="L14" i="4"/>
  <c r="D12" i="6" s="1"/>
  <c r="L9" i="5" s="1"/>
  <c r="D27" i="5"/>
  <c r="D45" i="5" s="1"/>
  <c r="L11" i="4"/>
  <c r="D9" i="6" s="1"/>
  <c r="F7" i="6"/>
  <c r="L8" i="5" l="1"/>
  <c r="F11" i="6"/>
  <c r="N8" i="5" s="1"/>
  <c r="F10" i="6"/>
  <c r="N7" i="5" s="1"/>
  <c r="L7" i="5"/>
  <c r="F28" i="5"/>
  <c r="F27" i="5" s="1"/>
  <c r="F45" i="5" s="1"/>
  <c r="F12" i="6"/>
  <c r="N9" i="5" s="1"/>
  <c r="L6" i="5"/>
  <c r="F9" i="6"/>
  <c r="N6" i="5" s="1"/>
  <c r="D6" i="6"/>
  <c r="F6" i="6" s="1"/>
  <c r="F4" i="5"/>
  <c r="L4" i="5"/>
  <c r="F51" i="5"/>
  <c r="F50" i="5" s="1"/>
  <c r="F68" i="5" s="1"/>
  <c r="D50" i="5"/>
  <c r="D68" i="5" s="1"/>
  <c r="D25" i="6" l="1"/>
  <c r="D27" i="6" s="1"/>
  <c r="N4" i="5"/>
  <c r="F3" i="5"/>
  <c r="D22" i="5"/>
  <c r="L3" i="5"/>
  <c r="L22" i="5" l="1"/>
  <c r="N3" i="5"/>
  <c r="E21" i="5" l="1"/>
  <c r="M25" i="4"/>
  <c r="H42" i="4"/>
  <c r="E24" i="6" l="1"/>
  <c r="E23" i="6"/>
  <c r="F21" i="5"/>
  <c r="F22" i="5" s="1"/>
  <c r="E22" i="5"/>
  <c r="F24" i="6"/>
  <c r="M21" i="5"/>
  <c r="E25" i="6"/>
  <c r="E27" i="6" s="1"/>
  <c r="F23" i="6" l="1"/>
  <c r="N20" i="5" s="1"/>
  <c r="M20" i="5"/>
  <c r="F25" i="6"/>
  <c r="N22" i="5" s="1"/>
  <c r="M22" i="5"/>
  <c r="N21" i="5"/>
  <c r="F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Deusa Jaci Nilena Silva</author>
  </authors>
  <commentList>
    <comment ref="D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120 hs x 105,00 = 12.600,00</t>
        </r>
      </text>
    </comment>
    <comment ref="D1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cinco momentos de validação, com duração de 2,5 horas cada durante o processo de elaboração do produto, totalizando 12,5 horas/ produto – 12,5 horas x 16 produtos = 200 horas x  valor da hora especialista (200,00) = 40.000,00 (terceiros)</t>
        </r>
      </text>
    </comment>
    <comment ref="D20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um momento de validação, com duração de 3 horas ao final do processo de elaboração do sumário, totalizando 3 horas/ produto – 3 horas x 16 produtos = 48 horas x  valor da hora especialista (200,00) = 9.600,00
(terceiros)
</t>
        </r>
      </text>
    </comment>
  </commentList>
</comments>
</file>

<file path=xl/sharedStrings.xml><?xml version="1.0" encoding="utf-8"?>
<sst xmlns="http://schemas.openxmlformats.org/spreadsheetml/2006/main" count="594" uniqueCount="153">
  <si>
    <t>Rótulos de Linha</t>
  </si>
  <si>
    <t>Entrega 1</t>
  </si>
  <si>
    <t>Condução</t>
  </si>
  <si>
    <t>Diárias e Passagens</t>
  </si>
  <si>
    <t>Refeição</t>
  </si>
  <si>
    <t>Serviços de Terceiros PJ</t>
  </si>
  <si>
    <t>Entrega 2</t>
  </si>
  <si>
    <t>Entrega 3</t>
  </si>
  <si>
    <t>Entrega 4</t>
  </si>
  <si>
    <t>Materiais de Consumo</t>
  </si>
  <si>
    <t>Entrega 5</t>
  </si>
  <si>
    <t>Entrega 6</t>
  </si>
  <si>
    <t xml:space="preserve">Despesas comuns a diversas Entregas </t>
  </si>
  <si>
    <t>Aluguéis</t>
  </si>
  <si>
    <t>Gastos Indiretos</t>
  </si>
  <si>
    <t>Recursos Humanos</t>
  </si>
  <si>
    <t>Utilidades</t>
  </si>
  <si>
    <t>Outros (especificar)</t>
  </si>
  <si>
    <t>Entrega 7</t>
  </si>
  <si>
    <t>Entrega 8</t>
  </si>
  <si>
    <t>Entrega 9</t>
  </si>
  <si>
    <t>Entrega 10</t>
  </si>
  <si>
    <t>Total Geral</t>
  </si>
  <si>
    <t>Rubricas</t>
  </si>
  <si>
    <t>Item</t>
  </si>
  <si>
    <t>Descrição</t>
  </si>
  <si>
    <t>Entregas</t>
  </si>
  <si>
    <t>Nº Conta Contábil</t>
  </si>
  <si>
    <t>Desc. Conta Contábil</t>
  </si>
  <si>
    <t>Vlr Médio</t>
  </si>
  <si>
    <t>Meses</t>
  </si>
  <si>
    <t>Total</t>
  </si>
  <si>
    <t>RECUSOS HUMANOS</t>
  </si>
  <si>
    <t>Despesa comum a diversas entregas</t>
  </si>
  <si>
    <t>Serv. Terceiros</t>
  </si>
  <si>
    <t>Servs. Terceiros</t>
  </si>
  <si>
    <t>Especialista PIE</t>
  </si>
  <si>
    <t>Apoio Coordenação como docente epecialista</t>
  </si>
  <si>
    <t>Servs. Cursos e Simpósios</t>
  </si>
  <si>
    <t>Transporte e Hospedagem</t>
  </si>
  <si>
    <t>Especialista PES</t>
  </si>
  <si>
    <t>FEE</t>
  </si>
  <si>
    <t>FEE 5% ref aos encontros da coordenação</t>
  </si>
  <si>
    <t>Servs. Consultoria e Assessoria</t>
  </si>
  <si>
    <t>Atividades relacionadas a Análise do perfil de egressos</t>
  </si>
  <si>
    <t>Servs. Marketing</t>
  </si>
  <si>
    <t>OUTRAS DESPESAS</t>
  </si>
  <si>
    <t>Layout e operador para reuniões Seminário</t>
  </si>
  <si>
    <t>MATERIAL CONSUMO</t>
  </si>
  <si>
    <t>400 hs de especialista PIE desenvolver a revisão sistemática - Rateio nats</t>
  </si>
  <si>
    <t>80 hs para elaborar protocolo de revisão sistemática - Rateio Nats</t>
  </si>
  <si>
    <t>Validação externa dos perfis</t>
  </si>
  <si>
    <t xml:space="preserve">Validação externa x 5 pessoas x 4.000,00 </t>
  </si>
  <si>
    <t>Elaboração Guia NEV</t>
  </si>
  <si>
    <t xml:space="preserve"> Diagramação</t>
  </si>
  <si>
    <t>Pró-labore</t>
  </si>
  <si>
    <t>Serviços de terceiros - 10 componentes reuniao de autoria</t>
  </si>
  <si>
    <t>FEE 5% reunião autoria</t>
  </si>
  <si>
    <t>Especialistas</t>
  </si>
  <si>
    <t>Elaboração/ publicação de artigos científicos e/ou Notas Técnicas e apresentação em congressos</t>
  </si>
  <si>
    <t>Publicações e congressos</t>
  </si>
  <si>
    <t>Validação - especialista na elaboração e na metodologia</t>
  </si>
  <si>
    <t xml:space="preserve">Validação - especialista em produtos </t>
  </si>
  <si>
    <t>Despesas relativas à publicação</t>
  </si>
  <si>
    <t>Sistema de apoio gerencial</t>
  </si>
  <si>
    <t>Servs. Suporte em Infra-Estrutura de TI</t>
  </si>
  <si>
    <t>Prestação dos serviços de informática para o desenvolvimento de conteúdo</t>
  </si>
  <si>
    <t>Operador de Audio e video</t>
  </si>
  <si>
    <t>03 vídeos e diagramação</t>
  </si>
  <si>
    <t>Foto, Vídeo e Comunicação Visual</t>
  </si>
  <si>
    <t>Passagens</t>
  </si>
  <si>
    <t>Viagem equipe coordenação para SP</t>
  </si>
  <si>
    <t>Despesas de Viagem</t>
  </si>
  <si>
    <t>Hospedagem</t>
  </si>
  <si>
    <t>Serviço de correios</t>
  </si>
  <si>
    <t>Correios</t>
  </si>
  <si>
    <t>Salas</t>
  </si>
  <si>
    <t>Sala pequena encontro autoria/ 2 dias</t>
  </si>
  <si>
    <t>Locações</t>
  </si>
  <si>
    <t>Equipamentos</t>
  </si>
  <si>
    <t>Equipamento e operador encontro autoria/ 2 dias</t>
  </si>
  <si>
    <t>Locações  Equipamentos - TI</t>
  </si>
  <si>
    <t>Outras Despesas</t>
  </si>
  <si>
    <t>Seminário</t>
  </si>
  <si>
    <t>Online</t>
  </si>
  <si>
    <t>Eventos Sociais</t>
  </si>
  <si>
    <t>III Forum Internacional PIE</t>
  </si>
  <si>
    <t>Anexo 2. Plano orçamentário
Projeto: Promoção do Ambiente de Interconectividade em Saúde como apoio à Implementação da Estratégia de Saúde Digital para o Brasil</t>
  </si>
  <si>
    <t>TOTAL TRIÊNIO</t>
  </si>
  <si>
    <t>Item/Descrição</t>
  </si>
  <si>
    <r>
      <t>Especialista em projetos V (</t>
    </r>
    <r>
      <rPr>
        <b/>
        <sz val="10"/>
        <color theme="7" tint="-0.249977111117893"/>
        <rFont val="Calibri"/>
        <family val="2"/>
        <scheme val="minor"/>
      </rPr>
      <t>90%</t>
    </r>
    <r>
      <rPr>
        <b/>
        <sz val="10"/>
        <color theme="1"/>
        <rFont val="Calibri"/>
        <family val="2"/>
        <scheme val="minor"/>
      </rPr>
      <t>)¹</t>
    </r>
  </si>
  <si>
    <t>ENTREGA 2</t>
  </si>
  <si>
    <t>Especialista em desenvolvimento</t>
  </si>
  <si>
    <t>Anl Negócios PL</t>
  </si>
  <si>
    <t>ENTREGA 1</t>
  </si>
  <si>
    <t>Anl Desenvolvimento PL</t>
  </si>
  <si>
    <t>Materiais e Equipamentos</t>
  </si>
  <si>
    <t/>
  </si>
  <si>
    <t>Obras e Instalações</t>
  </si>
  <si>
    <t>Informática e Softwares</t>
  </si>
  <si>
    <t>Coord Projetos</t>
  </si>
  <si>
    <t xml:space="preserve">DESPESAS COMUNS A DIVERSAS ENTREGAS </t>
  </si>
  <si>
    <t>Medicamentos</t>
  </si>
  <si>
    <r>
      <t>Gte Projetos (</t>
    </r>
    <r>
      <rPr>
        <b/>
        <sz val="10"/>
        <color theme="7" tint="-0.249977111117893"/>
        <rFont val="Calibri"/>
        <family val="2"/>
        <scheme val="minor"/>
      </rPr>
      <t>30%</t>
    </r>
    <r>
      <rPr>
        <b/>
        <sz val="10"/>
        <color theme="1"/>
        <rFont val="Calibri"/>
        <family val="2"/>
        <scheme val="minor"/>
      </rPr>
      <t>)¹</t>
    </r>
  </si>
  <si>
    <t>Materiais médicos</t>
  </si>
  <si>
    <t>Anl Projetos SR</t>
  </si>
  <si>
    <r>
      <t>Arquiteto sistemas (</t>
    </r>
    <r>
      <rPr>
        <b/>
        <sz val="10"/>
        <color theme="7" tint="-0.249977111117893"/>
        <rFont val="Calibri"/>
        <family val="2"/>
        <scheme val="minor"/>
      </rPr>
      <t>10%</t>
    </r>
    <r>
      <rPr>
        <b/>
        <sz val="10"/>
        <color theme="1"/>
        <rFont val="Calibri"/>
        <family val="2"/>
        <scheme val="minor"/>
      </rPr>
      <t>)¹</t>
    </r>
  </si>
  <si>
    <t>ENTREGA 3</t>
  </si>
  <si>
    <t>Depreciação e amortização</t>
  </si>
  <si>
    <r>
      <t>Eng Software Agil (</t>
    </r>
    <r>
      <rPr>
        <b/>
        <sz val="10"/>
        <color theme="7" tint="-0.249977111117893"/>
        <rFont val="Calibri"/>
        <family val="2"/>
        <scheme val="minor"/>
      </rPr>
      <t>10%</t>
    </r>
    <r>
      <rPr>
        <b/>
        <sz val="10"/>
        <color theme="1"/>
        <rFont val="Calibri"/>
        <family val="2"/>
        <scheme val="minor"/>
      </rPr>
      <t>)¹</t>
    </r>
  </si>
  <si>
    <t>Arquiteto de sistemas</t>
  </si>
  <si>
    <t>DESPESAS DIRETAS COMPARTILHADAS</t>
  </si>
  <si>
    <r>
      <t>Especialista em Projetos II (</t>
    </r>
    <r>
      <rPr>
        <b/>
        <sz val="10"/>
        <color theme="7" tint="-0.249977111117893"/>
        <rFont val="Calibri"/>
        <family val="2"/>
        <scheme val="minor"/>
      </rPr>
      <t>10%</t>
    </r>
    <r>
      <rPr>
        <b/>
        <sz val="10"/>
        <color theme="1"/>
        <rFont val="Calibri"/>
        <family val="2"/>
        <scheme val="minor"/>
      </rPr>
      <t>)¹</t>
    </r>
  </si>
  <si>
    <t>Médico pesquisador</t>
  </si>
  <si>
    <t>Consultoria HL7/FHIR</t>
  </si>
  <si>
    <t>Consultoria GPS</t>
  </si>
  <si>
    <t>Consultoria Segurança da Informação</t>
  </si>
  <si>
    <t>Licença mensal: Software de versionamento</t>
  </si>
  <si>
    <t>Licença mensal: Software de gestão de projetos</t>
  </si>
  <si>
    <t>Serviços de computação em nuvem</t>
  </si>
  <si>
    <t>Publicações acadêmicas (open access)</t>
  </si>
  <si>
    <t>Passagens aéreas</t>
  </si>
  <si>
    <t>Hospegagem</t>
  </si>
  <si>
    <t>Condução; reembolsos</t>
  </si>
  <si>
    <t>Refeição; reembolsos</t>
  </si>
  <si>
    <t>Materiais de consumo</t>
  </si>
  <si>
    <t>Materiais de escritório</t>
  </si>
  <si>
    <t>Notebooks</t>
  </si>
  <si>
    <t>Gastos indiretos</t>
  </si>
  <si>
    <t>¹ Percentual de carga horária mensal dedicada ao projeto</t>
  </si>
  <si>
    <t>DRE</t>
  </si>
  <si>
    <t>ANO 1 (R$)</t>
  </si>
  <si>
    <t>ANO 2 (R$)</t>
  </si>
  <si>
    <t>ANO 3 (R$)</t>
  </si>
  <si>
    <t>TOTAL (R$)</t>
  </si>
  <si>
    <t>Constantes</t>
  </si>
  <si>
    <t>DESPESAS DIRETAS</t>
  </si>
  <si>
    <t>Dissídio (Jun)</t>
  </si>
  <si>
    <t>Dissídio (Out)</t>
  </si>
  <si>
    <t>Serviços de Terceiros PF</t>
  </si>
  <si>
    <t>Dissídio (Nov)</t>
  </si>
  <si>
    <t>Inflação</t>
  </si>
  <si>
    <t>Dissídio 2023</t>
  </si>
  <si>
    <t xml:space="preserve"> </t>
  </si>
  <si>
    <t>TOTAL</t>
  </si>
  <si>
    <t>Verificar com o Rodrigo as viagens acompanhamento AFAS, não ficou dobrado Nov-Dez</t>
  </si>
  <si>
    <t>O Encontro nacional que está remoto</t>
  </si>
  <si>
    <t>As despesas de passagens, hospedagens, condução e refeição em DESPESA COMUM A DIVERSAS ENTREGAS</t>
  </si>
  <si>
    <t>Não tinhamos o quadro da entrega 11 no orçamento aprovado</t>
  </si>
  <si>
    <t>Verificar a redução das viagens para SP no ano 3, com base na versão aprovado</t>
  </si>
  <si>
    <t>Validação</t>
  </si>
  <si>
    <t>ENTREGA 4</t>
  </si>
  <si>
    <t>ENTREGA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</si>
</sst>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63"/>
      <name val="Leelawadee"/>
      <family val="2"/>
    </font>
    <font>
      <b/>
      <sz val="10"/>
      <name val="Calibri"/>
      <family val="2"/>
      <scheme val="minor"/>
    </font>
    <font>
      <b/>
      <sz val="10"/>
      <color theme="1"/>
      <name val="Leelawadee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6" fontId="7" fillId="2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5" fontId="0" fillId="0" borderId="0" xfId="0" applyNumberFormat="1"/>
    <xf numFmtId="166" fontId="4" fillId="7" borderId="0" xfId="1" applyNumberFormat="1" applyFont="1" applyFill="1"/>
    <xf numFmtId="166" fontId="0" fillId="0" borderId="0" xfId="1" applyNumberFormat="1" applyFont="1"/>
    <xf numFmtId="166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166" fontId="9" fillId="0" borderId="5" xfId="1" applyNumberFormat="1" applyFont="1" applyFill="1" applyBorder="1"/>
    <xf numFmtId="166" fontId="10" fillId="4" borderId="5" xfId="1" applyNumberFormat="1" applyFont="1" applyFill="1" applyBorder="1" applyProtection="1"/>
    <xf numFmtId="167" fontId="10" fillId="4" borderId="5" xfId="1" applyNumberFormat="1" applyFont="1" applyFill="1" applyBorder="1" applyProtection="1"/>
    <xf numFmtId="0" fontId="10" fillId="4" borderId="5" xfId="0" applyFont="1" applyFill="1" applyBorder="1"/>
    <xf numFmtId="166" fontId="11" fillId="2" borderId="1" xfId="1" quotePrefix="1" applyNumberFormat="1" applyFont="1" applyFill="1" applyBorder="1" applyAlignment="1">
      <alignment horizontal="center"/>
    </xf>
    <xf numFmtId="49" fontId="12" fillId="5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horizontal="left" indent="2"/>
    </xf>
    <xf numFmtId="0" fontId="10" fillId="8" borderId="5" xfId="0" applyFont="1" applyFill="1" applyBorder="1"/>
    <xf numFmtId="0" fontId="13" fillId="0" borderId="0" xfId="0" applyFont="1"/>
    <xf numFmtId="166" fontId="13" fillId="0" borderId="0" xfId="1" applyNumberFormat="1" applyFont="1"/>
    <xf numFmtId="166" fontId="7" fillId="0" borderId="0" xfId="1" applyNumberFormat="1" applyFont="1" applyFill="1" applyBorder="1" applyAlignment="1">
      <alignment horizontal="center" vertical="center"/>
    </xf>
    <xf numFmtId="167" fontId="0" fillId="0" borderId="0" xfId="0" applyNumberFormat="1"/>
    <xf numFmtId="164" fontId="0" fillId="0" borderId="0" xfId="2" applyFont="1"/>
    <xf numFmtId="49" fontId="12" fillId="5" borderId="6" xfId="0" applyNumberFormat="1" applyFont="1" applyFill="1" applyBorder="1" applyAlignment="1">
      <alignment horizontal="center" vertical="center"/>
    </xf>
    <xf numFmtId="167" fontId="9" fillId="0" borderId="0" xfId="1" applyNumberFormat="1" applyFont="1" applyFill="1" applyBorder="1"/>
    <xf numFmtId="0" fontId="0" fillId="0" borderId="8" xfId="0" applyBorder="1"/>
    <xf numFmtId="9" fontId="15" fillId="0" borderId="0" xfId="3" applyFont="1" applyAlignment="1">
      <alignment horizontal="center" vertical="center"/>
    </xf>
    <xf numFmtId="0" fontId="14" fillId="0" borderId="7" xfId="0" applyFont="1" applyBorder="1"/>
    <xf numFmtId="166" fontId="13" fillId="0" borderId="0" xfId="1" applyNumberFormat="1" applyFont="1" applyFill="1"/>
    <xf numFmtId="49" fontId="16" fillId="9" borderId="5" xfId="0" applyNumberFormat="1" applyFont="1" applyFill="1" applyBorder="1" applyAlignment="1">
      <alignment horizontal="left" vertical="center"/>
    </xf>
    <xf numFmtId="166" fontId="17" fillId="5" borderId="9" xfId="1" applyNumberFormat="1" applyFont="1" applyFill="1" applyBorder="1"/>
    <xf numFmtId="0" fontId="7" fillId="2" borderId="5" xfId="0" applyFont="1" applyFill="1" applyBorder="1" applyAlignment="1">
      <alignment horizontal="left" vertical="center"/>
    </xf>
    <xf numFmtId="166" fontId="11" fillId="2" borderId="5" xfId="1" quotePrefix="1" applyNumberFormat="1" applyFont="1" applyFill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66" fontId="7" fillId="4" borderId="5" xfId="1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166" fontId="17" fillId="5" borderId="12" xfId="1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167" fontId="8" fillId="5" borderId="5" xfId="1" applyNumberFormat="1" applyFont="1" applyFill="1" applyBorder="1" applyProtection="1"/>
    <xf numFmtId="0" fontId="12" fillId="5" borderId="5" xfId="0" applyFont="1" applyFill="1" applyBorder="1"/>
    <xf numFmtId="167" fontId="12" fillId="5" borderId="5" xfId="1" applyNumberFormat="1" applyFont="1" applyFill="1" applyBorder="1" applyProtection="1"/>
    <xf numFmtId="49" fontId="17" fillId="5" borderId="5" xfId="0" applyNumberFormat="1" applyFont="1" applyFill="1" applyBorder="1" applyAlignment="1">
      <alignment horizontal="left" vertical="center"/>
    </xf>
    <xf numFmtId="167" fontId="9" fillId="0" borderId="5" xfId="1" applyNumberFormat="1" applyFont="1" applyFill="1" applyBorder="1"/>
    <xf numFmtId="0" fontId="20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6" fontId="1" fillId="0" borderId="0" xfId="1" applyNumberFormat="1" applyFont="1"/>
    <xf numFmtId="166" fontId="1" fillId="0" borderId="0" xfId="0" applyNumberFormat="1" applyFont="1"/>
    <xf numFmtId="165" fontId="1" fillId="0" borderId="0" xfId="0" applyNumberFormat="1" applyFont="1"/>
    <xf numFmtId="0" fontId="1" fillId="0" borderId="0" xfId="0" quotePrefix="1" applyFont="1"/>
    <xf numFmtId="166" fontId="11" fillId="2" borderId="5" xfId="1" applyNumberFormat="1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22" fillId="0" borderId="0" xfId="0" applyFont="1" applyAlignment="1">
      <alignment vertical="center"/>
    </xf>
    <xf numFmtId="166" fontId="1" fillId="0" borderId="0" xfId="1" applyNumberFormat="1" applyFont="1" applyFill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9" fillId="5" borderId="0" xfId="0" applyFont="1" applyFill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166" fontId="18" fillId="5" borderId="11" xfId="1" applyNumberFormat="1" applyFont="1" applyFill="1" applyBorder="1" applyAlignment="1">
      <alignment horizontal="center" wrapText="1"/>
    </xf>
    <xf numFmtId="166" fontId="18" fillId="5" borderId="13" xfId="1" applyNumberFormat="1" applyFont="1" applyFill="1" applyBorder="1" applyAlignment="1">
      <alignment horizontal="center" wrapText="1"/>
    </xf>
    <xf numFmtId="49" fontId="18" fillId="5" borderId="14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Alignment="1">
      <alignment horizontal="center" vertical="center"/>
    </xf>
  </cellXfs>
  <cellStyles count="6">
    <cellStyle name="Moeda" xfId="2" builtinId="4"/>
    <cellStyle name="Moeda 2" xfId="5" xr:uid="{00000000-0005-0000-0000-000001000000}"/>
    <cellStyle name="Normal" xfId="0" builtinId="0"/>
    <cellStyle name="Porcentagem" xfId="3" builtinId="5"/>
    <cellStyle name="Vírgula" xfId="1" builtinId="3"/>
    <cellStyle name="Vírgula 2" xfId="4" xr:uid="{00000000-0005-0000-0000-000005000000}"/>
  </cellStyles>
  <dxfs count="10">
    <dxf>
      <numFmt numFmtId="168" formatCode="_-* #,##0.0_-;\-* #,##0.0_-;_-* &quot;-&quot;??_-;_-@_-"/>
    </dxf>
    <dxf>
      <numFmt numFmtId="166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19978</xdr:colOff>
      <xdr:row>1</xdr:row>
      <xdr:rowOff>38490</xdr:rowOff>
    </xdr:from>
    <xdr:to>
      <xdr:col>5</xdr:col>
      <xdr:colOff>549089</xdr:colOff>
      <xdr:row>2</xdr:row>
      <xdr:rowOff>146163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4449" y="38490"/>
          <a:ext cx="7499169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Os valores médios</a:t>
          </a:r>
          <a:r>
            <a:rPr lang="pt-BR" sz="110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33617</xdr:colOff>
      <xdr:row>0</xdr:row>
      <xdr:rowOff>78441</xdr:rowOff>
    </xdr:from>
    <xdr:to>
      <xdr:col>7</xdr:col>
      <xdr:colOff>56029</xdr:colOff>
      <xdr:row>0</xdr:row>
      <xdr:rowOff>387820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8088" y="78441"/>
          <a:ext cx="9726706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MEMÓRIA DE CALCULO - POLÍTICA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PÚBLICA BASEADO EM EVIDÊNCIAS</a:t>
          </a:r>
          <a:endParaRPr lang="pt-BR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561975</xdr:colOff>
      <xdr:row>4</xdr:row>
      <xdr:rowOff>44300</xdr:rowOff>
    </xdr:to>
    <xdr:pic>
      <xdr:nvPicPr>
        <xdr:cNvPr id="5" name="Imagem 4" descr="hsl_pos_RGB_baixa">
          <a:extLst>
            <a:ext uri="{FF2B5EF4-FFF2-40B4-BE49-F238E27FC236}">
              <a16:creationId xmlns:a16="http://schemas.microsoft.com/office/drawing/2014/main" id="{1ACA2C30-5F60-49E4-9C11-18380CBF64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085975" cy="69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596985</xdr:colOff>
      <xdr:row>0</xdr:row>
      <xdr:rowOff>114794</xdr:rowOff>
    </xdr:from>
    <xdr:to>
      <xdr:col>7</xdr:col>
      <xdr:colOff>966956</xdr:colOff>
      <xdr:row>3</xdr:row>
      <xdr:rowOff>91431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216860" y="114794"/>
          <a:ext cx="4313321" cy="4624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ysClr val="windowText" lastClr="000000"/>
              </a:solidFill>
            </a:rPr>
            <a:t>Os valores médios</a:t>
          </a:r>
          <a:r>
            <a:rPr lang="pt-BR" sz="105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05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790575</xdr:colOff>
      <xdr:row>2</xdr:row>
      <xdr:rowOff>57150</xdr:rowOff>
    </xdr:from>
    <xdr:to>
      <xdr:col>12</xdr:col>
      <xdr:colOff>447675</xdr:colOff>
      <xdr:row>4</xdr:row>
      <xdr:rowOff>409575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F0C98DD-1A52-4687-A59E-31A8B34128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133350</xdr:rowOff>
    </xdr:from>
    <xdr:ext cx="1838325" cy="39041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47700" y="323850"/>
          <a:ext cx="1838325" cy="390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2400" b="1" u="sng">
              <a:solidFill>
                <a:schemeClr val="accent1">
                  <a:lumMod val="75000"/>
                </a:schemeClr>
              </a:solidFill>
              <a:latin typeface="+mj-lt"/>
            </a:rPr>
            <a:t>Orçamento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ma" refreshedDate="44599.585600925922" createdVersion="6" refreshedVersion="6" minRefreshableVersion="3" recordCount="89" xr:uid="{00000000-000A-0000-FFFF-FFFF5D000000}">
  <cacheSource type="worksheet">
    <worksheetSource ref="F46" sheet="ORÇAMENTO"/>
  </cacheSource>
  <cacheFields count="118">
    <cacheField name="Rubricas" numFmtId="0">
      <sharedItems count="10">
        <s v="Recursos Humanos"/>
        <s v="Serviços de Terceiros PJ"/>
        <s v="Diárias e Passagens"/>
        <s v="Condução"/>
        <s v="Refeição"/>
        <s v="Aluguéis"/>
        <s v="Materiais de Consumo"/>
        <s v="Utilidades"/>
        <s v="Outros (especificar)"/>
        <s v="Gastos Indiretos"/>
      </sharedItems>
    </cacheField>
    <cacheField name="Item" numFmtId="0">
      <sharedItems/>
    </cacheField>
    <cacheField name="Descrição" numFmtId="0">
      <sharedItems containsBlank="1"/>
    </cacheField>
    <cacheField name="Entregas" numFmtId="0">
      <sharedItems count="11">
        <s v="Despesas comuns a diversas Entregas "/>
        <s v="Entrega 1"/>
        <s v="Entrega 4"/>
        <s v="Entrega 7"/>
        <s v="Entrega 2"/>
        <s v="Entrega 5"/>
        <s v="Entrega 8"/>
        <s v="Entrega 3"/>
        <s v="Entrega 6"/>
        <s v="Entrega 9"/>
        <s v="Entrega 10"/>
      </sharedItems>
    </cacheField>
    <cacheField name="Nº Conta Contábil" numFmtId="0">
      <sharedItems containsString="0" containsBlank="1" containsNumber="1" containsInteger="1" minValue="40000" maxValue="40350"/>
    </cacheField>
    <cacheField name="Desc. Conta Contábil" numFmtId="0">
      <sharedItems containsBlank="1"/>
    </cacheField>
    <cacheField name="1" numFmtId="0">
      <sharedItems containsNonDate="0" containsString="0" containsBlank="1"/>
    </cacheField>
    <cacheField name="Vlr Médio" numFmtId="0">
      <sharedItems containsString="0" containsBlank="1" containsNumber="1" minValue="0" maxValue="113929.83333333333"/>
    </cacheField>
    <cacheField name="Meses" numFmtId="0">
      <sharedItems containsString="0" containsBlank="1" containsNumber="1" containsInteger="1" minValue="0" maxValue="100"/>
    </cacheField>
    <cacheField name="Total" numFmtId="0">
      <sharedItems containsSemiMixedTypes="0" containsString="0" containsNumber="1" minValue="0" maxValue="113929.83333333333"/>
    </cacheField>
    <cacheField name="Vlr Médio2" numFmtId="0">
      <sharedItems containsString="0" containsBlank="1" containsNumber="1" minValue="0" maxValue="113929.83333333333"/>
    </cacheField>
    <cacheField name="Meses2" numFmtId="0">
      <sharedItems containsString="0" containsBlank="1" containsNumber="1" containsInteger="1" minValue="0" maxValue="60"/>
    </cacheField>
    <cacheField name="Total2" numFmtId="0">
      <sharedItems containsSemiMixedTypes="0" containsString="0" containsNumber="1" minValue="0" maxValue="113929.83333333333"/>
    </cacheField>
    <cacheField name="Vlr Médio3" numFmtId="0">
      <sharedItems containsString="0" containsBlank="1" containsNumber="1" minValue="0" maxValue="113929.83333333333"/>
    </cacheField>
    <cacheField name="Meses3" numFmtId="0">
      <sharedItems containsString="0" containsBlank="1" containsNumber="1" containsInteger="1" minValue="0" maxValue="115"/>
    </cacheField>
    <cacheField name="Total3" numFmtId="0">
      <sharedItems containsSemiMixedTypes="0" containsString="0" containsNumber="1" minValue="0" maxValue="113929.83333333333"/>
    </cacheField>
    <cacheField name="Vlr Médio4" numFmtId="0">
      <sharedItems containsString="0" containsBlank="1" containsNumber="1" minValue="0" maxValue="113929.83333333333"/>
    </cacheField>
    <cacheField name="Meses4" numFmtId="0">
      <sharedItems containsString="0" containsBlank="1" containsNumber="1" containsInteger="1" minValue="0" maxValue="60"/>
    </cacheField>
    <cacheField name="Total4" numFmtId="0">
      <sharedItems containsSemiMixedTypes="0" containsString="0" containsNumber="1" minValue="0" maxValue="113929.83333333333"/>
    </cacheField>
    <cacheField name="Vlr Médio5" numFmtId="0">
      <sharedItems containsString="0" containsBlank="1" containsNumber="1" minValue="0" maxValue="113929.83333333333"/>
    </cacheField>
    <cacheField name="Meses5" numFmtId="0">
      <sharedItems containsString="0" containsBlank="1" containsNumber="1" containsInteger="1" minValue="0" maxValue="60"/>
    </cacheField>
    <cacheField name="Total5" numFmtId="0">
      <sharedItems containsSemiMixedTypes="0" containsString="0" containsNumber="1" minValue="0" maxValue="113929.83333333333"/>
    </cacheField>
    <cacheField name="Vlr Médio6" numFmtId="0">
      <sharedItems containsString="0" containsBlank="1" containsNumber="1" minValue="0" maxValue="113929.83333333333"/>
    </cacheField>
    <cacheField name="Meses6" numFmtId="0">
      <sharedItems containsString="0" containsBlank="1" containsNumber="1" containsInteger="1" minValue="0" maxValue="60"/>
    </cacheField>
    <cacheField name="Total6" numFmtId="0">
      <sharedItems containsSemiMixedTypes="0" containsString="0" containsNumber="1" minValue="0" maxValue="113929.83333333333"/>
    </cacheField>
    <cacheField name="Vlr Médio7" numFmtId="0">
      <sharedItems containsString="0" containsBlank="1" containsNumber="1" minValue="0" maxValue="113929.83333333333"/>
    </cacheField>
    <cacheField name="Meses7" numFmtId="0">
      <sharedItems containsString="0" containsBlank="1" containsNumber="1" containsInteger="1" minValue="0" maxValue="1089"/>
    </cacheField>
    <cacheField name="Total7" numFmtId="0">
      <sharedItems containsSemiMixedTypes="0" containsString="0" containsNumber="1" minValue="0" maxValue="113929.83333333333"/>
    </cacheField>
    <cacheField name="Vlr Médio8" numFmtId="0">
      <sharedItems containsString="0" containsBlank="1" containsNumber="1" minValue="0" maxValue="113929.83333333333"/>
    </cacheField>
    <cacheField name="Meses8" numFmtId="0">
      <sharedItems containsString="0" containsBlank="1" containsNumber="1" containsInteger="1" minValue="0" maxValue="60"/>
    </cacheField>
    <cacheField name="Total8" numFmtId="0">
      <sharedItems containsSemiMixedTypes="0" containsString="0" containsNumber="1" minValue="0" maxValue="113929.83333333333"/>
    </cacheField>
    <cacheField name="Vlr Médio9" numFmtId="0">
      <sharedItems containsString="0" containsBlank="1" containsNumber="1" minValue="0" maxValue="113929.83333333333"/>
    </cacheField>
    <cacheField name="Meses9" numFmtId="0">
      <sharedItems containsString="0" containsBlank="1" containsNumber="1" containsInteger="1" minValue="0" maxValue="60"/>
    </cacheField>
    <cacheField name="Total9" numFmtId="0">
      <sharedItems containsSemiMixedTypes="0" containsString="0" containsNumber="1" minValue="0" maxValue="113929.83333333333"/>
    </cacheField>
    <cacheField name="Vlr Médio10" numFmtId="0">
      <sharedItems containsString="0" containsBlank="1" containsNumber="1" minValue="0" maxValue="113929.83333333333"/>
    </cacheField>
    <cacheField name="Meses10" numFmtId="0">
      <sharedItems containsString="0" containsBlank="1" containsNumber="1" containsInteger="1" minValue="0" maxValue="80"/>
    </cacheField>
    <cacheField name="Total10" numFmtId="0">
      <sharedItems containsSemiMixedTypes="0" containsString="0" containsNumber="1" minValue="0" maxValue="113929.83333333333"/>
    </cacheField>
    <cacheField name="Vlr Médio11" numFmtId="0">
      <sharedItems containsSemiMixedTypes="0" containsString="0" containsNumber="1" minValue="0" maxValue="113929.83333333333"/>
    </cacheField>
    <cacheField name="Meses11" numFmtId="0">
      <sharedItems containsSemiMixedTypes="0" containsString="0" containsNumber="1" containsInteger="1" minValue="0" maxValue="240"/>
    </cacheField>
    <cacheField name="Total11" numFmtId="0">
      <sharedItems containsSemiMixedTypes="0" containsString="0" containsNumber="1" minValue="0" maxValue="280000"/>
    </cacheField>
    <cacheField name="Vlr Médio12" numFmtId="0">
      <sharedItems containsString="0" containsBlank="1" containsNumber="1" minValue="0" maxValue="113929.83333333333"/>
    </cacheField>
    <cacheField name="Meses12" numFmtId="0">
      <sharedItems containsString="0" containsBlank="1" containsNumber="1" containsInteger="1" minValue="0" maxValue="160"/>
    </cacheField>
    <cacheField name="Total12" numFmtId="0">
      <sharedItems containsSemiMixedTypes="0" containsString="0" containsNumber="1" minValue="0" maxValue="280000"/>
    </cacheField>
    <cacheField name="Total13" numFmtId="0">
      <sharedItems containsSemiMixedTypes="0" containsString="0" containsNumber="1" minValue="0" maxValue="1367158"/>
    </cacheField>
    <cacheField name="Vlr Médio13" numFmtId="0">
      <sharedItems containsString="0" containsBlank="1" containsNumber="1" minValue="0" maxValue="133251.83333333334"/>
    </cacheField>
    <cacheField name="Meses13" numFmtId="0">
      <sharedItems containsString="0" containsBlank="1" containsNumber="1" containsInteger="1" minValue="0" maxValue="80"/>
    </cacheField>
    <cacheField name="Total14" numFmtId="0">
      <sharedItems containsString="0" containsBlank="1" containsNumber="1" minValue="0" maxValue="280000"/>
    </cacheField>
    <cacheField name="Vlr Médio14" numFmtId="0">
      <sharedItems containsString="0" containsBlank="1" containsNumber="1" minValue="0" maxValue="133251.83333333334"/>
    </cacheField>
    <cacheField name="Meses14" numFmtId="0">
      <sharedItems containsString="0" containsBlank="1" containsNumber="1" containsInteger="1" minValue="0" maxValue="40"/>
    </cacheField>
    <cacheField name="Total15" numFmtId="0">
      <sharedItems containsString="0" containsBlank="1" containsNumber="1" minValue="0" maxValue="280000"/>
    </cacheField>
    <cacheField name="Vlr Médio15" numFmtId="0">
      <sharedItems containsString="0" containsBlank="1" containsNumber="1" minValue="0" maxValue="133251.83333333334"/>
    </cacheField>
    <cacheField name="Meses15" numFmtId="0">
      <sharedItems containsString="0" containsBlank="1" containsNumber="1" containsInteger="1" minValue="0" maxValue="160"/>
    </cacheField>
    <cacheField name="Total16" numFmtId="0">
      <sharedItems containsString="0" containsBlank="1" containsNumber="1" minValue="0" maxValue="280000"/>
    </cacheField>
    <cacheField name="Vlr Médio16" numFmtId="0">
      <sharedItems containsString="0" containsBlank="1" containsNumber="1" minValue="0" maxValue="133251.83333333334"/>
    </cacheField>
    <cacheField name="Meses16" numFmtId="0">
      <sharedItems containsString="0" containsBlank="1" containsNumber="1" containsInteger="1" minValue="0" maxValue="160"/>
    </cacheField>
    <cacheField name="Total17" numFmtId="0">
      <sharedItems containsString="0" containsBlank="1" containsNumber="1" minValue="0" maxValue="280000"/>
    </cacheField>
    <cacheField name="Vlr Médio17" numFmtId="0">
      <sharedItems containsString="0" containsBlank="1" containsNumber="1" minValue="0" maxValue="133251.83333333334"/>
    </cacheField>
    <cacheField name="Meses17" numFmtId="0">
      <sharedItems containsString="0" containsBlank="1" containsNumber="1" containsInteger="1" minValue="0" maxValue="160"/>
    </cacheField>
    <cacheField name="Total18" numFmtId="0">
      <sharedItems containsString="0" containsBlank="1" containsNumber="1" minValue="0" maxValue="280000"/>
    </cacheField>
    <cacheField name="Vlr Médio18" numFmtId="0">
      <sharedItems containsString="0" containsBlank="1" containsNumber="1" minValue="0" maxValue="133251.83333333334"/>
    </cacheField>
    <cacheField name="Meses18" numFmtId="0">
      <sharedItems containsString="0" containsBlank="1" containsNumber="1" containsInteger="1" minValue="0" maxValue="160"/>
    </cacheField>
    <cacheField name="Total19" numFmtId="0">
      <sharedItems containsString="0" containsBlank="1" containsNumber="1" minValue="0" maxValue="280000"/>
    </cacheField>
    <cacheField name="Vlr Médio19" numFmtId="0">
      <sharedItems containsString="0" containsBlank="1" containsNumber="1" minValue="0" maxValue="133251.83333333334"/>
    </cacheField>
    <cacheField name="Meses19" numFmtId="0">
      <sharedItems containsString="0" containsBlank="1" containsNumber="1" containsInteger="1" minValue="0" maxValue="80"/>
    </cacheField>
    <cacheField name="Total20" numFmtId="0">
      <sharedItems containsString="0" containsBlank="1" containsNumber="1" minValue="0" maxValue="280000"/>
    </cacheField>
    <cacheField name="Vlr Médio20" numFmtId="0">
      <sharedItems containsString="0" containsBlank="1" containsNumber="1" minValue="0" maxValue="133251.83333333334"/>
    </cacheField>
    <cacheField name="Meses20" numFmtId="0">
      <sharedItems containsString="0" containsBlank="1" containsNumber="1" containsInteger="1" minValue="0" maxValue="160"/>
    </cacheField>
    <cacheField name="Total21" numFmtId="0">
      <sharedItems containsString="0" containsBlank="1" containsNumber="1" minValue="0" maxValue="280000"/>
    </cacheField>
    <cacheField name="Vlr Médio21" numFmtId="0">
      <sharedItems containsString="0" containsBlank="1" containsNumber="1" minValue="0" maxValue="133251.83333333334"/>
    </cacheField>
    <cacheField name="Meses21" numFmtId="0">
      <sharedItems containsString="0" containsBlank="1" containsNumber="1" containsInteger="1" minValue="0" maxValue="80"/>
    </cacheField>
    <cacheField name="Total22" numFmtId="0">
      <sharedItems containsString="0" containsBlank="1" containsNumber="1" minValue="0" maxValue="280000"/>
    </cacheField>
    <cacheField name="Vlr Médio22" numFmtId="0">
      <sharedItems containsString="0" containsBlank="1" containsNumber="1" minValue="0" maxValue="133251.83333333334"/>
    </cacheField>
    <cacheField name="Meses22" numFmtId="0">
      <sharedItems containsString="0" containsBlank="1" containsNumber="1" containsInteger="1" minValue="0" maxValue="160"/>
    </cacheField>
    <cacheField name="Total23" numFmtId="0">
      <sharedItems containsString="0" containsBlank="1" containsNumber="1" minValue="0" maxValue="280000"/>
    </cacheField>
    <cacheField name="Vlr Médio23" numFmtId="0">
      <sharedItems containsString="0" containsBlank="1" containsNumber="1" minValue="0" maxValue="133251.83333333334"/>
    </cacheField>
    <cacheField name="Meses23" numFmtId="0">
      <sharedItems containsString="0" containsBlank="1" containsNumber="1" containsInteger="1" minValue="0" maxValue="80"/>
    </cacheField>
    <cacheField name="Total24" numFmtId="0">
      <sharedItems containsString="0" containsBlank="1" containsNumber="1" minValue="0" maxValue="280000"/>
    </cacheField>
    <cacheField name="Vlr Médio24" numFmtId="0">
      <sharedItems containsString="0" containsBlank="1" containsNumber="1" minValue="0" maxValue="740000"/>
    </cacheField>
    <cacheField name="Meses24" numFmtId="0">
      <sharedItems containsString="0" containsBlank="1" containsNumber="1" containsInteger="1" minValue="0" maxValue="160"/>
    </cacheField>
    <cacheField name="Total25" numFmtId="0">
      <sharedItems containsString="0" containsBlank="1" containsNumber="1" minValue="0" maxValue="740000"/>
    </cacheField>
    <cacheField name="Total26" numFmtId="0">
      <sharedItems containsString="0" containsBlank="1" containsNumber="1" minValue="0" maxValue="3360000"/>
    </cacheField>
    <cacheField name="Vlr Médio25" numFmtId="0">
      <sharedItems containsString="0" containsBlank="1" containsNumber="1" minValue="0" maxValue="139422.25"/>
    </cacheField>
    <cacheField name="Meses25" numFmtId="0">
      <sharedItems containsString="0" containsBlank="1" containsNumber="1" containsInteger="1" minValue="0" maxValue="300"/>
    </cacheField>
    <cacheField name="Total27" numFmtId="0">
      <sharedItems containsString="0" containsBlank="1" containsNumber="1" minValue="0" maxValue="280000"/>
    </cacheField>
    <cacheField name="Vlr Médio26" numFmtId="0">
      <sharedItems containsString="0" containsBlank="1" containsNumber="1" minValue="0" maxValue="139422.25"/>
    </cacheField>
    <cacheField name="Meses26" numFmtId="0">
      <sharedItems containsString="0" containsBlank="1" containsNumber="1" containsInteger="1" minValue="0" maxValue="80"/>
    </cacheField>
    <cacheField name="Total28" numFmtId="0">
      <sharedItems containsString="0" containsBlank="1" containsNumber="1" minValue="0" maxValue="280000"/>
    </cacheField>
    <cacheField name="Vlr Médio27" numFmtId="0">
      <sharedItems containsString="0" containsBlank="1" containsNumber="1" minValue="0" maxValue="139422.25"/>
    </cacheField>
    <cacheField name="Meses27" numFmtId="0">
      <sharedItems containsString="0" containsBlank="1" containsNumber="1" containsInteger="1" minValue="0" maxValue="160"/>
    </cacheField>
    <cacheField name="Total29" numFmtId="0">
      <sharedItems containsString="0" containsBlank="1" containsNumber="1" minValue="0" maxValue="280000"/>
    </cacheField>
    <cacheField name="Vlr Médio28" numFmtId="0">
      <sharedItems containsString="0" containsBlank="1" containsNumber="1" minValue="0" maxValue="139422.25"/>
    </cacheField>
    <cacheField name="Meses28" numFmtId="0">
      <sharedItems containsString="0" containsBlank="1" containsNumber="1" containsInteger="1" minValue="0" maxValue="300"/>
    </cacheField>
    <cacheField name="Total30" numFmtId="0">
      <sharedItems containsString="0" containsBlank="1" containsNumber="1" minValue="0" maxValue="280000"/>
    </cacheField>
    <cacheField name="Vlr Médio29" numFmtId="0">
      <sharedItems containsString="0" containsBlank="1" containsNumber="1" minValue="0" maxValue="139422.25"/>
    </cacheField>
    <cacheField name="Meses29" numFmtId="0">
      <sharedItems containsString="0" containsBlank="1" containsNumber="1" containsInteger="1" minValue="0" maxValue="160"/>
    </cacheField>
    <cacheField name="Total31" numFmtId="0">
      <sharedItems containsString="0" containsBlank="1" containsNumber="1" minValue="0" maxValue="280000"/>
    </cacheField>
    <cacheField name="Vlr Médio30" numFmtId="0">
      <sharedItems containsString="0" containsBlank="1" containsNumber="1" minValue="0" maxValue="139422.25"/>
    </cacheField>
    <cacheField name="Meses30" numFmtId="0">
      <sharedItems containsString="0" containsBlank="1" containsNumber="1" containsInteger="1" minValue="0" maxValue="40"/>
    </cacheField>
    <cacheField name="Total32" numFmtId="0">
      <sharedItems containsString="0" containsBlank="1" containsNumber="1" minValue="0" maxValue="280000"/>
    </cacheField>
    <cacheField name="Vlr Médio31" numFmtId="0">
      <sharedItems containsString="0" containsBlank="1" containsNumber="1" minValue="0" maxValue="139422.25"/>
    </cacheField>
    <cacheField name="Meses31" numFmtId="0">
      <sharedItems containsString="0" containsBlank="1" containsNumber="1" containsInteger="1" minValue="0" maxValue="160"/>
    </cacheField>
    <cacheField name="Total33" numFmtId="0">
      <sharedItems containsString="0" containsBlank="1" containsNumber="1" minValue="0" maxValue="280000"/>
    </cacheField>
    <cacheField name="Vlr Médio32" numFmtId="0">
      <sharedItems containsString="0" containsBlank="1" containsNumber="1" minValue="0" maxValue="139422.25"/>
    </cacheField>
    <cacheField name="Meses32" numFmtId="0">
      <sharedItems containsString="0" containsBlank="1" containsNumber="1" containsInteger="1" minValue="0" maxValue="160"/>
    </cacheField>
    <cacheField name="Total34" numFmtId="0">
      <sharedItems containsString="0" containsBlank="1" containsNumber="1" minValue="0" maxValue="280000"/>
    </cacheField>
    <cacheField name="Vlr Médio33" numFmtId="0">
      <sharedItems containsString="0" containsBlank="1" containsNumber="1" minValue="0" maxValue="139422.25"/>
    </cacheField>
    <cacheField name="Meses33" numFmtId="0">
      <sharedItems containsString="0" containsBlank="1" containsNumber="1" containsInteger="1" minValue="0" maxValue="160"/>
    </cacheField>
    <cacheField name="Total35" numFmtId="0">
      <sharedItems containsString="0" containsBlank="1" containsNumber="1" minValue="0" maxValue="280000"/>
    </cacheField>
    <cacheField name="Vlr Médio34" numFmtId="0">
      <sharedItems containsString="0" containsBlank="1" containsNumber="1" minValue="0" maxValue="139422.25"/>
    </cacheField>
    <cacheField name="Meses34" numFmtId="0">
      <sharedItems containsString="0" containsBlank="1" containsNumber="1" containsInteger="1" minValue="0" maxValue="160"/>
    </cacheField>
    <cacheField name="Total36" numFmtId="0">
      <sharedItems containsString="0" containsBlank="1" containsNumber="1" minValue="0" maxValue="280000"/>
    </cacheField>
    <cacheField name="Vlr Médio35" numFmtId="0">
      <sharedItems containsString="0" containsBlank="1" containsNumber="1" minValue="0" maxValue="139422.25"/>
    </cacheField>
    <cacheField name="Meses35" numFmtId="0">
      <sharedItems containsString="0" containsBlank="1" containsNumber="1" containsInteger="1" minValue="0" maxValue="320"/>
    </cacheField>
    <cacheField name="Total37" numFmtId="0">
      <sharedItems containsString="0" containsBlank="1" containsNumber="1" minValue="0" maxValue="280000"/>
    </cacheField>
    <cacheField name="Vlr Médio36" numFmtId="0">
      <sharedItems containsString="0" containsBlank="1" containsNumber="1" minValue="0" maxValue="740000"/>
    </cacheField>
    <cacheField name="Meses36" numFmtId="0">
      <sharedItems containsString="0" containsBlank="1" containsNumber="1" containsInteger="1" minValue="0" maxValue="320"/>
    </cacheField>
    <cacheField name="Total38" numFmtId="0">
      <sharedItems containsString="0" containsBlank="1" containsNumber="1" minValue="0" maxValue="740000"/>
    </cacheField>
    <cacheField name="Total39" numFmtId="0">
      <sharedItems containsString="0" containsBlank="1" containsNumber="1" minValue="0" maxValue="3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Recursos Humanos"/>
    <s v="Recursos Humanos"/>
    <x v="0"/>
    <m/>
    <m/>
    <m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367158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599021.9999999998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673067"/>
  </r>
  <r>
    <x v="1"/>
    <s v="Afas_x000d__x000a_(facilitadores)"/>
    <s v="40 Profissionais x R$ 7.000,00/ mês"/>
    <x v="1"/>
    <n v="40213"/>
    <s v="Servs. Cursos e Simpósios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m/>
    <m/>
    <n v="0"/>
    <m/>
    <m/>
    <n v="0"/>
    <m/>
    <m/>
    <n v="0"/>
    <n v="7000"/>
    <n v="40"/>
    <n v="280000"/>
    <n v="7000"/>
    <n v="40"/>
    <n v="280000"/>
    <n v="5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2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3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</r>
  <r>
    <x v="1"/>
    <s v="Especialista - PSUS"/>
    <s v="15 Especialista x 01 por  encontro "/>
    <x v="2"/>
    <n v="40213"/>
    <s v="Servs. Cursos e Simpósios"/>
    <m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4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6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5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GPRS"/>
    <s v="15 Especialista x 01 por  encontro 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7"/>
    <n v="40213"/>
    <s v="Servs. Cursos e Simpósios"/>
    <m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9"/>
    <n v="40213"/>
    <s v="Servs. Cursos e Simpósios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QSUS"/>
    <s v="15 Especialista x 01 por  encontro 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1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FEE"/>
    <s v="Encontros Presenciais "/>
    <x v="0"/>
    <n v="40158"/>
    <s v="Servs. Consultoria e Assessoria"/>
    <m/>
    <n v="0"/>
    <n v="0"/>
    <n v="0"/>
    <n v="0"/>
    <n v="0"/>
    <n v="0"/>
    <m/>
    <n v="1"/>
    <n v="0"/>
    <n v="0"/>
    <n v="0"/>
    <n v="0"/>
    <n v="0"/>
    <n v="0"/>
    <n v="0"/>
    <n v="0"/>
    <n v="20"/>
    <n v="0"/>
    <n v="900"/>
    <n v="1"/>
    <n v="900"/>
    <n v="900"/>
    <n v="1"/>
    <n v="900"/>
    <n v="900"/>
    <n v="1"/>
    <n v="900"/>
    <n v="12000"/>
    <n v="1"/>
    <n v="12000"/>
    <n v="22000"/>
    <n v="1"/>
    <n v="22000"/>
    <n v="12000"/>
    <n v="1"/>
    <n v="12000"/>
    <n v="487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78000"/>
    <n v="1000"/>
    <n v="1"/>
    <n v="1000"/>
    <n v="12000"/>
    <n v="1"/>
    <n v="12000"/>
    <n v="1000"/>
    <n v="1"/>
    <n v="1000"/>
    <n v="12000"/>
    <n v="1"/>
    <n v="12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34000"/>
  </r>
  <r>
    <x v="1"/>
    <s v="RSVP"/>
    <s v="Encontros Presenciais"/>
    <x v="0"/>
    <n v="40158"/>
    <s v="Servs. Consultoria e Assessoria"/>
    <m/>
    <n v="0"/>
    <n v="1"/>
    <n v="0"/>
    <n v="0"/>
    <n v="1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0"/>
    <n v="80"/>
    <n v="1600"/>
    <n v="20"/>
    <n v="160"/>
    <n v="3200"/>
    <n v="20"/>
    <n v="80"/>
    <n v="1600"/>
    <n v="6400"/>
    <n v="20"/>
    <n v="80"/>
    <n v="1600"/>
    <n v="0"/>
    <n v="0"/>
    <n v="0"/>
    <n v="20"/>
    <n v="80"/>
    <n v="1600"/>
    <n v="0"/>
    <n v="8"/>
    <n v="0"/>
    <n v="20"/>
    <n v="80"/>
    <n v="1600"/>
    <n v="0"/>
    <n v="1"/>
    <n v="0"/>
    <n v="20"/>
    <n v="80"/>
    <n v="1600"/>
    <n v="0"/>
    <n v="0"/>
    <n v="0"/>
    <n v="20"/>
    <n v="80"/>
    <n v="1600"/>
    <n v="0"/>
    <n v="1"/>
    <n v="0"/>
    <n v="20"/>
    <n v="80"/>
    <n v="1600"/>
    <n v="0"/>
    <n v="1"/>
    <n v="0"/>
    <n v="9600"/>
    <n v="0"/>
    <n v="1"/>
    <n v="0"/>
    <n v="20"/>
    <n v="80"/>
    <n v="1600"/>
    <n v="0"/>
    <n v="0"/>
    <n v="0"/>
    <n v="20"/>
    <n v="80"/>
    <n v="16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3200"/>
  </r>
  <r>
    <x v="1"/>
    <s v="Recepcionista"/>
    <s v="Encontros Presenciais"/>
    <x v="0"/>
    <n v="40350"/>
    <s v="Servs. Assessoria de RH - Terceiro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270"/>
    <n v="6"/>
    <n v="1620"/>
    <n v="270"/>
    <n v="6"/>
    <n v="1620"/>
    <n v="270"/>
    <n v="6"/>
    <n v="1620"/>
    <n v="486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972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Impressão"/>
    <s v="Impressão do Caderno do Curso"/>
    <x v="0"/>
    <n v="40178"/>
    <s v="Servs. Marketing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80"/>
    <n v="7"/>
    <n v="14560"/>
    <n v="0"/>
    <n v="1"/>
    <n v="0"/>
    <n v="0"/>
    <n v="1"/>
    <n v="0"/>
    <n v="0"/>
    <n v="1"/>
    <n v="0"/>
    <n v="0"/>
    <n v="1"/>
    <n v="0"/>
    <n v="145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Servs. Marketing"/>
    <s v="Criação, arte final, diagramação, tratamento de imagem, direção de arte, etc., de materiais gráficos "/>
    <x v="0"/>
    <n v="40178"/>
    <s v="Servs. Marketing"/>
    <m/>
    <n v="6000"/>
    <n v="1"/>
    <n v="6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</r>
  <r>
    <x v="1"/>
    <s v="Licença ZOOM"/>
    <s v="Licença anual de $50,00 (cotação R$ 5,30) + 60 licenças p/ encontros síncronos"/>
    <x v="0"/>
    <n v="40161"/>
    <s v="Servs. Suporte em Infra-Estrutura de TI"/>
    <m/>
    <n v="265"/>
    <n v="1"/>
    <n v="26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65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</r>
  <r>
    <x v="1"/>
    <s v="Licença CANVAS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1350"/>
    <n v="38"/>
    <n v="51300"/>
    <n v="51300"/>
    <n v="1350"/>
    <n v="38"/>
    <n v="51300"/>
    <n v="0"/>
    <n v="1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51300"/>
    <n v="1350"/>
    <n v="38"/>
    <n v="513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51300"/>
  </r>
  <r>
    <x v="1"/>
    <s v="Serviços de Desenvolvimento de Multimídia "/>
    <s v="Serviços de Desenvolvimento de Multimídia "/>
    <x v="0"/>
    <n v="40161"/>
    <s v="Servs. Suporte em Infra-Estrutura de TI"/>
    <m/>
    <m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5700"/>
    <n v="1"/>
    <n v="5700"/>
    <n v="0"/>
    <n v="1"/>
    <n v="0"/>
    <n v="0"/>
    <n v="0"/>
    <n v="0"/>
    <n v="0"/>
    <n v="1"/>
    <n v="0"/>
    <n v="0"/>
    <n v="1"/>
    <n v="0"/>
    <n v="5700"/>
    <n v="0"/>
    <n v="3"/>
    <n v="0"/>
    <n v="0"/>
    <n v="3"/>
    <n v="0"/>
    <n v="0"/>
    <n v="6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Possível compra de artigos que não estejam em acesso aberto"/>
    <s v="Componente de Avaliação"/>
    <x v="0"/>
    <n v="40178"/>
    <s v="Servs. Marketing"/>
    <m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Revisão e Formatação de Artigo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500"/>
    <n v="500"/>
    <n v="2"/>
    <n v="100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500"/>
  </r>
  <r>
    <x v="1"/>
    <s v="Tradução de Artigo do Português p/ a Língua Inglesa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500"/>
    <n v="1"/>
    <n v="150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500"/>
    <n v="1500"/>
    <n v="2"/>
    <n v="3000"/>
    <n v="0"/>
    <n v="1"/>
    <n v="0"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500"/>
  </r>
  <r>
    <x v="1"/>
    <s v="Publicação do Artigo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500"/>
    <n v="1500"/>
    <n v="1"/>
    <n v="1500"/>
    <n v="2000"/>
    <n v="1"/>
    <n v="2000"/>
    <n v="0"/>
    <n v="1"/>
    <n v="0"/>
    <n v="0"/>
    <n v="0"/>
    <n v="0"/>
    <n v="0"/>
    <n v="1"/>
    <n v="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5500"/>
  </r>
  <r>
    <x v="1"/>
    <s v="Transcrição de 30 entrevistas c/ duração de até 60 min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25"/>
    <n v="300"/>
    <n v="7500"/>
    <n v="0"/>
    <n v="0"/>
    <n v="0"/>
    <n v="0"/>
    <n v="1"/>
    <n v="0"/>
    <n v="30"/>
    <n v="300"/>
    <n v="900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6500"/>
  </r>
  <r>
    <x v="1"/>
    <s v="Professores"/>
    <s v="06 Profissionais x R$ 10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4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</r>
  <r>
    <x v="1"/>
    <s v="Coordenadores"/>
    <s v="03 Profissionais x R$ 12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25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</r>
  <r>
    <x v="1"/>
    <s v="Licença Lyceum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38"/>
    <n v="51300"/>
    <n v="0"/>
    <n v="0"/>
    <n v="0"/>
    <n v="0"/>
    <n v="0"/>
    <n v="0"/>
    <n v="51300"/>
    <n v="1350"/>
    <n v="38"/>
    <n v="5130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300"/>
    <n v="1350"/>
    <n v="38"/>
    <n v="5130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51300"/>
  </r>
  <r>
    <x v="1"/>
    <s v="Operador de áudio e vídeo"/>
    <s v="Apoio para encontros sínronos"/>
    <x v="0"/>
    <n v="40206"/>
    <s v="Foto, Vídeo e Comunicação Visual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70"/>
    <n v="2"/>
    <n v="540"/>
    <n v="270"/>
    <n v="2"/>
    <n v="540"/>
    <n v="270"/>
    <n v="2"/>
    <n v="540"/>
    <n v="270"/>
    <n v="2"/>
    <n v="540"/>
    <n v="270"/>
    <n v="2"/>
    <n v="540"/>
    <n v="270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1296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16200"/>
  </r>
  <r>
    <x v="1"/>
    <s v="Evento - Evento"/>
    <s v="Evento de Avaliação de 2 dias"/>
    <x v="1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</r>
  <r>
    <x v="1"/>
    <s v="Validação dos perfis de competência"/>
    <s v="Validação dos perfis de competência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</r>
  <r>
    <x v="1"/>
    <s v="Consultoria de Dados"/>
    <s v="Consultoria de Dados - Rateio 20% de R$ 8.200,00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640"/>
    <n v="1"/>
    <n v="1640"/>
    <n v="1640"/>
    <n v="1"/>
    <n v="1640"/>
    <n v="1640"/>
    <n v="1"/>
    <n v="1640"/>
    <n v="1640"/>
    <n v="1"/>
    <n v="1640"/>
    <n v="656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</r>
  <r>
    <x v="1"/>
    <s v="Impacto Orçamento"/>
    <m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6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40"/>
    <n v="0"/>
    <n v="0"/>
    <n v="4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9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Despesas comuns a diversas Entregas  - 03 Encontros de capacitação Afas em São Paulo"/>
    <s v="Passagens Aéreas - Passagens R$850 Ida e Volta"/>
    <x v="0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0"/>
    <n v="0"/>
    <n v="0"/>
    <n v="1700"/>
    <n v="80"/>
    <n v="136000"/>
    <n v="1700"/>
    <n v="80"/>
    <n v="136000"/>
    <n v="272000"/>
    <n v="0"/>
    <n v="0"/>
    <n v="0"/>
    <m/>
    <m/>
    <n v="0"/>
    <n v="1700"/>
    <n v="80"/>
    <n v="13600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81600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160"/>
    <n v="272000"/>
    <n v="1700"/>
    <n v="160"/>
    <n v="272000"/>
    <n v="1224000"/>
  </r>
  <r>
    <x v="2"/>
    <s v="ENTREGA 1 - Encontro nas Regiões PSUS"/>
    <s v="Passagens Aéreas - Passagens R$850 Ida e Volta"/>
    <x v="1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40"/>
    <n v="68000"/>
    <m/>
    <m/>
    <n v="0"/>
    <n v="68000"/>
    <m/>
    <m/>
    <n v="0"/>
    <m/>
    <m/>
    <n v="0"/>
    <n v="1700"/>
    <n v="40"/>
    <n v="68000"/>
    <n v="1700"/>
    <n v="40"/>
    <n v="68000"/>
    <n v="1700"/>
    <n v="40"/>
    <n v="68000"/>
    <m/>
    <m/>
    <n v="0"/>
    <m/>
    <m/>
    <n v="0"/>
    <n v="1700"/>
    <n v="40"/>
    <n v="68000"/>
    <m/>
    <m/>
    <n v="0"/>
    <n v="1700"/>
    <n v="40"/>
    <n v="68000"/>
    <m/>
    <m/>
    <n v="0"/>
    <m/>
    <m/>
    <n v="0"/>
    <n v="340000"/>
    <n v="1700"/>
    <n v="40"/>
    <n v="68000"/>
    <m/>
    <m/>
    <m/>
    <n v="1700"/>
    <n v="40"/>
    <n v="68000"/>
    <m/>
    <m/>
    <m/>
    <n v="1700"/>
    <n v="40"/>
    <n v="68000"/>
    <m/>
    <m/>
    <n v="0"/>
    <n v="1700"/>
    <n v="40"/>
    <n v="68000"/>
    <n v="1700"/>
    <n v="40"/>
    <n v="68000"/>
    <n v="1700"/>
    <n v="40"/>
    <n v="68000"/>
    <n v="1700"/>
    <n v="40"/>
    <n v="68000"/>
    <m/>
    <m/>
    <n v="0"/>
    <m/>
    <m/>
    <n v="0"/>
    <n v="476000"/>
  </r>
  <r>
    <x v="2"/>
    <s v="ENTREGA 2 - Encontro nas Regiões GPRS"/>
    <s v="Passagens Aéreas - Passagens R$850 Ida e Volta"/>
    <x v="4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m/>
    <m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ENTREGA 3 - Encontro nas Regiões QSUS"/>
    <s v="Passagens Aéreas - Passagens R$850 Ida e Volta"/>
    <x v="7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n v="0"/>
    <n v="20"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Despesas comuns a diversas Entregas  - 03 Encontros de capacitação Afas em São Paulo"/>
    <s v="Hospedagem"/>
    <x v="0"/>
    <n v="40196"/>
    <s v="Desp. Viagem"/>
    <m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350"/>
    <n v="160"/>
    <n v="56000"/>
    <n v="350"/>
    <n v="160"/>
    <n v="56000"/>
    <n v="112000"/>
    <n v="0"/>
    <n v="0"/>
    <n v="0"/>
    <n v="0"/>
    <n v="0"/>
    <n v="0"/>
    <n v="350"/>
    <n v="160"/>
    <n v="5600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336000"/>
    <n v="350"/>
    <n v="160"/>
    <n v="56000"/>
    <n v="0"/>
    <n v="1"/>
    <n v="0"/>
    <n v="350"/>
    <n v="160"/>
    <n v="56000"/>
    <n v="0"/>
    <n v="0"/>
    <n v="0"/>
    <n v="350"/>
    <n v="160"/>
    <n v="56000"/>
    <n v="0"/>
    <n v="1"/>
    <n v="0"/>
    <n v="350"/>
    <n v="160"/>
    <n v="56000"/>
    <n v="0"/>
    <n v="1"/>
    <n v="0"/>
    <n v="350"/>
    <n v="160"/>
    <n v="56000"/>
    <n v="0"/>
    <n v="1"/>
    <n v="0"/>
    <n v="350"/>
    <n v="320"/>
    <n v="112000"/>
    <n v="350"/>
    <n v="320"/>
    <n v="112000"/>
    <n v="504000"/>
  </r>
  <r>
    <x v="2"/>
    <s v="Despesas comuns a diversas Entregas  - Coordenação (autoria) + Encontro com AFAS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350"/>
    <n v="22"/>
    <n v="7700"/>
    <n v="350"/>
    <n v="22"/>
    <n v="770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539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m/>
    <m/>
    <m/>
    <n v="84700"/>
  </r>
  <r>
    <x v="2"/>
    <s v="Despesas comuns a diversas Entregas -  Encontro com AFAS - SP Remoto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770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55"/>
    <n v="19250"/>
    <n v="350"/>
    <n v="55"/>
    <n v="19250"/>
    <n v="115500"/>
  </r>
  <r>
    <x v="2"/>
    <s v="ENTREGA 1 - Encontro nas Regiões PSUS"/>
    <s v="Hospedagem"/>
    <x v="1"/>
    <n v="40196"/>
    <s v="Desp. Viagem"/>
    <m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m/>
    <m/>
    <n v="0"/>
    <n v="350"/>
    <n v="120"/>
    <n v="42000"/>
    <n v="0"/>
    <n v="40"/>
    <n v="0"/>
    <n v="42000"/>
    <n v="0"/>
    <n v="0"/>
    <n v="0"/>
    <n v="350"/>
    <n v="0"/>
    <n v="0"/>
    <n v="350"/>
    <n v="160"/>
    <n v="56000"/>
    <n v="350"/>
    <n v="160"/>
    <n v="56000"/>
    <n v="350"/>
    <n v="160"/>
    <n v="56000"/>
    <n v="0"/>
    <n v="60"/>
    <n v="0"/>
    <n v="0"/>
    <n v="60"/>
    <n v="0"/>
    <n v="350"/>
    <n v="160"/>
    <n v="56000"/>
    <n v="0"/>
    <n v="60"/>
    <n v="0"/>
    <n v="350"/>
    <n v="160"/>
    <n v="56000"/>
    <n v="0"/>
    <n v="60"/>
    <n v="0"/>
    <n v="0"/>
    <n v="60"/>
    <n v="0"/>
    <n v="280000"/>
    <n v="350"/>
    <n v="160"/>
    <n v="56000"/>
    <n v="0"/>
    <n v="60"/>
    <n v="0"/>
    <n v="350"/>
    <n v="160"/>
    <n v="56000"/>
    <n v="0"/>
    <n v="60"/>
    <n v="0"/>
    <n v="350"/>
    <n v="160"/>
    <n v="56000"/>
    <n v="0"/>
    <n v="0"/>
    <n v="0"/>
    <n v="350"/>
    <n v="160"/>
    <n v="56000"/>
    <n v="350"/>
    <n v="160"/>
    <n v="56000"/>
    <n v="350"/>
    <n v="160"/>
    <n v="56000"/>
    <n v="350"/>
    <n v="160"/>
    <n v="56000"/>
    <n v="0"/>
    <n v="0"/>
    <n v="0"/>
    <n v="0"/>
    <n v="0"/>
    <n v="0"/>
    <n v="392000"/>
  </r>
  <r>
    <x v="2"/>
    <s v="ENTREGA 2 - Encontro nas Regiões GPRS"/>
    <s v="Hospedagem"/>
    <x v="4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m/>
    <n v="20"/>
    <n v="0"/>
    <n v="350"/>
    <n v="60"/>
    <n v="21000"/>
    <m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2"/>
    <s v="ENTREGA 3 - Encontro nas Regiões QSUS"/>
    <s v="Hospedagem"/>
    <x v="7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n v="0"/>
    <n v="20"/>
    <n v="0"/>
    <n v="350"/>
    <n v="60"/>
    <n v="21000"/>
    <n v="0"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3"/>
    <s v="Despesas comuns a diversas Entregas  - 03 Encontros de capacitação Afas em São Paulo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00"/>
    <n v="80"/>
    <n v="8000"/>
    <n v="100"/>
    <n v="80"/>
    <n v="8000"/>
    <n v="16000"/>
    <n v="0"/>
    <n v="80"/>
    <n v="0"/>
    <n v="0"/>
    <n v="1"/>
    <n v="0"/>
    <n v="150"/>
    <n v="80"/>
    <n v="1200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7200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160"/>
    <n v="24000"/>
    <n v="150"/>
    <n v="160"/>
    <n v="24000"/>
    <n v="108000"/>
  </r>
  <r>
    <x v="3"/>
    <s v="Despesas comuns a diversas Entregas -  Encontro com AFAS - SP Remoto - Carro próprio 40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4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22"/>
    <n v="8800"/>
    <n v="400"/>
    <n v="22"/>
    <n v="8800"/>
    <n v="61600"/>
  </r>
  <r>
    <x v="3"/>
    <s v="ENTREGA 1 - Encontro nas Regiões PSUS"/>
    <s v="Condução"/>
    <x v="1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40"/>
    <n v="0"/>
    <n v="200"/>
    <n v="80"/>
    <n v="16000"/>
    <m/>
    <n v="40"/>
    <n v="0"/>
    <n v="16000"/>
    <n v="0"/>
    <n v="1"/>
    <n v="0"/>
    <n v="0"/>
    <n v="1"/>
    <n v="0"/>
    <n v="150"/>
    <n v="80"/>
    <n v="12000"/>
    <n v="150"/>
    <n v="80"/>
    <n v="12000"/>
    <n v="150"/>
    <n v="80"/>
    <n v="12000"/>
    <n v="0"/>
    <n v="1"/>
    <n v="0"/>
    <n v="0"/>
    <n v="1"/>
    <n v="0"/>
    <n v="150"/>
    <n v="80"/>
    <n v="12000"/>
    <n v="0"/>
    <n v="1"/>
    <n v="0"/>
    <n v="150"/>
    <n v="80"/>
    <n v="12000"/>
    <n v="0"/>
    <n v="1"/>
    <n v="0"/>
    <n v="0"/>
    <n v="1"/>
    <n v="0"/>
    <n v="60000"/>
    <n v="150"/>
    <n v="80"/>
    <n v="12000"/>
    <n v="0"/>
    <n v="1"/>
    <n v="0"/>
    <n v="150"/>
    <n v="80"/>
    <n v="12000"/>
    <n v="0"/>
    <n v="1"/>
    <n v="0"/>
    <n v="150"/>
    <n v="80"/>
    <n v="12000"/>
    <n v="150"/>
    <n v="1"/>
    <n v="0"/>
    <n v="150"/>
    <n v="80"/>
    <n v="12000"/>
    <n v="150"/>
    <n v="80"/>
    <n v="12000"/>
    <n v="150"/>
    <n v="80"/>
    <n v="12000"/>
    <n v="150"/>
    <n v="80"/>
    <n v="12000"/>
    <n v="150"/>
    <n v="1"/>
    <n v="0"/>
    <n v="150"/>
    <n v="1"/>
    <n v="0"/>
    <n v="84000"/>
  </r>
  <r>
    <x v="3"/>
    <s v="ENTREGA 2 - Encontro nas Regiões GPRS"/>
    <s v="Condução"/>
    <x v="4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0"/>
    <n v="1"/>
    <n v="0"/>
    <n v="0"/>
    <n v="1"/>
    <n v="0"/>
    <n v="150"/>
    <n v="40"/>
    <n v="6000"/>
    <n v="150"/>
    <n v="40"/>
    <n v="6000"/>
    <n v="150"/>
    <n v="40"/>
    <n v="6000"/>
    <n v="150"/>
    <n v="1"/>
    <n v="150"/>
    <n v="150"/>
    <n v="1"/>
    <n v="150"/>
    <n v="150"/>
    <n v="40"/>
    <n v="6000"/>
    <n v="150"/>
    <n v="1"/>
    <n v="150"/>
    <n v="150"/>
    <n v="40"/>
    <n v="6000"/>
    <n v="150"/>
    <n v="1"/>
    <n v="150"/>
    <n v="150"/>
    <n v="1"/>
    <n v="150"/>
    <n v="30750"/>
    <n v="150"/>
    <n v="40"/>
    <n v="6000"/>
    <n v="150"/>
    <n v="1"/>
    <n v="150"/>
    <n v="150"/>
    <n v="40"/>
    <n v="6000"/>
    <n v="0"/>
    <n v="1"/>
    <n v="0"/>
    <n v="150"/>
    <n v="40"/>
    <n v="6000"/>
    <n v="150"/>
    <n v="1"/>
    <n v="150"/>
    <n v="150"/>
    <n v="40"/>
    <n v="6000"/>
    <n v="150"/>
    <n v="40"/>
    <n v="6000"/>
    <n v="150"/>
    <n v="40"/>
    <n v="6000"/>
    <n v="150"/>
    <n v="40"/>
    <n v="6000"/>
    <n v="150"/>
    <n v="1"/>
    <n v="150"/>
    <n v="150"/>
    <n v="1"/>
    <n v="150"/>
    <n v="42600"/>
  </r>
  <r>
    <x v="3"/>
    <s v="Despesas comuns a diversas Entregas  - Coordenação (autoria)-Deslocamento carro  próprio- 400 reais 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528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0"/>
    <n v="1"/>
    <n v="0"/>
    <n v="48400"/>
  </r>
  <r>
    <x v="3"/>
    <s v="ENTREGA 3 - Encontro nas Regiões QSUS"/>
    <s v="Condução"/>
    <x v="7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200"/>
    <n v="11"/>
    <n v="2200"/>
    <n v="200"/>
    <n v="11"/>
    <n v="2200"/>
    <n v="200"/>
    <n v="11"/>
    <n v="2200"/>
    <n v="200"/>
    <n v="22"/>
    <n v="4400"/>
    <n v="200"/>
    <n v="22"/>
    <n v="4400"/>
    <n v="200"/>
    <n v="22"/>
    <n v="4400"/>
    <n v="19800"/>
    <m/>
    <m/>
    <m/>
    <m/>
    <m/>
    <m/>
    <n v="150"/>
    <n v="40"/>
    <n v="6000"/>
    <n v="150"/>
    <n v="40"/>
    <n v="6000"/>
    <n v="150"/>
    <n v="40"/>
    <n v="6000"/>
    <n v="0"/>
    <n v="11"/>
    <n v="0"/>
    <n v="0"/>
    <n v="0"/>
    <n v="0"/>
    <n v="150"/>
    <n v="40"/>
    <n v="6000"/>
    <n v="0"/>
    <n v="0"/>
    <n v="0"/>
    <n v="150"/>
    <n v="40"/>
    <n v="6000"/>
    <n v="0"/>
    <n v="0"/>
    <n v="0"/>
    <n v="0"/>
    <n v="0"/>
    <n v="0"/>
    <n v="30000"/>
    <n v="150"/>
    <n v="40"/>
    <n v="6000"/>
    <m/>
    <m/>
    <m/>
    <n v="150"/>
    <n v="40"/>
    <n v="6000"/>
    <m/>
    <m/>
    <m/>
    <n v="150"/>
    <n v="40"/>
    <n v="6000"/>
    <m/>
    <m/>
    <m/>
    <n v="150"/>
    <n v="40"/>
    <n v="6000"/>
    <n v="150"/>
    <n v="40"/>
    <n v="6000"/>
    <n v="150"/>
    <n v="40"/>
    <n v="6000"/>
    <n v="150"/>
    <n v="40"/>
    <n v="6000"/>
    <m/>
    <m/>
    <m/>
    <m/>
    <m/>
    <m/>
    <n v="42000"/>
  </r>
  <r>
    <x v="3"/>
    <s v="Despesas comuns a diversas Entregas  - Coordenação (autoria) Delocamento Uber - 70 reais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924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0"/>
    <n v="1"/>
    <n v="0"/>
    <n v="8470"/>
  </r>
  <r>
    <x v="3"/>
    <s v="Entrega 10 - Realização Eventos"/>
    <s v="Condução"/>
    <x v="1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</r>
  <r>
    <x v="3"/>
    <s v="Despesas comuns a diversas Entregas -  Encontro com AFAS - SP Remoto - Uber 7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770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44"/>
    <n v="1540"/>
    <n v="35"/>
    <n v="44"/>
    <n v="1540"/>
    <n v="10780"/>
  </r>
  <r>
    <x v="4"/>
    <s v="Despesas comuns a diversas Entregas -  Encontro com AFAS - SP Remoto - PJ"/>
    <s v="Refeição"/>
    <x v="0"/>
    <n v="40211"/>
    <s v="Refei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0"/>
    <n v="1"/>
    <n v="0"/>
    <n v="0"/>
    <n v="1"/>
    <n v="0"/>
    <n v="85"/>
    <n v="9"/>
    <n v="76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453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45"/>
    <n v="3825"/>
    <n v="85"/>
    <n v="45"/>
    <n v="3825"/>
    <n v="2295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85"/>
    <n v="80"/>
    <n v="6800"/>
    <n v="85"/>
    <n v="80"/>
    <n v="6800"/>
    <n v="0"/>
    <n v="0"/>
    <n v="0"/>
    <n v="85"/>
    <n v="80"/>
    <n v="6800"/>
    <n v="0"/>
    <n v="1"/>
    <n v="0"/>
    <n v="85"/>
    <n v="80"/>
    <n v="6800"/>
    <n v="0"/>
    <n v="1"/>
    <n v="0"/>
    <n v="85"/>
    <n v="80"/>
    <n v="6800"/>
    <n v="0"/>
    <n v="1"/>
    <n v="0"/>
    <n v="85"/>
    <n v="80"/>
    <n v="6800"/>
    <n v="4080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160"/>
    <n v="13600"/>
    <n v="85"/>
    <n v="160"/>
    <n v="13600"/>
    <n v="61200"/>
  </r>
  <r>
    <x v="4"/>
    <s v="ENTREGA 1 - Encontro nas Regiões PSUS"/>
    <s v="Refeição"/>
    <x v="1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240"/>
    <n v="20400"/>
    <n v="0"/>
    <n v="1"/>
    <n v="0"/>
    <n v="20400"/>
    <n v="0"/>
    <n v="1"/>
    <n v="0"/>
    <n v="0"/>
    <n v="1"/>
    <n v="0"/>
    <n v="85"/>
    <n v="160"/>
    <n v="13600"/>
    <n v="85"/>
    <n v="160"/>
    <n v="13600"/>
    <n v="85"/>
    <n v="160"/>
    <n v="13600"/>
    <n v="85"/>
    <n v="1"/>
    <n v="85"/>
    <n v="85"/>
    <n v="1"/>
    <n v="85"/>
    <n v="85"/>
    <n v="160"/>
    <n v="13600"/>
    <n v="85"/>
    <n v="1"/>
    <n v="85"/>
    <n v="85"/>
    <n v="160"/>
    <n v="13600"/>
    <n v="85"/>
    <n v="1"/>
    <n v="85"/>
    <n v="85"/>
    <n v="1"/>
    <n v="85"/>
    <n v="68425"/>
    <n v="85"/>
    <n v="160"/>
    <n v="13600"/>
    <n v="85"/>
    <n v="1"/>
    <n v="85"/>
    <n v="85"/>
    <n v="160"/>
    <n v="13600"/>
    <n v="0"/>
    <n v="0"/>
    <n v="0"/>
    <n v="85"/>
    <n v="160"/>
    <n v="13600"/>
    <n v="85"/>
    <n v="1"/>
    <n v="85"/>
    <n v="85"/>
    <n v="160"/>
    <n v="13600"/>
    <n v="85"/>
    <n v="160"/>
    <n v="13600"/>
    <n v="85"/>
    <n v="160"/>
    <n v="13600"/>
    <n v="85"/>
    <n v="160"/>
    <n v="13600"/>
    <n v="85"/>
    <n v="1"/>
    <n v="85"/>
    <n v="85"/>
    <n v="1"/>
    <n v="85"/>
    <n v="95540"/>
  </r>
  <r>
    <x v="4"/>
    <s v="ENTREGA 2 - Encontro nas Regiões GPRS"/>
    <s v="Refeição"/>
    <x v="4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ENTREGA 3 - Encontro nas Regiões QSUS"/>
    <s v="Refeição"/>
    <x v="7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Despesas comuns a diversas Entregas  - Coordenação (autoria) + Encontro com AFA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85"/>
    <n v="10"/>
    <n v="850"/>
    <n v="85"/>
    <n v="32"/>
    <n v="2720"/>
    <n v="85"/>
    <n v="32"/>
    <n v="2720"/>
    <n v="85"/>
    <n v="32"/>
    <n v="2720"/>
    <n v="85"/>
    <n v="32"/>
    <n v="2720"/>
    <n v="85"/>
    <n v="32"/>
    <n v="2720"/>
    <n v="1445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33660"/>
    <n v="85"/>
    <n v="22"/>
    <n v="187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700"/>
  </r>
  <r>
    <x v="4"/>
    <s v="ENTREGA 8 - Encontro nas Regiões GPRS"/>
    <s v="Refeição"/>
    <x v="6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85"/>
    <n v="60"/>
    <n v="5100"/>
    <n v="1"/>
    <n v="0"/>
    <n v="0"/>
    <n v="85"/>
    <n v="60"/>
    <n v="51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200"/>
  </r>
  <r>
    <x v="4"/>
    <s v="Despesas comuns a diversas Entregas  - Coordenação (autoria) - Refeição de PJ - 85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36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0"/>
    <n v="1"/>
    <n v="0"/>
    <n v="16830"/>
  </r>
  <r>
    <x v="4"/>
    <s v="Despesas comuns a diversas Entregas  - Coordenação (autoria) - Refeição de CLT - 100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8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0"/>
    <n v="1"/>
    <n v="0"/>
    <n v="4400"/>
  </r>
  <r>
    <x v="4"/>
    <s v="Entrega 10 - Realização Eventos"/>
    <s v="Refeição"/>
    <x v="1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40000"/>
    <n v="1"/>
    <n v="40000"/>
    <n v="40000"/>
    <n v="1"/>
    <n v="40000"/>
    <n v="0"/>
    <n v="0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24000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2"/>
    <n v="80000"/>
    <n v="40000"/>
    <n v="2"/>
    <n v="80000"/>
    <n v="360000"/>
  </r>
  <r>
    <x v="4"/>
    <s v="Despesas comuns a diversas Entregas -  Encontro com AFAS - SP Remoto -CLT - R$100"/>
    <s v="Refeição"/>
    <x v="0"/>
    <n v="40211"/>
    <s v="Refeição"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0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8"/>
    <n v="800"/>
    <n v="100"/>
    <n v="8"/>
    <n v="800"/>
    <n v="5600"/>
  </r>
  <r>
    <x v="5"/>
    <s v="Sala MENOR - Locação"/>
    <s v="Encontros Presenciais SP - 10 salas x 2 dias de aluguel"/>
    <x v="0"/>
    <n v="40208"/>
    <s v="Locações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596"/>
    <n v="20"/>
    <n v="31920"/>
    <n v="1596"/>
    <n v="20"/>
    <n v="31920"/>
    <n v="1596"/>
    <n v="20"/>
    <n v="31920"/>
    <n v="95760"/>
    <n v="1596"/>
    <n v="20"/>
    <n v="31920"/>
    <n v="0"/>
    <n v="1"/>
    <n v="0"/>
    <n v="1596"/>
    <n v="20"/>
    <n v="31920"/>
    <n v="0"/>
    <n v="0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9152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Sala MAIOR - Locação"/>
    <s v="Encontros Presenciais SP - 1 sala x 2 dias de aluguel"/>
    <x v="0"/>
    <n v="40208"/>
    <s v="Locaçõe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3192"/>
    <n v="2"/>
    <n v="6384"/>
    <n v="3192"/>
    <n v="2"/>
    <n v="6384"/>
    <n v="3192"/>
    <n v="2"/>
    <n v="6384"/>
    <n v="19152"/>
    <n v="3192"/>
    <n v="2"/>
    <n v="6384"/>
    <n v="0"/>
    <n v="0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83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5"/>
    <s v="Locação de equipamentos"/>
    <s v="Encontros Presenciais SP"/>
    <x v="0"/>
    <n v="40208"/>
    <s v="Locações  Equipamentos - TI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3125"/>
    <n v="2"/>
    <n v="6250"/>
    <n v="3125"/>
    <n v="2"/>
    <n v="6250"/>
    <n v="3125"/>
    <n v="2"/>
    <n v="6250"/>
    <n v="18750"/>
    <n v="3125"/>
    <n v="2"/>
    <n v="6250"/>
    <n v="0"/>
    <n v="1"/>
    <n v="0"/>
    <n v="3125"/>
    <n v="2"/>
    <n v="6250"/>
    <n v="0"/>
    <n v="0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750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Locações - Evento"/>
    <s v="Evento de Avaliação de 2 dias"/>
    <x v="10"/>
    <n v="40208"/>
    <s v="Locaçõe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2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740000"/>
    <n v="1"/>
    <n v="740000"/>
    <n v="7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40000"/>
    <n v="1"/>
    <n v="740000"/>
    <n v="740000"/>
  </r>
  <r>
    <x v="6"/>
    <s v="Crachá"/>
    <s v="Encontro Presencial"/>
    <x v="0"/>
    <n v="40117"/>
    <s v="Material de Escritório"/>
    <m/>
    <n v="0"/>
    <n v="1"/>
    <n v="0"/>
    <n v="0"/>
    <n v="1"/>
    <n v="0"/>
    <n v="1"/>
    <n v="115"/>
    <n v="115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derno espiral para Afas"/>
    <s v="15 Encontros de 100 Afas em São Paulo"/>
    <x v="0"/>
    <n v="40117"/>
    <s v="Material de Escritório"/>
    <m/>
    <n v="110"/>
    <n v="16"/>
    <n v="17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PSUS"/>
    <s v="Para Transporte de material p/ as regiões"/>
    <x v="2"/>
    <n v="40117"/>
    <s v="Material de Escritório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GPRS"/>
    <s v="Para Transporte de material p/ 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QSUS"/>
    <s v="Para Transporte de material p/ 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PSUS"/>
    <s v="1 KIT para cada 10 alunos 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20"/>
    <n v="840"/>
    <n v="0"/>
    <n v="1"/>
    <n v="0"/>
    <n v="0"/>
    <n v="1"/>
    <n v="0"/>
    <n v="0"/>
    <n v="1"/>
    <n v="0"/>
    <n v="0"/>
    <n v="1"/>
    <n v="0"/>
    <n v="0"/>
    <n v="1"/>
    <n v="0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GPRS"/>
    <s v="1 KIT para cada 10 alunos 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QSUS"/>
    <s v="1 KIT para cada 10 alunos 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PSUS"/>
    <s v="Encontro Afas Regiõe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1068"/>
    <n v="1068"/>
    <n v="0"/>
    <n v="1"/>
    <n v="0"/>
    <n v="0"/>
    <n v="1"/>
    <n v="0"/>
    <n v="0"/>
    <n v="1"/>
    <n v="0"/>
    <n v="0"/>
    <n v="1"/>
    <n v="0"/>
    <n v="0"/>
    <n v="1"/>
    <n v="0"/>
    <n v="1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GPRS"/>
    <s v="Encontro Af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0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QSUS"/>
    <s v="Encontro Af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1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PSUS"/>
    <s v=" Em pvc cristal 0,20 para os alunos e Afa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1068"/>
    <n v="10680"/>
    <n v="0"/>
    <n v="1"/>
    <n v="0"/>
    <n v="0"/>
    <n v="1"/>
    <n v="0"/>
    <n v="0"/>
    <n v="1"/>
    <n v="0"/>
    <n v="0"/>
    <n v="1"/>
    <n v="0"/>
    <n v="0"/>
    <n v="1"/>
    <n v="0"/>
    <n v="10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GPRS"/>
    <s v=" Em pvc cristal 0,20 para os alunos e Afa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QSUS"/>
    <s v=" Em pvc cristal 0,20 para os alunos e Afa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PSUS"/>
    <s v="Kit com 10 jogos de papéis e barbante (material pedagógico)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089"/>
    <n v="7623"/>
    <n v="0"/>
    <n v="1"/>
    <n v="0"/>
    <n v="0"/>
    <n v="1"/>
    <n v="0"/>
    <n v="0"/>
    <n v="1"/>
    <n v="0"/>
    <n v="0"/>
    <n v="1"/>
    <n v="0"/>
    <n v="0"/>
    <n v="1"/>
    <n v="0"/>
    <n v="7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GPRS"/>
    <s v="Kit com 10 jogos de papéis e barbante (material pedagógico)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QSUS"/>
    <s v="Kit com 10 jogos de papéis e barbante (material pedagógico)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erviço de Transporte"/>
    <s v="Serviço de Transportes dos materias para as regiões"/>
    <x v="0"/>
    <n v="40073"/>
    <s v="Corre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0"/>
    <n v="1"/>
    <n v="0"/>
    <n v="0"/>
    <n v="1"/>
    <n v="0"/>
    <n v="0"/>
    <n v="1"/>
    <n v="0"/>
    <n v="0"/>
    <n v="1"/>
    <n v="0"/>
    <n v="0"/>
    <n v="1"/>
    <n v="0"/>
    <n v="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8"/>
    <s v="Estacionamento"/>
    <s v="Encontros Presenciais em SP"/>
    <x v="0"/>
    <n v="40204"/>
    <s v="Estacionamento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800"/>
    <n v="1"/>
    <n v="1800"/>
    <n v="1800"/>
    <n v="1"/>
    <n v="1800"/>
    <n v="1800"/>
    <n v="1"/>
    <n v="1800"/>
    <n v="5400"/>
    <n v="1800"/>
    <n v="1"/>
    <n v="1800"/>
    <n v="0"/>
    <n v="1"/>
    <n v="0"/>
    <n v="1800"/>
    <n v="1"/>
    <n v="1800"/>
    <n v="0"/>
    <n v="0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08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9"/>
    <s v="Gastos Indiretos"/>
    <m/>
    <x v="0"/>
    <n v="40000"/>
    <s v="Gastos Indiret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46240.4318771708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595765.8682042658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384814.0565624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2010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1" firstHeaderRow="1" firstDataRow="1" firstDataCol="1"/>
  <pivotFields count="118">
    <pivotField axis="axisRow" showAll="0" defaultSubtotal="0">
      <items count="10">
        <item x="5"/>
        <item x="3"/>
        <item x="2"/>
        <item x="9"/>
        <item x="0"/>
        <item x="4"/>
        <item x="7"/>
        <item x="1"/>
        <item x="6"/>
        <item x="8"/>
      </items>
    </pivotField>
    <pivotField showAll="0"/>
    <pivotField showAll="0"/>
    <pivotField axis="axisRow" showAll="0" defaultSubtotal="0">
      <items count="11">
        <item x="1"/>
        <item x="4"/>
        <item x="7"/>
        <item x="2"/>
        <item x="5"/>
        <item x="8"/>
        <item x="0"/>
        <item x="3"/>
        <item x="6"/>
        <item x="9"/>
        <item x="10"/>
      </items>
    </pivotField>
    <pivotField showAll="0"/>
    <pivotField showAll="0"/>
    <pivotField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numFmtId="166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3"/>
    <field x="0"/>
  </rowFields>
  <rowItems count="48">
    <i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2"/>
    </i>
    <i r="1">
      <x v="5"/>
    </i>
    <i r="1">
      <x v="7"/>
    </i>
    <i>
      <x v="2"/>
    </i>
    <i r="1">
      <x v="1"/>
    </i>
    <i r="1">
      <x v="2"/>
    </i>
    <i r="1">
      <x v="5"/>
    </i>
    <i r="1">
      <x v="7"/>
    </i>
    <i>
      <x v="3"/>
    </i>
    <i r="1">
      <x v="7"/>
    </i>
    <i r="1">
      <x v="8"/>
    </i>
    <i>
      <x v="4"/>
    </i>
    <i r="1">
      <x v="7"/>
    </i>
    <i r="1">
      <x v="8"/>
    </i>
    <i>
      <x v="5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7"/>
    </i>
    <i>
      <x v="8"/>
    </i>
    <i r="1">
      <x v="5"/>
    </i>
    <i r="1">
      <x v="7"/>
    </i>
    <i>
      <x v="9"/>
    </i>
    <i r="1">
      <x v="7"/>
    </i>
    <i>
      <x v="10"/>
    </i>
    <i r="1">
      <x/>
    </i>
    <i r="1">
      <x v="1"/>
    </i>
    <i r="1">
      <x v="5"/>
    </i>
    <i r="1">
      <x v="7"/>
    </i>
    <i t="grand">
      <x/>
    </i>
  </rowItems>
  <colItems count="1">
    <i/>
  </colItems>
  <formats count="10">
    <format dxfId="0">
      <pivotArea outline="0" collapsedLevelsAreSubtotals="1" fieldPosition="0"/>
    </format>
    <format dxfId="1">
      <pivotArea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7">
      <pivotArea dataOnly="0" labelOnly="1" fieldPosition="0">
        <references count="2">
          <reference field="0" count="1">
            <x v="0"/>
          </reference>
          <reference field="3" count="1" selected="0">
            <x v="1"/>
          </reference>
        </references>
      </pivotArea>
    </format>
    <format dxfId="8">
      <pivotArea dataOnly="0" labelOnly="1" fieldPosition="0">
        <references count="2">
          <reference field="0" count="1">
            <x v="0"/>
          </reference>
          <reference field="3" count="1" selected="0">
            <x v="3"/>
          </reference>
        </references>
      </pivotArea>
    </format>
    <format dxfId="9">
      <pivotArea dataOnly="0" labelOnly="1" fieldPosition="0">
        <references count="2">
          <reference field="0" count="3">
            <x v="1"/>
            <x v="2"/>
            <x v="5"/>
          </reference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1"/>
  <sheetViews>
    <sheetView workbookViewId="0">
      <selection activeCell="D21" sqref="D20:D21"/>
    </sheetView>
  </sheetViews>
  <sheetFormatPr defaultRowHeight="15"/>
  <cols>
    <col min="1" max="1" width="32.7109375" style="22" bestFit="1" customWidth="1"/>
    <col min="2" max="2" width="13.140625" style="23" bestFit="1" customWidth="1"/>
    <col min="3" max="4" width="14.28515625" style="23" customWidth="1"/>
  </cols>
  <sheetData>
    <row r="3" spans="1:4">
      <c r="A3" s="53" t="s">
        <v>0</v>
      </c>
      <c r="B3"/>
      <c r="C3"/>
      <c r="D3"/>
    </row>
    <row r="4" spans="1:4">
      <c r="A4" s="54" t="s">
        <v>1</v>
      </c>
      <c r="B4"/>
      <c r="C4"/>
      <c r="D4"/>
    </row>
    <row r="5" spans="1:4">
      <c r="A5" s="55" t="s">
        <v>2</v>
      </c>
      <c r="B5"/>
      <c r="C5"/>
      <c r="D5"/>
    </row>
    <row r="6" spans="1:4">
      <c r="A6" s="55" t="s">
        <v>3</v>
      </c>
      <c r="B6"/>
      <c r="C6"/>
      <c r="D6"/>
    </row>
    <row r="7" spans="1:4">
      <c r="A7" s="55" t="s">
        <v>4</v>
      </c>
      <c r="B7"/>
      <c r="C7"/>
      <c r="D7"/>
    </row>
    <row r="8" spans="1:4">
      <c r="A8" s="55" t="s">
        <v>5</v>
      </c>
      <c r="B8"/>
      <c r="C8"/>
      <c r="D8"/>
    </row>
    <row r="9" spans="1:4">
      <c r="A9" s="54" t="s">
        <v>6</v>
      </c>
      <c r="B9"/>
      <c r="C9"/>
      <c r="D9"/>
    </row>
    <row r="10" spans="1:4">
      <c r="A10" s="55" t="s">
        <v>2</v>
      </c>
      <c r="B10"/>
      <c r="C10"/>
      <c r="D10"/>
    </row>
    <row r="11" spans="1:4">
      <c r="A11" s="55" t="s">
        <v>3</v>
      </c>
      <c r="B11"/>
      <c r="C11"/>
      <c r="D11"/>
    </row>
    <row r="12" spans="1:4">
      <c r="A12" s="55" t="s">
        <v>4</v>
      </c>
      <c r="B12"/>
      <c r="C12"/>
      <c r="D12"/>
    </row>
    <row r="13" spans="1:4">
      <c r="A13" s="55" t="s">
        <v>5</v>
      </c>
      <c r="B13"/>
      <c r="C13"/>
      <c r="D13"/>
    </row>
    <row r="14" spans="1:4">
      <c r="A14" s="54" t="s">
        <v>7</v>
      </c>
      <c r="B14"/>
      <c r="C14"/>
      <c r="D14"/>
    </row>
    <row r="15" spans="1:4">
      <c r="A15" s="55" t="s">
        <v>2</v>
      </c>
      <c r="B15"/>
      <c r="C15"/>
      <c r="D15"/>
    </row>
    <row r="16" spans="1:4">
      <c r="A16" s="55" t="s">
        <v>3</v>
      </c>
      <c r="B16"/>
      <c r="C16"/>
      <c r="D16"/>
    </row>
    <row r="17" spans="1:4">
      <c r="A17" s="55" t="s">
        <v>4</v>
      </c>
      <c r="B17"/>
      <c r="C17"/>
      <c r="D17"/>
    </row>
    <row r="18" spans="1:4">
      <c r="A18" s="55" t="s">
        <v>5</v>
      </c>
      <c r="B18"/>
      <c r="C18"/>
      <c r="D18"/>
    </row>
    <row r="19" spans="1:4">
      <c r="A19" s="54" t="s">
        <v>8</v>
      </c>
      <c r="B19"/>
      <c r="C19"/>
      <c r="D19"/>
    </row>
    <row r="20" spans="1:4">
      <c r="A20" s="55" t="s">
        <v>5</v>
      </c>
      <c r="B20"/>
      <c r="C20"/>
      <c r="D20"/>
    </row>
    <row r="21" spans="1:4">
      <c r="A21" s="55" t="s">
        <v>9</v>
      </c>
      <c r="B21"/>
      <c r="C21"/>
      <c r="D21"/>
    </row>
    <row r="22" spans="1:4">
      <c r="A22" s="54" t="s">
        <v>10</v>
      </c>
      <c r="B22"/>
      <c r="C22"/>
      <c r="D22"/>
    </row>
    <row r="23" spans="1:4">
      <c r="A23" s="55" t="s">
        <v>5</v>
      </c>
      <c r="B23"/>
      <c r="C23"/>
      <c r="D23"/>
    </row>
    <row r="24" spans="1:4">
      <c r="A24" s="55" t="s">
        <v>9</v>
      </c>
      <c r="B24"/>
      <c r="C24"/>
      <c r="D24"/>
    </row>
    <row r="25" spans="1:4">
      <c r="A25" s="54" t="s">
        <v>11</v>
      </c>
      <c r="B25"/>
      <c r="C25"/>
      <c r="D25"/>
    </row>
    <row r="26" spans="1:4">
      <c r="A26" s="55" t="s">
        <v>5</v>
      </c>
      <c r="B26"/>
      <c r="C26"/>
      <c r="D26"/>
    </row>
    <row r="27" spans="1:4">
      <c r="A27" s="55" t="s">
        <v>9</v>
      </c>
      <c r="B27"/>
      <c r="C27"/>
      <c r="D27"/>
    </row>
    <row r="28" spans="1:4">
      <c r="A28" s="54" t="s">
        <v>12</v>
      </c>
      <c r="B28"/>
      <c r="C28"/>
      <c r="D28"/>
    </row>
    <row r="29" spans="1:4">
      <c r="A29" s="55" t="s">
        <v>13</v>
      </c>
      <c r="B29"/>
      <c r="C29"/>
      <c r="D29"/>
    </row>
    <row r="30" spans="1:4">
      <c r="A30" s="55" t="s">
        <v>2</v>
      </c>
      <c r="B30"/>
      <c r="C30"/>
      <c r="D30"/>
    </row>
    <row r="31" spans="1:4">
      <c r="A31" s="55" t="s">
        <v>3</v>
      </c>
      <c r="B31"/>
      <c r="C31"/>
      <c r="D31"/>
    </row>
    <row r="32" spans="1:4">
      <c r="A32" s="55" t="s">
        <v>14</v>
      </c>
      <c r="B32"/>
      <c r="C32"/>
      <c r="D32"/>
    </row>
    <row r="33" spans="1:4">
      <c r="A33" s="55" t="s">
        <v>15</v>
      </c>
      <c r="B33"/>
      <c r="C33"/>
      <c r="D33"/>
    </row>
    <row r="34" spans="1:4">
      <c r="A34" s="55" t="s">
        <v>4</v>
      </c>
      <c r="B34"/>
      <c r="C34"/>
      <c r="D34"/>
    </row>
    <row r="35" spans="1:4">
      <c r="A35" s="55" t="s">
        <v>16</v>
      </c>
      <c r="B35"/>
      <c r="C35"/>
      <c r="D35"/>
    </row>
    <row r="36" spans="1:4">
      <c r="A36" s="55" t="s">
        <v>5</v>
      </c>
      <c r="B36"/>
      <c r="C36"/>
      <c r="D36"/>
    </row>
    <row r="37" spans="1:4">
      <c r="A37" s="55" t="s">
        <v>9</v>
      </c>
      <c r="B37"/>
      <c r="C37"/>
      <c r="D37"/>
    </row>
    <row r="38" spans="1:4">
      <c r="A38" s="55" t="s">
        <v>17</v>
      </c>
      <c r="B38"/>
      <c r="C38"/>
      <c r="D38"/>
    </row>
    <row r="39" spans="1:4">
      <c r="A39" s="54" t="s">
        <v>18</v>
      </c>
      <c r="B39"/>
      <c r="C39"/>
      <c r="D39"/>
    </row>
    <row r="40" spans="1:4">
      <c r="A40" s="55" t="s">
        <v>5</v>
      </c>
      <c r="B40"/>
      <c r="C40"/>
      <c r="D40"/>
    </row>
    <row r="41" spans="1:4">
      <c r="A41" s="54" t="s">
        <v>19</v>
      </c>
      <c r="B41"/>
      <c r="C41"/>
      <c r="D41"/>
    </row>
    <row r="42" spans="1:4">
      <c r="A42" s="55" t="s">
        <v>4</v>
      </c>
      <c r="B42"/>
      <c r="C42"/>
      <c r="D42"/>
    </row>
    <row r="43" spans="1:4">
      <c r="A43" s="55" t="s">
        <v>5</v>
      </c>
      <c r="B43"/>
      <c r="C43"/>
      <c r="D43"/>
    </row>
    <row r="44" spans="1:4">
      <c r="A44" s="54" t="s">
        <v>20</v>
      </c>
      <c r="B44"/>
      <c r="C44"/>
      <c r="D44"/>
    </row>
    <row r="45" spans="1:4">
      <c r="A45" s="55" t="s">
        <v>5</v>
      </c>
      <c r="B45"/>
      <c r="C45"/>
      <c r="D45"/>
    </row>
    <row r="46" spans="1:4">
      <c r="A46" s="54" t="s">
        <v>21</v>
      </c>
      <c r="B46"/>
      <c r="C46"/>
      <c r="D46"/>
    </row>
    <row r="47" spans="1:4">
      <c r="A47" s="55" t="s">
        <v>13</v>
      </c>
      <c r="B47"/>
      <c r="C47"/>
      <c r="D47"/>
    </row>
    <row r="48" spans="1:4">
      <c r="A48" s="55" t="s">
        <v>2</v>
      </c>
      <c r="B48"/>
      <c r="C48"/>
      <c r="D48"/>
    </row>
    <row r="49" spans="1:4">
      <c r="A49" s="55" t="s">
        <v>4</v>
      </c>
      <c r="B49"/>
      <c r="C49"/>
      <c r="D49"/>
    </row>
    <row r="50" spans="1:4">
      <c r="A50" s="55" t="s">
        <v>5</v>
      </c>
      <c r="B50"/>
      <c r="C50"/>
      <c r="D50"/>
    </row>
    <row r="51" spans="1:4">
      <c r="A51" s="54" t="s">
        <v>22</v>
      </c>
      <c r="B51"/>
      <c r="C51"/>
      <c r="D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3"/>
  <sheetViews>
    <sheetView showGridLines="0" zoomScale="85" zoomScaleNormal="85" workbookViewId="0">
      <selection activeCell="I1" sqref="I1:I1048576"/>
    </sheetView>
  </sheetViews>
  <sheetFormatPr defaultRowHeight="15"/>
  <cols>
    <col min="1" max="1" width="2" customWidth="1"/>
    <col min="2" max="2" width="20.85546875" customWidth="1"/>
    <col min="3" max="3" width="24" customWidth="1"/>
    <col min="4" max="4" width="34" customWidth="1"/>
    <col min="5" max="5" width="23.28515625" customWidth="1"/>
    <col min="6" max="6" width="9.140625" customWidth="1"/>
    <col min="7" max="7" width="32" customWidth="1"/>
    <col min="8" max="8" width="2" customWidth="1"/>
    <col min="9" max="10" width="9.140625" customWidth="1"/>
    <col min="11" max="11" width="12.28515625" bestFit="1" customWidth="1"/>
    <col min="12" max="12" width="2" customWidth="1"/>
    <col min="13" max="14" width="9.140625" customWidth="1"/>
    <col min="15" max="15" width="12.28515625" bestFit="1" customWidth="1"/>
    <col min="16" max="16" width="2" customWidth="1"/>
    <col min="17" max="18" width="9.140625" customWidth="1"/>
    <col min="19" max="19" width="12.28515625" bestFit="1" customWidth="1"/>
    <col min="21" max="21" width="24" customWidth="1"/>
    <col min="22" max="22" width="14.5703125" bestFit="1" customWidth="1"/>
    <col min="23" max="24" width="16.42578125" bestFit="1" customWidth="1"/>
    <col min="25" max="27" width="11.5703125" bestFit="1" customWidth="1"/>
  </cols>
  <sheetData>
    <row r="1" spans="2:27" ht="35.25" customHeight="1">
      <c r="M1" s="10"/>
      <c r="N1" s="10"/>
      <c r="O1" s="10"/>
      <c r="V1" s="7">
        <f>V2-K2</f>
        <v>0</v>
      </c>
      <c r="W1" s="10">
        <f>W2-O2</f>
        <v>0</v>
      </c>
      <c r="X1" s="10">
        <f>X2-S2</f>
        <v>0</v>
      </c>
    </row>
    <row r="2" spans="2:27" ht="15.75" thickBot="1">
      <c r="K2" s="8">
        <f>SUBTOTAL(9,K4:K71)</f>
        <v>1445753.6071640952</v>
      </c>
      <c r="L2" s="9"/>
      <c r="M2" s="9"/>
      <c r="N2" s="9"/>
      <c r="O2" s="8">
        <f>SUBTOTAL(9,O4:O71)</f>
        <v>2019764.8693000954</v>
      </c>
      <c r="P2" s="9"/>
      <c r="Q2" s="9"/>
      <c r="R2" s="9"/>
      <c r="S2" s="8">
        <f>SUBTOTAL(9,S4:S71)</f>
        <v>2425175.1398984441</v>
      </c>
      <c r="V2" s="10">
        <f>SUM(V4:V11)</f>
        <v>1445753.6071640952</v>
      </c>
      <c r="W2" s="10">
        <f>SUM(W4:W11)</f>
        <v>2019764.8693000954</v>
      </c>
      <c r="X2" s="10">
        <f>SUM(X4:X11)</f>
        <v>2425175.1398984441</v>
      </c>
    </row>
    <row r="3" spans="2:27" ht="17.25" thickTop="1" thickBot="1">
      <c r="I3" s="65">
        <v>2021</v>
      </c>
      <c r="J3" s="66"/>
      <c r="K3" s="67"/>
      <c r="M3" s="65">
        <v>2022</v>
      </c>
      <c r="N3" s="66"/>
      <c r="O3" s="67"/>
      <c r="Q3" s="65">
        <v>2023</v>
      </c>
      <c r="R3" s="66"/>
      <c r="S3" s="67"/>
      <c r="V3" s="6">
        <v>2021</v>
      </c>
      <c r="W3" s="6">
        <v>2022</v>
      </c>
      <c r="X3" s="6">
        <v>2023</v>
      </c>
    </row>
    <row r="4" spans="2:27" ht="31.5" thickTop="1" thickBot="1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>
        <v>1</v>
      </c>
      <c r="I4" s="1" t="s">
        <v>29</v>
      </c>
      <c r="J4" s="1" t="s">
        <v>30</v>
      </c>
      <c r="K4" s="1" t="s">
        <v>31</v>
      </c>
      <c r="L4">
        <v>1</v>
      </c>
      <c r="M4" s="1" t="s">
        <v>29</v>
      </c>
      <c r="N4" s="1" t="s">
        <v>30</v>
      </c>
      <c r="O4" s="1" t="s">
        <v>31</v>
      </c>
      <c r="P4">
        <v>1</v>
      </c>
      <c r="Q4" s="1" t="s">
        <v>29</v>
      </c>
      <c r="R4" s="1" t="s">
        <v>30</v>
      </c>
      <c r="S4" s="1" t="s">
        <v>31</v>
      </c>
      <c r="U4" s="3" t="s">
        <v>32</v>
      </c>
      <c r="V4" s="16">
        <v>817945</v>
      </c>
      <c r="W4" s="16">
        <v>1041169</v>
      </c>
      <c r="X4" s="16">
        <v>1090501</v>
      </c>
      <c r="Y4" s="7"/>
      <c r="Z4" s="7"/>
      <c r="AA4" s="7"/>
    </row>
    <row r="5" spans="2:27" ht="16.5" thickTop="1" thickBot="1">
      <c r="B5" s="2" t="s">
        <v>15</v>
      </c>
      <c r="C5" s="2" t="s">
        <v>15</v>
      </c>
      <c r="D5" s="2" t="s">
        <v>15</v>
      </c>
      <c r="E5" s="4" t="s">
        <v>33</v>
      </c>
      <c r="F5" s="3"/>
      <c r="G5" s="4"/>
      <c r="I5" s="5">
        <v>68162.083333333328</v>
      </c>
      <c r="J5" s="3">
        <v>12</v>
      </c>
      <c r="K5" s="5">
        <f t="shared" ref="K5:K17" si="0">J5*I5</f>
        <v>817945</v>
      </c>
      <c r="M5" s="5">
        <v>86764.083333333328</v>
      </c>
      <c r="N5" s="3">
        <v>12</v>
      </c>
      <c r="O5" s="5">
        <f>N5*M5</f>
        <v>1041169</v>
      </c>
      <c r="Q5" s="3">
        <v>90875.083333333328</v>
      </c>
      <c r="R5" s="3">
        <v>12</v>
      </c>
      <c r="S5" s="5">
        <f t="shared" ref="S5:S11" si="1">R5*Q5</f>
        <v>1090501</v>
      </c>
      <c r="U5" s="3" t="s">
        <v>34</v>
      </c>
      <c r="V5" s="16">
        <v>352132.47</v>
      </c>
      <c r="W5" s="16">
        <v>431800</v>
      </c>
      <c r="X5" s="16">
        <v>544462.5</v>
      </c>
      <c r="Y5" s="7"/>
      <c r="Z5" s="7"/>
      <c r="AA5" s="7"/>
    </row>
    <row r="6" spans="2:27" ht="16.5" thickTop="1" thickBot="1">
      <c r="B6" s="2" t="s">
        <v>35</v>
      </c>
      <c r="C6" s="4" t="s">
        <v>36</v>
      </c>
      <c r="D6" s="4" t="s">
        <v>37</v>
      </c>
      <c r="E6" s="4" t="s">
        <v>33</v>
      </c>
      <c r="F6" s="3">
        <v>40213</v>
      </c>
      <c r="G6" s="4" t="s">
        <v>38</v>
      </c>
      <c r="I6" s="5">
        <v>20000</v>
      </c>
      <c r="J6" s="3">
        <v>8</v>
      </c>
      <c r="K6" s="5">
        <f t="shared" si="0"/>
        <v>160000</v>
      </c>
      <c r="M6" s="3">
        <v>20000</v>
      </c>
      <c r="N6" s="3">
        <v>12</v>
      </c>
      <c r="O6" s="3">
        <f>N6*M6</f>
        <v>240000</v>
      </c>
      <c r="Q6" s="3">
        <v>20000</v>
      </c>
      <c r="R6" s="3">
        <v>12</v>
      </c>
      <c r="S6" s="5">
        <f t="shared" si="1"/>
        <v>240000</v>
      </c>
      <c r="U6" s="3" t="s">
        <v>39</v>
      </c>
      <c r="V6" s="16">
        <v>139.19999999999999</v>
      </c>
      <c r="W6" s="16">
        <v>181380</v>
      </c>
      <c r="X6" s="16">
        <v>167740</v>
      </c>
      <c r="Y6" s="10"/>
      <c r="Z6" s="10"/>
      <c r="AA6" s="10"/>
    </row>
    <row r="7" spans="2:27" ht="16.5" thickTop="1" thickBot="1">
      <c r="B7" s="2" t="s">
        <v>35</v>
      </c>
      <c r="C7" s="4" t="s">
        <v>40</v>
      </c>
      <c r="D7" s="4" t="s">
        <v>37</v>
      </c>
      <c r="E7" s="4" t="s">
        <v>33</v>
      </c>
      <c r="F7" s="3">
        <v>40213</v>
      </c>
      <c r="G7" s="4" t="s">
        <v>38</v>
      </c>
      <c r="I7" s="5">
        <v>10000</v>
      </c>
      <c r="J7" s="3">
        <v>7</v>
      </c>
      <c r="K7" s="5">
        <f t="shared" si="0"/>
        <v>70000</v>
      </c>
      <c r="M7" s="3">
        <v>10000</v>
      </c>
      <c r="N7" s="3">
        <v>12</v>
      </c>
      <c r="O7" s="3">
        <f>N7*M7</f>
        <v>120000</v>
      </c>
      <c r="Q7" s="3">
        <v>10000</v>
      </c>
      <c r="R7" s="3">
        <v>12</v>
      </c>
      <c r="S7" s="5">
        <f t="shared" si="1"/>
        <v>120000</v>
      </c>
      <c r="U7" s="3" t="s">
        <v>16</v>
      </c>
      <c r="V7" s="16">
        <v>9231.69</v>
      </c>
      <c r="W7" s="16">
        <v>0</v>
      </c>
      <c r="X7" s="16">
        <v>0</v>
      </c>
    </row>
    <row r="8" spans="2:27" ht="16.5" thickTop="1" thickBot="1">
      <c r="B8" s="2" t="s">
        <v>35</v>
      </c>
      <c r="C8" s="4" t="s">
        <v>41</v>
      </c>
      <c r="D8" s="4" t="s">
        <v>42</v>
      </c>
      <c r="E8" s="4" t="s">
        <v>33</v>
      </c>
      <c r="F8" s="3">
        <v>40158</v>
      </c>
      <c r="G8" s="4" t="s">
        <v>43</v>
      </c>
      <c r="I8" s="5">
        <v>1</v>
      </c>
      <c r="J8" s="3">
        <v>0</v>
      </c>
      <c r="K8" s="5">
        <f t="shared" si="0"/>
        <v>0</v>
      </c>
      <c r="M8" s="3">
        <v>892.5</v>
      </c>
      <c r="N8" s="3">
        <v>12</v>
      </c>
      <c r="O8" s="3">
        <f>N8*M8</f>
        <v>10710</v>
      </c>
      <c r="Q8" s="3">
        <v>892.5</v>
      </c>
      <c r="R8" s="3">
        <v>10</v>
      </c>
      <c r="S8" s="5">
        <f t="shared" si="1"/>
        <v>8925</v>
      </c>
      <c r="U8" s="3" t="s">
        <v>13</v>
      </c>
      <c r="V8" s="16">
        <v>6092</v>
      </c>
      <c r="W8" s="16">
        <v>0</v>
      </c>
      <c r="X8" s="16">
        <v>2900</v>
      </c>
    </row>
    <row r="9" spans="2:27" ht="16.5" thickTop="1" thickBot="1">
      <c r="B9" s="2" t="s">
        <v>35</v>
      </c>
      <c r="C9" s="4" t="s">
        <v>44</v>
      </c>
      <c r="D9" s="4" t="s">
        <v>44</v>
      </c>
      <c r="E9" s="4" t="s">
        <v>1</v>
      </c>
      <c r="F9" s="3">
        <v>40178</v>
      </c>
      <c r="G9" s="4" t="s">
        <v>45</v>
      </c>
      <c r="I9" s="5">
        <v>30000</v>
      </c>
      <c r="J9" s="3">
        <v>1</v>
      </c>
      <c r="K9" s="5">
        <f t="shared" si="0"/>
        <v>30000</v>
      </c>
      <c r="M9" s="3">
        <v>1</v>
      </c>
      <c r="N9" s="3">
        <v>0</v>
      </c>
      <c r="O9" s="3">
        <f t="shared" ref="O9:O26" si="2">N9*M9</f>
        <v>0</v>
      </c>
      <c r="Q9" s="3">
        <v>1</v>
      </c>
      <c r="R9" s="3">
        <v>0</v>
      </c>
      <c r="S9" s="5">
        <f t="shared" si="1"/>
        <v>0</v>
      </c>
      <c r="U9" s="3" t="s">
        <v>46</v>
      </c>
      <c r="V9" s="16">
        <v>0</v>
      </c>
      <c r="W9" s="16">
        <v>0</v>
      </c>
      <c r="X9" s="16">
        <v>185000</v>
      </c>
    </row>
    <row r="10" spans="2:27" ht="16.5" thickTop="1" thickBot="1">
      <c r="B10" s="2" t="s">
        <v>35</v>
      </c>
      <c r="C10" s="4" t="s">
        <v>45</v>
      </c>
      <c r="D10" s="4" t="s">
        <v>47</v>
      </c>
      <c r="E10" s="4" t="s">
        <v>6</v>
      </c>
      <c r="F10" s="3">
        <v>40178</v>
      </c>
      <c r="G10" s="4" t="s">
        <v>45</v>
      </c>
      <c r="I10" s="5">
        <v>1</v>
      </c>
      <c r="J10" s="3">
        <v>0</v>
      </c>
      <c r="K10" s="5">
        <f t="shared" si="0"/>
        <v>0</v>
      </c>
      <c r="M10" s="3">
        <v>1</v>
      </c>
      <c r="N10" s="3">
        <v>0</v>
      </c>
      <c r="O10" s="3">
        <f t="shared" si="2"/>
        <v>0</v>
      </c>
      <c r="Q10" s="3">
        <v>6080</v>
      </c>
      <c r="R10" s="3">
        <v>1</v>
      </c>
      <c r="S10" s="5">
        <f t="shared" si="1"/>
        <v>6080</v>
      </c>
      <c r="U10" s="3" t="s">
        <v>48</v>
      </c>
      <c r="V10" s="16">
        <v>0</v>
      </c>
      <c r="W10" s="16">
        <v>0</v>
      </c>
      <c r="X10" s="16">
        <v>0</v>
      </c>
    </row>
    <row r="11" spans="2:27" ht="16.5" thickTop="1" thickBot="1">
      <c r="B11" s="2" t="s">
        <v>35</v>
      </c>
      <c r="C11" s="4" t="s">
        <v>36</v>
      </c>
      <c r="D11" s="4" t="s">
        <v>49</v>
      </c>
      <c r="E11" s="4" t="s">
        <v>7</v>
      </c>
      <c r="F11" s="3">
        <v>40158</v>
      </c>
      <c r="G11" s="4" t="s">
        <v>43</v>
      </c>
      <c r="I11" s="5">
        <v>1</v>
      </c>
      <c r="J11" s="3">
        <v>0</v>
      </c>
      <c r="K11" s="5">
        <f t="shared" si="0"/>
        <v>0</v>
      </c>
      <c r="M11" s="3">
        <v>3465</v>
      </c>
      <c r="N11" s="3">
        <v>6</v>
      </c>
      <c r="O11" s="3">
        <f>N11*M11</f>
        <v>20790</v>
      </c>
      <c r="Q11" s="3">
        <v>3535</v>
      </c>
      <c r="R11" s="3">
        <v>6</v>
      </c>
      <c r="S11" s="5">
        <f t="shared" si="1"/>
        <v>21210</v>
      </c>
      <c r="U11" s="3" t="s">
        <v>14</v>
      </c>
      <c r="V11" s="16">
        <v>260213.24716409517</v>
      </c>
      <c r="W11" s="16">
        <v>365415.86930009536</v>
      </c>
      <c r="X11" s="16">
        <v>434571.63989844418</v>
      </c>
    </row>
    <row r="12" spans="2:27" ht="16.5" thickTop="1" thickBot="1">
      <c r="B12" s="2" t="s">
        <v>35</v>
      </c>
      <c r="C12" s="4" t="s">
        <v>36</v>
      </c>
      <c r="D12" s="4" t="s">
        <v>50</v>
      </c>
      <c r="E12" s="4" t="s">
        <v>7</v>
      </c>
      <c r="F12" s="3">
        <v>40158</v>
      </c>
      <c r="G12" s="4" t="s">
        <v>43</v>
      </c>
      <c r="I12" s="5">
        <v>4200</v>
      </c>
      <c r="J12" s="3">
        <v>1</v>
      </c>
      <c r="K12" s="5">
        <f t="shared" si="0"/>
        <v>4200</v>
      </c>
      <c r="M12" s="3">
        <v>4200</v>
      </c>
      <c r="N12" s="3">
        <v>1</v>
      </c>
      <c r="O12" s="3">
        <f>N12*M12</f>
        <v>4200</v>
      </c>
      <c r="Q12" s="3">
        <v>1</v>
      </c>
      <c r="R12" s="3">
        <v>0</v>
      </c>
      <c r="S12" s="5">
        <f t="shared" ref="S12:S25" si="3">R12*Q12</f>
        <v>0</v>
      </c>
    </row>
    <row r="13" spans="2:27" ht="16.5" thickTop="1" thickBot="1">
      <c r="B13" s="2" t="s">
        <v>35</v>
      </c>
      <c r="C13" s="4" t="s">
        <v>51</v>
      </c>
      <c r="D13" s="4" t="s">
        <v>52</v>
      </c>
      <c r="E13" s="4" t="s">
        <v>8</v>
      </c>
      <c r="F13" s="3">
        <v>40158</v>
      </c>
      <c r="G13" s="4" t="s">
        <v>43</v>
      </c>
      <c r="I13" s="5">
        <v>20000</v>
      </c>
      <c r="J13" s="3">
        <v>1</v>
      </c>
      <c r="K13" s="5">
        <f t="shared" si="0"/>
        <v>20000</v>
      </c>
      <c r="M13" s="3">
        <v>1</v>
      </c>
      <c r="N13" s="3">
        <v>0</v>
      </c>
      <c r="O13" s="3">
        <f t="shared" si="2"/>
        <v>0</v>
      </c>
      <c r="Q13" s="3">
        <v>1</v>
      </c>
      <c r="R13" s="3">
        <v>0</v>
      </c>
      <c r="S13" s="5">
        <f t="shared" si="3"/>
        <v>0</v>
      </c>
    </row>
    <row r="14" spans="2:27" ht="16.5" thickTop="1" thickBot="1">
      <c r="B14" s="2" t="s">
        <v>35</v>
      </c>
      <c r="C14" s="4" t="s">
        <v>53</v>
      </c>
      <c r="D14" s="4" t="s">
        <v>54</v>
      </c>
      <c r="E14" s="4" t="s">
        <v>10</v>
      </c>
      <c r="F14" s="3">
        <v>40178</v>
      </c>
      <c r="G14" s="4" t="s">
        <v>45</v>
      </c>
      <c r="I14" s="5">
        <v>0</v>
      </c>
      <c r="J14" s="3">
        <v>0</v>
      </c>
      <c r="K14" s="5">
        <f t="shared" si="0"/>
        <v>0</v>
      </c>
      <c r="M14" s="3">
        <v>1</v>
      </c>
      <c r="N14" s="3">
        <v>0</v>
      </c>
      <c r="O14" s="3">
        <f t="shared" si="2"/>
        <v>0</v>
      </c>
      <c r="Q14" s="3">
        <v>6000</v>
      </c>
      <c r="R14" s="3">
        <v>1</v>
      </c>
      <c r="S14" s="5">
        <f>Q14*R14</f>
        <v>6000</v>
      </c>
    </row>
    <row r="15" spans="2:27" ht="15.75" customHeight="1" thickTop="1" thickBot="1">
      <c r="B15" s="2" t="s">
        <v>35</v>
      </c>
      <c r="C15" s="4" t="s">
        <v>55</v>
      </c>
      <c r="D15" s="4" t="s">
        <v>56</v>
      </c>
      <c r="E15" s="4" t="s">
        <v>10</v>
      </c>
      <c r="F15" s="3">
        <v>40158</v>
      </c>
      <c r="G15" s="4" t="s">
        <v>43</v>
      </c>
      <c r="I15" s="5">
        <v>0</v>
      </c>
      <c r="J15" s="3">
        <v>0</v>
      </c>
      <c r="K15" s="5">
        <f t="shared" si="0"/>
        <v>0</v>
      </c>
      <c r="M15" s="3">
        <v>1</v>
      </c>
      <c r="N15" s="3">
        <v>0</v>
      </c>
      <c r="O15" s="3">
        <f t="shared" si="2"/>
        <v>0</v>
      </c>
      <c r="Q15" s="3">
        <v>50000</v>
      </c>
      <c r="R15" s="3">
        <v>1</v>
      </c>
      <c r="S15" s="5">
        <f t="shared" si="3"/>
        <v>50000</v>
      </c>
    </row>
    <row r="16" spans="2:27" ht="16.5" thickTop="1" thickBot="1">
      <c r="B16" s="2" t="s">
        <v>35</v>
      </c>
      <c r="C16" s="4" t="s">
        <v>41</v>
      </c>
      <c r="D16" s="4" t="s">
        <v>57</v>
      </c>
      <c r="E16" s="4" t="s">
        <v>10</v>
      </c>
      <c r="F16" s="3">
        <v>40158</v>
      </c>
      <c r="G16" s="4" t="s">
        <v>43</v>
      </c>
      <c r="I16" s="5">
        <v>0</v>
      </c>
      <c r="J16" s="3">
        <v>0</v>
      </c>
      <c r="K16" s="5">
        <f t="shared" si="0"/>
        <v>0</v>
      </c>
      <c r="M16" s="3">
        <v>1</v>
      </c>
      <c r="N16" s="3">
        <v>0</v>
      </c>
      <c r="O16" s="3">
        <f t="shared" si="2"/>
        <v>0</v>
      </c>
      <c r="Q16" s="3">
        <v>647.5</v>
      </c>
      <c r="R16" s="3">
        <v>1</v>
      </c>
      <c r="S16" s="5">
        <f>Q16*R16</f>
        <v>647.5</v>
      </c>
    </row>
    <row r="17" spans="2:19" ht="16.5" thickTop="1" thickBot="1">
      <c r="B17" s="2" t="s">
        <v>35</v>
      </c>
      <c r="C17" s="4" t="s">
        <v>58</v>
      </c>
      <c r="D17" s="4" t="s">
        <v>59</v>
      </c>
      <c r="E17" s="4" t="s">
        <v>11</v>
      </c>
      <c r="F17" s="3">
        <v>40158</v>
      </c>
      <c r="G17" s="4" t="s">
        <v>43</v>
      </c>
      <c r="I17" s="5">
        <v>0</v>
      </c>
      <c r="J17" s="3">
        <v>0</v>
      </c>
      <c r="K17" s="5">
        <f t="shared" si="0"/>
        <v>0</v>
      </c>
      <c r="M17" s="3">
        <v>6300</v>
      </c>
      <c r="N17" s="3">
        <v>1</v>
      </c>
      <c r="O17" s="3">
        <f t="shared" si="2"/>
        <v>6300</v>
      </c>
      <c r="Q17" s="3">
        <v>6300</v>
      </c>
      <c r="R17" s="3">
        <v>1</v>
      </c>
      <c r="S17" s="5">
        <f>R17*Q17</f>
        <v>6300</v>
      </c>
    </row>
    <row r="18" spans="2:19" ht="16.5" thickTop="1" thickBot="1">
      <c r="B18" s="2" t="s">
        <v>35</v>
      </c>
      <c r="C18" s="4" t="s">
        <v>60</v>
      </c>
      <c r="D18" s="4" t="s">
        <v>60</v>
      </c>
      <c r="E18" s="4" t="s">
        <v>11</v>
      </c>
      <c r="F18" s="3">
        <v>40213</v>
      </c>
      <c r="G18" s="4" t="s">
        <v>38</v>
      </c>
      <c r="I18" s="5">
        <v>0</v>
      </c>
      <c r="J18" s="3">
        <v>0</v>
      </c>
      <c r="K18" s="5">
        <f t="shared" ref="K18:K42" si="4">J18*I18</f>
        <v>0</v>
      </c>
      <c r="M18" s="3">
        <v>5000</v>
      </c>
      <c r="N18" s="3">
        <v>1</v>
      </c>
      <c r="O18" s="3">
        <f>N18*M18</f>
        <v>5000</v>
      </c>
      <c r="Q18" s="3">
        <v>5000</v>
      </c>
      <c r="R18" s="3">
        <v>1</v>
      </c>
      <c r="S18" s="5">
        <f>R18*Q18</f>
        <v>5000</v>
      </c>
    </row>
    <row r="19" spans="2:19" ht="16.5" thickTop="1" thickBot="1">
      <c r="B19" s="2" t="s">
        <v>35</v>
      </c>
      <c r="C19" s="4" t="s">
        <v>58</v>
      </c>
      <c r="D19" s="4" t="s">
        <v>61</v>
      </c>
      <c r="E19" s="4" t="s">
        <v>11</v>
      </c>
      <c r="F19" s="3">
        <v>40158</v>
      </c>
      <c r="G19" s="4" t="s">
        <v>43</v>
      </c>
      <c r="I19" s="5">
        <v>0</v>
      </c>
      <c r="J19" s="3">
        <v>0</v>
      </c>
      <c r="K19" s="5">
        <f t="shared" si="4"/>
        <v>0</v>
      </c>
      <c r="M19" s="3">
        <v>20000</v>
      </c>
      <c r="N19" s="3">
        <v>1</v>
      </c>
      <c r="O19" s="3">
        <f t="shared" si="2"/>
        <v>20000</v>
      </c>
      <c r="Q19" s="3">
        <v>20000</v>
      </c>
      <c r="R19" s="3">
        <v>1</v>
      </c>
      <c r="S19" s="5">
        <f>R19*Q19</f>
        <v>20000</v>
      </c>
    </row>
    <row r="20" spans="2:19" ht="16.5" thickTop="1" thickBot="1">
      <c r="B20" s="2" t="s">
        <v>35</v>
      </c>
      <c r="C20" s="4" t="s">
        <v>58</v>
      </c>
      <c r="D20" s="4" t="s">
        <v>62</v>
      </c>
      <c r="E20" s="4" t="s">
        <v>11</v>
      </c>
      <c r="F20" s="3">
        <v>40158</v>
      </c>
      <c r="G20" s="4" t="s">
        <v>43</v>
      </c>
      <c r="I20" s="5">
        <v>0</v>
      </c>
      <c r="J20" s="3">
        <v>0</v>
      </c>
      <c r="K20" s="5">
        <f t="shared" si="4"/>
        <v>0</v>
      </c>
      <c r="M20" s="3">
        <v>4800</v>
      </c>
      <c r="N20" s="3">
        <v>1</v>
      </c>
      <c r="O20" s="3">
        <f t="shared" si="2"/>
        <v>4800</v>
      </c>
      <c r="Q20" s="3">
        <v>4800</v>
      </c>
      <c r="R20" s="3">
        <v>1</v>
      </c>
      <c r="S20" s="5">
        <f>R20*Q20</f>
        <v>4800</v>
      </c>
    </row>
    <row r="21" spans="2:19" ht="16.5" thickTop="1" thickBot="1">
      <c r="B21" s="2" t="s">
        <v>35</v>
      </c>
      <c r="C21" s="4" t="s">
        <v>60</v>
      </c>
      <c r="D21" s="4" t="s">
        <v>63</v>
      </c>
      <c r="E21" s="4" t="s">
        <v>11</v>
      </c>
      <c r="F21" s="3">
        <v>40213</v>
      </c>
      <c r="G21" s="4" t="s">
        <v>38</v>
      </c>
      <c r="I21" s="5">
        <v>0</v>
      </c>
      <c r="J21" s="3">
        <v>0</v>
      </c>
      <c r="K21" s="5">
        <f t="shared" si="4"/>
        <v>0</v>
      </c>
      <c r="M21" s="3">
        <v>0</v>
      </c>
      <c r="N21" s="3">
        <v>0</v>
      </c>
      <c r="O21" s="3">
        <f t="shared" si="2"/>
        <v>0</v>
      </c>
      <c r="Q21" s="3">
        <v>22500</v>
      </c>
      <c r="R21" s="3">
        <v>2</v>
      </c>
      <c r="S21" s="5">
        <f>R21*Q21</f>
        <v>45000</v>
      </c>
    </row>
    <row r="22" spans="2:19" ht="15.75" customHeight="1" thickTop="1" thickBot="1">
      <c r="B22" s="2" t="s">
        <v>35</v>
      </c>
      <c r="C22" s="4" t="s">
        <v>64</v>
      </c>
      <c r="D22" s="4" t="s">
        <v>64</v>
      </c>
      <c r="E22" s="4" t="s">
        <v>33</v>
      </c>
      <c r="F22" s="3">
        <v>40161</v>
      </c>
      <c r="G22" s="4" t="s">
        <v>65</v>
      </c>
      <c r="I22" s="5">
        <v>186.4</v>
      </c>
      <c r="J22" s="3">
        <v>5</v>
      </c>
      <c r="K22" s="5">
        <f t="shared" si="4"/>
        <v>932</v>
      </c>
      <c r="M22" s="3">
        <v>1</v>
      </c>
      <c r="N22" s="3">
        <v>0</v>
      </c>
      <c r="O22" s="3">
        <f t="shared" si="2"/>
        <v>0</v>
      </c>
      <c r="Q22" s="3">
        <v>1</v>
      </c>
      <c r="R22" s="3">
        <v>0</v>
      </c>
      <c r="S22" s="5">
        <f t="shared" si="3"/>
        <v>0</v>
      </c>
    </row>
    <row r="23" spans="2:19" ht="15.75" customHeight="1" thickTop="1" thickBot="1">
      <c r="B23" s="2" t="s">
        <v>35</v>
      </c>
      <c r="C23" s="4" t="s">
        <v>66</v>
      </c>
      <c r="D23" s="4" t="s">
        <v>66</v>
      </c>
      <c r="E23" s="4" t="s">
        <v>33</v>
      </c>
      <c r="F23" s="3">
        <v>40178</v>
      </c>
      <c r="G23" s="4" t="s">
        <v>45</v>
      </c>
      <c r="I23" s="5">
        <v>15000</v>
      </c>
      <c r="J23" s="3">
        <v>1</v>
      </c>
      <c r="K23" s="5">
        <f t="shared" si="4"/>
        <v>15000</v>
      </c>
      <c r="M23" s="3">
        <v>1</v>
      </c>
      <c r="N23" s="3">
        <v>0</v>
      </c>
      <c r="O23" s="3">
        <f t="shared" si="2"/>
        <v>0</v>
      </c>
      <c r="Q23" s="3">
        <v>1</v>
      </c>
      <c r="R23" s="3">
        <v>0</v>
      </c>
      <c r="S23" s="5">
        <f t="shared" si="3"/>
        <v>0</v>
      </c>
    </row>
    <row r="24" spans="2:19" ht="15.75" customHeight="1" thickTop="1" thickBot="1">
      <c r="B24" s="2" t="s">
        <v>35</v>
      </c>
      <c r="C24" s="4" t="s">
        <v>43</v>
      </c>
      <c r="D24" s="4" t="s">
        <v>43</v>
      </c>
      <c r="E24" s="4" t="s">
        <v>33</v>
      </c>
      <c r="F24" s="3">
        <v>40158</v>
      </c>
      <c r="G24" s="4" t="s">
        <v>43</v>
      </c>
      <c r="I24" s="5">
        <v>32000</v>
      </c>
      <c r="J24" s="3">
        <v>1</v>
      </c>
      <c r="K24" s="5">
        <f t="shared" si="4"/>
        <v>32000</v>
      </c>
      <c r="M24" s="3">
        <v>1</v>
      </c>
      <c r="N24" s="3">
        <v>0</v>
      </c>
      <c r="O24" s="3">
        <f t="shared" si="2"/>
        <v>0</v>
      </c>
      <c r="Q24" s="3">
        <v>1</v>
      </c>
      <c r="R24" s="3">
        <v>0</v>
      </c>
      <c r="S24" s="5">
        <f t="shared" si="3"/>
        <v>0</v>
      </c>
    </row>
    <row r="25" spans="2:19" ht="15.75" customHeight="1" thickTop="1" thickBot="1">
      <c r="B25" s="2" t="s">
        <v>35</v>
      </c>
      <c r="C25" s="4" t="s">
        <v>38</v>
      </c>
      <c r="D25" s="4" t="s">
        <v>38</v>
      </c>
      <c r="E25" s="4" t="s">
        <v>33</v>
      </c>
      <c r="F25" s="3">
        <v>40213</v>
      </c>
      <c r="G25" s="4" t="s">
        <v>38</v>
      </c>
      <c r="I25" s="5">
        <v>20000</v>
      </c>
      <c r="J25" s="3">
        <v>1</v>
      </c>
      <c r="K25" s="5">
        <f t="shared" si="4"/>
        <v>20000</v>
      </c>
      <c r="M25" s="3">
        <v>1</v>
      </c>
      <c r="N25" s="3">
        <v>0</v>
      </c>
      <c r="O25" s="3">
        <f t="shared" si="2"/>
        <v>0</v>
      </c>
      <c r="Q25" s="3">
        <v>1</v>
      </c>
      <c r="R25" s="3">
        <v>0</v>
      </c>
      <c r="S25" s="5">
        <f t="shared" si="3"/>
        <v>0</v>
      </c>
    </row>
    <row r="26" spans="2:19" ht="15.75" customHeight="1" thickTop="1" thickBot="1">
      <c r="B26" s="2" t="s">
        <v>35</v>
      </c>
      <c r="C26" s="4" t="s">
        <v>67</v>
      </c>
      <c r="D26" s="4" t="s">
        <v>68</v>
      </c>
      <c r="E26" s="4" t="s">
        <v>11</v>
      </c>
      <c r="F26" s="3">
        <v>40206</v>
      </c>
      <c r="G26" s="4" t="s">
        <v>69</v>
      </c>
      <c r="I26" s="5">
        <v>0</v>
      </c>
      <c r="J26" s="3">
        <v>0</v>
      </c>
      <c r="K26" s="5">
        <f t="shared" si="4"/>
        <v>0</v>
      </c>
      <c r="M26" s="3">
        <v>0</v>
      </c>
      <c r="N26" s="3">
        <v>0</v>
      </c>
      <c r="O26" s="3">
        <f t="shared" si="2"/>
        <v>0</v>
      </c>
      <c r="Q26" s="3">
        <v>10500</v>
      </c>
      <c r="R26" s="3">
        <v>1</v>
      </c>
      <c r="S26" s="5">
        <f t="shared" ref="S26:S33" si="5">R26*Q26</f>
        <v>10500</v>
      </c>
    </row>
    <row r="27" spans="2:19" ht="16.5" thickTop="1" thickBot="1">
      <c r="B27" s="2" t="s">
        <v>3</v>
      </c>
      <c r="C27" s="11" t="s">
        <v>70</v>
      </c>
      <c r="D27" s="4" t="s">
        <v>71</v>
      </c>
      <c r="E27" s="4" t="s">
        <v>33</v>
      </c>
      <c r="F27" s="3">
        <v>40196</v>
      </c>
      <c r="G27" s="4" t="s">
        <v>72</v>
      </c>
      <c r="I27" s="5">
        <v>0</v>
      </c>
      <c r="J27" s="3">
        <v>1</v>
      </c>
      <c r="K27" s="5">
        <f t="shared" si="4"/>
        <v>0</v>
      </c>
      <c r="M27" s="3">
        <v>750</v>
      </c>
      <c r="N27" s="3">
        <v>120</v>
      </c>
      <c r="O27" s="3">
        <f t="shared" ref="O27:O33" si="6">N27*M27</f>
        <v>90000</v>
      </c>
      <c r="Q27" s="3">
        <v>750</v>
      </c>
      <c r="R27" s="3">
        <v>100</v>
      </c>
      <c r="S27" s="5">
        <f t="shared" si="5"/>
        <v>75000</v>
      </c>
    </row>
    <row r="28" spans="2:19" ht="16.5" thickTop="1" thickBot="1">
      <c r="B28" s="2" t="s">
        <v>3</v>
      </c>
      <c r="C28" s="11" t="s">
        <v>70</v>
      </c>
      <c r="D28" s="4" t="s">
        <v>10</v>
      </c>
      <c r="E28" s="4" t="s">
        <v>10</v>
      </c>
      <c r="F28" s="3">
        <v>40196</v>
      </c>
      <c r="G28" s="4" t="s">
        <v>72</v>
      </c>
      <c r="I28" s="5">
        <v>0</v>
      </c>
      <c r="J28" s="3">
        <v>1</v>
      </c>
      <c r="K28" s="5">
        <f t="shared" si="4"/>
        <v>0</v>
      </c>
      <c r="M28" s="3">
        <v>0</v>
      </c>
      <c r="N28" s="3">
        <v>0</v>
      </c>
      <c r="O28" s="3">
        <f t="shared" si="6"/>
        <v>0</v>
      </c>
      <c r="Q28" s="3">
        <v>750</v>
      </c>
      <c r="R28" s="3">
        <v>14</v>
      </c>
      <c r="S28" s="5">
        <f t="shared" si="5"/>
        <v>10500</v>
      </c>
    </row>
    <row r="29" spans="2:19" ht="15.75" customHeight="1" thickTop="1" thickBot="1">
      <c r="B29" s="2" t="s">
        <v>3</v>
      </c>
      <c r="C29" s="11" t="s">
        <v>73</v>
      </c>
      <c r="D29" s="4" t="s">
        <v>71</v>
      </c>
      <c r="E29" s="4" t="s">
        <v>33</v>
      </c>
      <c r="F29" s="3">
        <v>40196</v>
      </c>
      <c r="G29" s="4" t="s">
        <v>72</v>
      </c>
      <c r="I29" s="5">
        <v>0</v>
      </c>
      <c r="J29" s="3">
        <v>1</v>
      </c>
      <c r="K29" s="5">
        <f t="shared" si="4"/>
        <v>0</v>
      </c>
      <c r="M29" s="3">
        <v>350</v>
      </c>
      <c r="N29" s="3">
        <f>15*12</f>
        <v>180</v>
      </c>
      <c r="O29" s="3">
        <f t="shared" si="6"/>
        <v>63000</v>
      </c>
      <c r="Q29" s="3">
        <v>350</v>
      </c>
      <c r="R29" s="3">
        <f>15*10</f>
        <v>150</v>
      </c>
      <c r="S29" s="5">
        <f t="shared" si="5"/>
        <v>52500</v>
      </c>
    </row>
    <row r="30" spans="2:19" ht="16.5" thickTop="1" thickBot="1">
      <c r="B30" s="2" t="s">
        <v>3</v>
      </c>
      <c r="C30" s="11" t="s">
        <v>73</v>
      </c>
      <c r="D30" s="4" t="s">
        <v>10</v>
      </c>
      <c r="E30" s="4" t="s">
        <v>10</v>
      </c>
      <c r="F30" s="3">
        <v>40196</v>
      </c>
      <c r="G30" s="4" t="s">
        <v>72</v>
      </c>
      <c r="I30" s="5">
        <v>0</v>
      </c>
      <c r="J30" s="3">
        <v>1</v>
      </c>
      <c r="K30" s="5">
        <f t="shared" si="4"/>
        <v>0</v>
      </c>
      <c r="M30" s="3">
        <v>0</v>
      </c>
      <c r="N30" s="3">
        <v>0</v>
      </c>
      <c r="O30" s="3">
        <f t="shared" si="6"/>
        <v>0</v>
      </c>
      <c r="Q30" s="3">
        <v>350</v>
      </c>
      <c r="R30" s="3">
        <v>7</v>
      </c>
      <c r="S30" s="5">
        <f t="shared" si="5"/>
        <v>2450</v>
      </c>
    </row>
    <row r="31" spans="2:19" ht="16.5" thickTop="1" thickBot="1">
      <c r="B31" s="2" t="s">
        <v>2</v>
      </c>
      <c r="C31" s="11" t="s">
        <v>2</v>
      </c>
      <c r="D31" s="4" t="s">
        <v>71</v>
      </c>
      <c r="E31" s="4" t="s">
        <v>33</v>
      </c>
      <c r="F31" s="3">
        <v>40196</v>
      </c>
      <c r="G31" s="4" t="s">
        <v>72</v>
      </c>
      <c r="I31" s="5">
        <v>0</v>
      </c>
      <c r="J31" s="3">
        <v>1</v>
      </c>
      <c r="K31" s="5">
        <f t="shared" si="4"/>
        <v>0</v>
      </c>
      <c r="M31" s="3">
        <v>200</v>
      </c>
      <c r="N31" s="3">
        <f>5*12</f>
        <v>60</v>
      </c>
      <c r="O31" s="3">
        <f t="shared" si="6"/>
        <v>12000</v>
      </c>
      <c r="Q31" s="3">
        <v>200</v>
      </c>
      <c r="R31" s="3">
        <v>50</v>
      </c>
      <c r="S31" s="5">
        <f t="shared" si="5"/>
        <v>10000</v>
      </c>
    </row>
    <row r="32" spans="2:19" ht="16.5" thickTop="1" thickBot="1">
      <c r="B32" s="2" t="s">
        <v>2</v>
      </c>
      <c r="C32" s="11" t="s">
        <v>2</v>
      </c>
      <c r="D32" s="4" t="s">
        <v>10</v>
      </c>
      <c r="E32" s="4" t="s">
        <v>10</v>
      </c>
      <c r="F32" s="3">
        <v>40196</v>
      </c>
      <c r="G32" s="4" t="s">
        <v>72</v>
      </c>
      <c r="I32" s="5">
        <v>0</v>
      </c>
      <c r="J32" s="3">
        <v>1</v>
      </c>
      <c r="K32" s="5">
        <f t="shared" si="4"/>
        <v>0</v>
      </c>
      <c r="M32" s="3">
        <v>0</v>
      </c>
      <c r="N32" s="3">
        <v>0</v>
      </c>
      <c r="O32" s="3">
        <f t="shared" si="6"/>
        <v>0</v>
      </c>
      <c r="Q32" s="3">
        <v>200</v>
      </c>
      <c r="R32" s="3">
        <v>7</v>
      </c>
      <c r="S32" s="5">
        <f t="shared" si="5"/>
        <v>1400</v>
      </c>
    </row>
    <row r="33" spans="2:19" ht="16.5" thickTop="1" thickBot="1">
      <c r="B33" s="2" t="s">
        <v>4</v>
      </c>
      <c r="C33" s="11" t="s">
        <v>2</v>
      </c>
      <c r="D33" s="4" t="s">
        <v>71</v>
      </c>
      <c r="E33" s="4" t="s">
        <v>33</v>
      </c>
      <c r="F33" s="3">
        <v>40196</v>
      </c>
      <c r="G33" s="4" t="s">
        <v>72</v>
      </c>
      <c r="I33" s="5">
        <v>139.66999999999999</v>
      </c>
      <c r="J33" s="3">
        <v>1</v>
      </c>
      <c r="K33" s="5">
        <f t="shared" si="4"/>
        <v>139.66999999999999</v>
      </c>
      <c r="M33" s="3">
        <v>100</v>
      </c>
      <c r="N33" s="3">
        <f>6*12</f>
        <v>72</v>
      </c>
      <c r="O33" s="3">
        <f t="shared" si="6"/>
        <v>7200</v>
      </c>
      <c r="Q33" s="3">
        <v>100</v>
      </c>
      <c r="R33" s="3">
        <v>60</v>
      </c>
      <c r="S33" s="5">
        <f t="shared" si="5"/>
        <v>6000</v>
      </c>
    </row>
    <row r="34" spans="2:19" ht="16.5" thickTop="1" thickBot="1">
      <c r="B34" s="2" t="s">
        <v>4</v>
      </c>
      <c r="C34" s="11" t="s">
        <v>2</v>
      </c>
      <c r="D34" s="4" t="s">
        <v>71</v>
      </c>
      <c r="E34" s="4" t="s">
        <v>33</v>
      </c>
      <c r="F34" s="3">
        <v>40196</v>
      </c>
      <c r="G34" s="4" t="s">
        <v>72</v>
      </c>
      <c r="I34" s="5">
        <v>0</v>
      </c>
      <c r="J34" s="3">
        <v>1</v>
      </c>
      <c r="K34" s="5">
        <f t="shared" si="4"/>
        <v>0</v>
      </c>
      <c r="M34" s="3">
        <v>85</v>
      </c>
      <c r="N34" s="3">
        <f>9*12</f>
        <v>108</v>
      </c>
      <c r="O34" s="3">
        <f>M34*N34</f>
        <v>9180</v>
      </c>
      <c r="Q34" s="3">
        <v>85</v>
      </c>
      <c r="R34" s="3">
        <f>9*10</f>
        <v>90</v>
      </c>
      <c r="S34" s="5">
        <f t="shared" ref="S34:S41" si="7">Q34*R34</f>
        <v>7650</v>
      </c>
    </row>
    <row r="35" spans="2:19" ht="16.5" thickTop="1" thickBot="1">
      <c r="B35" s="2" t="s">
        <v>4</v>
      </c>
      <c r="C35" s="11" t="s">
        <v>2</v>
      </c>
      <c r="D35" s="4" t="s">
        <v>10</v>
      </c>
      <c r="E35" s="4" t="s">
        <v>10</v>
      </c>
      <c r="F35" s="3">
        <v>40196</v>
      </c>
      <c r="G35" s="4" t="s">
        <v>72</v>
      </c>
      <c r="I35" s="5">
        <v>0</v>
      </c>
      <c r="J35" s="3">
        <v>1</v>
      </c>
      <c r="K35" s="5">
        <f t="shared" si="4"/>
        <v>0</v>
      </c>
      <c r="M35" s="3">
        <v>0</v>
      </c>
      <c r="N35" s="3">
        <v>0</v>
      </c>
      <c r="O35" s="3">
        <f>N35*M35</f>
        <v>0</v>
      </c>
      <c r="Q35" s="3">
        <v>160</v>
      </c>
      <c r="R35" s="3">
        <v>14</v>
      </c>
      <c r="S35" s="5">
        <f t="shared" si="7"/>
        <v>2240</v>
      </c>
    </row>
    <row r="36" spans="2:19" ht="15.75" customHeight="1" thickTop="1" thickBot="1">
      <c r="B36" s="2" t="s">
        <v>16</v>
      </c>
      <c r="C36" s="11" t="s">
        <v>74</v>
      </c>
      <c r="D36" s="11" t="s">
        <v>74</v>
      </c>
      <c r="E36" s="4" t="s">
        <v>33</v>
      </c>
      <c r="F36" s="3">
        <v>40073</v>
      </c>
      <c r="G36" s="4" t="s">
        <v>75</v>
      </c>
      <c r="I36" s="5">
        <v>769.3075</v>
      </c>
      <c r="J36" s="3">
        <v>12</v>
      </c>
      <c r="K36" s="5">
        <f t="shared" si="4"/>
        <v>9231.69</v>
      </c>
      <c r="M36" s="3">
        <v>0</v>
      </c>
      <c r="N36" s="3">
        <v>0</v>
      </c>
      <c r="O36" s="3">
        <f>N36*M36</f>
        <v>0</v>
      </c>
      <c r="Q36" s="3">
        <v>0</v>
      </c>
      <c r="R36" s="3">
        <v>0</v>
      </c>
      <c r="S36" s="5">
        <f t="shared" si="7"/>
        <v>0</v>
      </c>
    </row>
    <row r="37" spans="2:19" ht="15.75" customHeight="1" thickTop="1" thickBot="1">
      <c r="B37" s="2" t="s">
        <v>13</v>
      </c>
      <c r="C37" s="11" t="s">
        <v>76</v>
      </c>
      <c r="D37" s="11" t="s">
        <v>77</v>
      </c>
      <c r="E37" s="4" t="s">
        <v>8</v>
      </c>
      <c r="F37" s="3">
        <v>40208</v>
      </c>
      <c r="G37" s="4" t="s">
        <v>78</v>
      </c>
      <c r="I37" s="5">
        <v>1596</v>
      </c>
      <c r="J37" s="3">
        <v>2</v>
      </c>
      <c r="K37" s="5">
        <f t="shared" si="4"/>
        <v>3192</v>
      </c>
      <c r="M37" s="3">
        <v>0</v>
      </c>
      <c r="N37" s="3">
        <v>0</v>
      </c>
      <c r="O37" s="3">
        <f>N37*M37</f>
        <v>0</v>
      </c>
      <c r="Q37" s="3">
        <v>0</v>
      </c>
      <c r="R37" s="3">
        <v>0</v>
      </c>
      <c r="S37" s="5">
        <f t="shared" si="7"/>
        <v>0</v>
      </c>
    </row>
    <row r="38" spans="2:19" ht="15.75" customHeight="1" thickTop="1" thickBot="1">
      <c r="B38" s="2" t="s">
        <v>13</v>
      </c>
      <c r="C38" s="11" t="s">
        <v>79</v>
      </c>
      <c r="D38" s="11" t="s">
        <v>80</v>
      </c>
      <c r="E38" s="4" t="s">
        <v>8</v>
      </c>
      <c r="F38" s="3">
        <v>40407</v>
      </c>
      <c r="G38" s="4" t="s">
        <v>81</v>
      </c>
      <c r="I38" s="5">
        <v>2900</v>
      </c>
      <c r="J38" s="3">
        <v>1</v>
      </c>
      <c r="K38" s="5">
        <f t="shared" si="4"/>
        <v>2900</v>
      </c>
      <c r="M38" s="3">
        <v>0</v>
      </c>
      <c r="N38" s="3">
        <v>0</v>
      </c>
      <c r="O38" s="3">
        <f>N38*M38</f>
        <v>0</v>
      </c>
      <c r="Q38" s="3">
        <v>0</v>
      </c>
      <c r="R38" s="3">
        <v>0</v>
      </c>
      <c r="S38" s="5">
        <f t="shared" si="7"/>
        <v>0</v>
      </c>
    </row>
    <row r="39" spans="2:19" ht="15.75" customHeight="1" thickTop="1" thickBot="1">
      <c r="B39" s="2" t="s">
        <v>13</v>
      </c>
      <c r="C39" s="11" t="s">
        <v>79</v>
      </c>
      <c r="D39" s="11" t="s">
        <v>80</v>
      </c>
      <c r="E39" s="4" t="s">
        <v>6</v>
      </c>
      <c r="F39" s="3">
        <v>40407</v>
      </c>
      <c r="G39" s="4" t="s">
        <v>81</v>
      </c>
      <c r="I39" s="5">
        <v>0</v>
      </c>
      <c r="J39" s="3">
        <v>1</v>
      </c>
      <c r="K39" s="5">
        <f t="shared" si="4"/>
        <v>0</v>
      </c>
      <c r="M39" s="3">
        <v>0</v>
      </c>
      <c r="N39" s="3">
        <v>0</v>
      </c>
      <c r="O39" s="3">
        <f>N39*M39</f>
        <v>0</v>
      </c>
      <c r="Q39" s="3">
        <v>2900</v>
      </c>
      <c r="R39" s="3">
        <v>1</v>
      </c>
      <c r="S39" s="5">
        <f t="shared" si="7"/>
        <v>2900</v>
      </c>
    </row>
    <row r="40" spans="2:19" ht="16.5" thickTop="1" thickBot="1">
      <c r="B40" s="2" t="s">
        <v>82</v>
      </c>
      <c r="C40" s="11" t="s">
        <v>83</v>
      </c>
      <c r="D40" s="11" t="s">
        <v>84</v>
      </c>
      <c r="E40" s="4" t="s">
        <v>6</v>
      </c>
      <c r="F40" s="3">
        <v>40205</v>
      </c>
      <c r="G40" s="4" t="s">
        <v>85</v>
      </c>
      <c r="I40" s="5">
        <v>0</v>
      </c>
      <c r="J40" s="3">
        <v>1</v>
      </c>
      <c r="K40" s="5">
        <f t="shared" si="4"/>
        <v>0</v>
      </c>
      <c r="M40" s="3">
        <v>0</v>
      </c>
      <c r="N40" s="3">
        <v>1</v>
      </c>
      <c r="O40" s="3">
        <f>M40*N40</f>
        <v>0</v>
      </c>
      <c r="Q40" s="3">
        <v>30000</v>
      </c>
      <c r="R40" s="3">
        <v>1</v>
      </c>
      <c r="S40" s="5">
        <f t="shared" si="7"/>
        <v>30000</v>
      </c>
    </row>
    <row r="41" spans="2:19" ht="15.75" customHeight="1" thickTop="1" thickBot="1">
      <c r="B41" s="2" t="s">
        <v>82</v>
      </c>
      <c r="C41" s="11" t="s">
        <v>86</v>
      </c>
      <c r="D41" s="11" t="s">
        <v>84</v>
      </c>
      <c r="E41" s="4" t="s">
        <v>11</v>
      </c>
      <c r="F41" s="3">
        <v>40205</v>
      </c>
      <c r="G41" s="4" t="s">
        <v>85</v>
      </c>
      <c r="I41" s="5">
        <v>0</v>
      </c>
      <c r="J41" s="3">
        <v>1</v>
      </c>
      <c r="K41" s="5">
        <f t="shared" si="4"/>
        <v>0</v>
      </c>
      <c r="M41" s="3">
        <v>0</v>
      </c>
      <c r="N41" s="3">
        <v>0</v>
      </c>
      <c r="O41" s="3">
        <f>N41*M41</f>
        <v>0</v>
      </c>
      <c r="Q41" s="3">
        <v>155000</v>
      </c>
      <c r="R41" s="3">
        <v>1</v>
      </c>
      <c r="S41" s="5">
        <f t="shared" si="7"/>
        <v>155000</v>
      </c>
    </row>
    <row r="42" spans="2:19" ht="16.5" thickTop="1" thickBot="1">
      <c r="B42" s="11" t="s">
        <v>14</v>
      </c>
      <c r="C42" s="11" t="s">
        <v>14</v>
      </c>
      <c r="D42" s="11" t="s">
        <v>14</v>
      </c>
      <c r="E42" s="4" t="s">
        <v>33</v>
      </c>
      <c r="F42" s="3"/>
      <c r="G42" s="4"/>
      <c r="I42" s="5">
        <v>260213.24716409517</v>
      </c>
      <c r="J42" s="3">
        <v>1</v>
      </c>
      <c r="K42" s="5">
        <f t="shared" si="4"/>
        <v>260213.24716409517</v>
      </c>
      <c r="M42" s="5">
        <v>365415.86930009536</v>
      </c>
      <c r="N42" s="3">
        <v>1</v>
      </c>
      <c r="O42" s="5">
        <f>N42*M42</f>
        <v>365415.86930009536</v>
      </c>
      <c r="Q42" s="5">
        <v>434571.63989844418</v>
      </c>
      <c r="R42" s="3">
        <v>1</v>
      </c>
      <c r="S42" s="5">
        <f>R42*Q42</f>
        <v>434571.63989844418</v>
      </c>
    </row>
    <row r="43" spans="2:19" ht="15.75" thickTop="1"/>
  </sheetData>
  <autoFilter ref="B4:S42" xr:uid="{00000000-0009-0000-0000-000001000000}"/>
  <mergeCells count="3">
    <mergeCell ref="I3:K3"/>
    <mergeCell ref="M3:O3"/>
    <mergeCell ref="Q3:S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2:O47"/>
  <sheetViews>
    <sheetView showGridLines="0" topLeftCell="A5" zoomScaleNormal="100" workbookViewId="0">
      <selection activeCell="C28" sqref="C28"/>
    </sheetView>
  </sheetViews>
  <sheetFormatPr defaultRowHeight="12.75"/>
  <cols>
    <col min="1" max="1" width="2" style="22" customWidth="1"/>
    <col min="2" max="2" width="22.85546875" style="37" customWidth="1"/>
    <col min="3" max="3" width="39.140625" style="22" bestFit="1" customWidth="1"/>
    <col min="4" max="4" width="35.28515625" style="22" bestFit="1" customWidth="1"/>
    <col min="5" max="6" width="19.7109375" style="32" customWidth="1"/>
    <col min="7" max="8" width="19.7109375" style="23" customWidth="1"/>
    <col min="9" max="9" width="12.28515625" style="22" customWidth="1"/>
    <col min="10" max="10" width="31" style="22" bestFit="1" customWidth="1"/>
    <col min="11" max="11" width="15.42578125" style="22" bestFit="1" customWidth="1"/>
    <col min="12" max="13" width="16.42578125" style="22" bestFit="1" customWidth="1"/>
    <col min="14" max="15" width="11.5703125" style="22" bestFit="1" customWidth="1"/>
    <col min="16" max="16" width="30.42578125" style="22" bestFit="1" customWidth="1"/>
    <col min="17" max="16384" width="9.140625" style="22"/>
  </cols>
  <sheetData>
    <row r="2" spans="1:15">
      <c r="A2" s="37"/>
      <c r="C2" s="68"/>
      <c r="D2" s="68"/>
      <c r="E2" s="64"/>
      <c r="F2" s="64"/>
      <c r="G2" s="56"/>
      <c r="H2" s="56"/>
      <c r="I2" s="37"/>
      <c r="J2" s="37"/>
      <c r="K2" s="37"/>
      <c r="L2" s="37"/>
      <c r="M2" s="37"/>
      <c r="N2" s="37"/>
      <c r="O2" s="37"/>
    </row>
    <row r="3" spans="1:15">
      <c r="A3" s="37"/>
      <c r="C3" s="37"/>
      <c r="D3" s="37"/>
      <c r="E3" s="56"/>
      <c r="F3" s="56"/>
      <c r="G3" s="56"/>
      <c r="H3" s="56"/>
      <c r="I3" s="37"/>
      <c r="J3" s="37"/>
      <c r="K3" s="37"/>
      <c r="L3" s="37"/>
      <c r="M3" s="37"/>
      <c r="N3" s="37"/>
      <c r="O3" s="37"/>
    </row>
    <row r="4" spans="1:15">
      <c r="A4" s="37"/>
      <c r="C4" s="37"/>
      <c r="D4" s="37"/>
      <c r="E4" s="56"/>
      <c r="F4" s="56"/>
      <c r="G4" s="56"/>
      <c r="H4" s="56"/>
      <c r="I4" s="37"/>
      <c r="J4" s="37"/>
      <c r="K4" s="37"/>
      <c r="L4" s="37"/>
      <c r="M4" s="37"/>
      <c r="N4" s="37"/>
      <c r="O4" s="37"/>
    </row>
    <row r="5" spans="1:15" ht="46.5" customHeight="1">
      <c r="A5" s="63"/>
      <c r="B5" s="69" t="s">
        <v>87</v>
      </c>
      <c r="C5" s="69"/>
      <c r="D5" s="69"/>
      <c r="E5" s="69"/>
      <c r="F5" s="69"/>
      <c r="G5" s="69"/>
      <c r="H5" s="69"/>
      <c r="I5" s="63"/>
      <c r="J5" s="63"/>
      <c r="K5" s="63"/>
      <c r="L5" s="63"/>
      <c r="M5" s="37"/>
      <c r="N5" s="37"/>
      <c r="O5" s="37"/>
    </row>
    <row r="6" spans="1:15" ht="18.75">
      <c r="A6" s="37"/>
      <c r="C6" s="37"/>
      <c r="D6" s="37"/>
      <c r="E6" s="34">
        <f>SUBTOTAL(9,E10:E42)</f>
        <v>0</v>
      </c>
      <c r="F6" s="34">
        <f>SUBTOTAL(9,F10:F42)</f>
        <v>1454900.3300798896</v>
      </c>
      <c r="G6" s="34">
        <f>SUBTOTAL(9,G10:G42)</f>
        <v>4957990.9539441997</v>
      </c>
      <c r="H6" s="34">
        <f>SUM(E6:G6)</f>
        <v>6412891.2840240896</v>
      </c>
      <c r="I6" s="37"/>
      <c r="J6" s="37"/>
      <c r="K6" s="37"/>
      <c r="L6" s="37"/>
      <c r="M6" s="37"/>
      <c r="N6" s="37"/>
      <c r="O6" s="37"/>
    </row>
    <row r="7" spans="1:15">
      <c r="A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72">
        <v>2023</v>
      </c>
      <c r="N7" s="37"/>
      <c r="O7" s="37"/>
    </row>
    <row r="8" spans="1:15" ht="21">
      <c r="A8" s="37"/>
      <c r="C8" s="37"/>
      <c r="D8" s="37"/>
      <c r="E8" s="41">
        <v>2021</v>
      </c>
      <c r="F8" s="41">
        <v>2022</v>
      </c>
      <c r="G8" s="41">
        <v>2023</v>
      </c>
      <c r="H8" s="74" t="s">
        <v>88</v>
      </c>
      <c r="I8" s="37"/>
      <c r="J8" s="70" t="s">
        <v>23</v>
      </c>
      <c r="K8" s="72">
        <v>2021</v>
      </c>
      <c r="L8" s="72">
        <v>2022</v>
      </c>
      <c r="M8" s="73"/>
      <c r="N8" s="58"/>
      <c r="O8" s="58"/>
    </row>
    <row r="9" spans="1:15" ht="18" customHeight="1">
      <c r="A9" s="37"/>
      <c r="B9" s="51" t="s">
        <v>23</v>
      </c>
      <c r="C9" s="52" t="s">
        <v>89</v>
      </c>
      <c r="D9" s="52" t="s">
        <v>26</v>
      </c>
      <c r="E9" s="42" t="s">
        <v>31</v>
      </c>
      <c r="F9" s="42" t="s">
        <v>31</v>
      </c>
      <c r="G9" s="42" t="s">
        <v>31</v>
      </c>
      <c r="H9" s="75"/>
      <c r="I9" s="37"/>
      <c r="J9" s="71"/>
      <c r="K9" s="73"/>
      <c r="L9" s="73"/>
      <c r="M9" s="36">
        <f>SUMIF($B$9:$B$1048576,J10,$G$9:$G$1048576)</f>
        <v>3510769.1608386086</v>
      </c>
      <c r="N9" s="58"/>
      <c r="O9" s="58"/>
    </row>
    <row r="10" spans="1:15" ht="18" customHeight="1">
      <c r="A10" s="37"/>
      <c r="B10" s="38" t="s">
        <v>15</v>
      </c>
      <c r="C10" s="39" t="s">
        <v>90</v>
      </c>
      <c r="D10" s="39" t="s">
        <v>91</v>
      </c>
      <c r="E10" s="40">
        <v>0</v>
      </c>
      <c r="F10" s="40">
        <v>171871.96004352003</v>
      </c>
      <c r="G10" s="40">
        <v>531240.60377087991</v>
      </c>
      <c r="H10" s="40">
        <f t="shared" ref="H10:H42" si="0">SUM(E10,F10,G10)</f>
        <v>703112.5638144</v>
      </c>
      <c r="I10" s="37"/>
      <c r="J10" s="35" t="s">
        <v>15</v>
      </c>
      <c r="K10" s="36">
        <f>SUMIF($B$9:$B$1048576,J10,$E$9:$E$1048576)</f>
        <v>0</v>
      </c>
      <c r="L10" s="36">
        <f>SUMIF($B$9:$B$1048576,J10,$F$9:$F$1048576)</f>
        <v>952475.30335107027</v>
      </c>
      <c r="M10" s="36">
        <f>SUMIF($B$9:$B$1048576,J11,$G$9:$G$1048576)</f>
        <v>602136</v>
      </c>
      <c r="N10" s="58"/>
      <c r="O10" s="58"/>
    </row>
    <row r="11" spans="1:15" ht="18" customHeight="1">
      <c r="A11" s="37"/>
      <c r="B11" s="38" t="s">
        <v>15</v>
      </c>
      <c r="C11" s="39" t="s">
        <v>92</v>
      </c>
      <c r="D11" s="39" t="s">
        <v>91</v>
      </c>
      <c r="E11" s="40">
        <v>0</v>
      </c>
      <c r="F11" s="40">
        <v>104780.64092723657</v>
      </c>
      <c r="G11" s="40">
        <v>323867.43559327663</v>
      </c>
      <c r="H11" s="40">
        <f t="shared" si="0"/>
        <v>428648.07652051322</v>
      </c>
      <c r="I11" s="37"/>
      <c r="J11" s="35" t="s">
        <v>5</v>
      </c>
      <c r="K11" s="60">
        <f>SUMIF($B$9:$B$1048576,J11,$E$9:$E$1048576)</f>
        <v>0</v>
      </c>
      <c r="L11" s="36">
        <f>SUMIF($B$9:$B$1048576,J11,$F$9:$F$1048576)</f>
        <v>163240</v>
      </c>
      <c r="M11" s="36">
        <f>SUMIF($B$9:$B$1048576,J12,$G$9:$G$1048576)</f>
        <v>80952</v>
      </c>
      <c r="N11" s="58"/>
      <c r="O11" s="58"/>
    </row>
    <row r="12" spans="1:15" ht="18" customHeight="1">
      <c r="A12" s="37"/>
      <c r="B12" s="38" t="s">
        <v>15</v>
      </c>
      <c r="C12" s="39" t="s">
        <v>93</v>
      </c>
      <c r="D12" s="39" t="s">
        <v>94</v>
      </c>
      <c r="E12" s="40">
        <v>0</v>
      </c>
      <c r="F12" s="40">
        <v>44556.95019416952</v>
      </c>
      <c r="G12" s="40">
        <v>183628.64322445617</v>
      </c>
      <c r="H12" s="40">
        <f t="shared" si="0"/>
        <v>228185.59341862571</v>
      </c>
      <c r="I12" s="37"/>
      <c r="J12" s="35" t="s">
        <v>3</v>
      </c>
      <c r="K12" s="36">
        <f>SUMIF($B$9:$B$1048576,J12,$E$9:$E$1048576)</f>
        <v>0</v>
      </c>
      <c r="L12" s="36">
        <f>SUMIF($B$9:$B$1048576,J12,$F$9:$F$1048576)</f>
        <v>39000</v>
      </c>
      <c r="M12" s="36">
        <f>SUMIF($B$9:$B$1048576,J13,$G$9:$G$1048576)</f>
        <v>9600</v>
      </c>
      <c r="N12" s="57"/>
      <c r="O12" s="57"/>
    </row>
    <row r="13" spans="1:15" ht="18" customHeight="1">
      <c r="A13" s="37"/>
      <c r="B13" s="38" t="s">
        <v>15</v>
      </c>
      <c r="C13" s="39" t="s">
        <v>93</v>
      </c>
      <c r="D13" s="39" t="s">
        <v>94</v>
      </c>
      <c r="E13" s="40">
        <v>0</v>
      </c>
      <c r="F13" s="40">
        <v>44556.95019416952</v>
      </c>
      <c r="G13" s="40">
        <v>183628.64322445617</v>
      </c>
      <c r="H13" s="40">
        <f t="shared" si="0"/>
        <v>228185.59341862571</v>
      </c>
      <c r="I13" s="37"/>
      <c r="J13" s="35" t="s">
        <v>2</v>
      </c>
      <c r="K13" s="36">
        <f>SUMIF($B$9:$B$1048576,J13,$E$9:$E$1048576)</f>
        <v>0</v>
      </c>
      <c r="L13" s="36">
        <f>SUMIF($B$9:$B$1048576,J13,$F$9:$F$1048576)</f>
        <v>4800</v>
      </c>
      <c r="M13" s="36">
        <f>SUMIF($B$9:$B$1048576,J14,$G$9:$G$1048576)</f>
        <v>9600</v>
      </c>
      <c r="N13" s="37"/>
      <c r="O13" s="37"/>
    </row>
    <row r="14" spans="1:15" ht="18" customHeight="1">
      <c r="A14" s="37"/>
      <c r="B14" s="38" t="s">
        <v>15</v>
      </c>
      <c r="C14" s="39" t="s">
        <v>95</v>
      </c>
      <c r="D14" s="39" t="s">
        <v>91</v>
      </c>
      <c r="E14" s="40">
        <v>0</v>
      </c>
      <c r="F14" s="40">
        <v>53696.178799349291</v>
      </c>
      <c r="G14" s="40">
        <v>221293.34293065165</v>
      </c>
      <c r="H14" s="40">
        <f t="shared" si="0"/>
        <v>274989.52173000097</v>
      </c>
      <c r="I14" s="37"/>
      <c r="J14" s="35" t="s">
        <v>4</v>
      </c>
      <c r="K14" s="36">
        <f>SUMIF($B$9:$B$1048576,J14,$E$9:$E$1048576)</f>
        <v>0</v>
      </c>
      <c r="L14" s="36">
        <f>SUMIF($B$9:$B$1048576,J14,$F$9:$F$1048576)</f>
        <v>4800</v>
      </c>
      <c r="M14" s="36">
        <f>SUMIF($B$9:$B$1048576,J15,$G$9:$G$1048576)</f>
        <v>0</v>
      </c>
      <c r="N14" s="37"/>
      <c r="O14" s="37"/>
    </row>
    <row r="15" spans="1:15" ht="18" customHeight="1">
      <c r="A15" s="37"/>
      <c r="B15" s="38" t="s">
        <v>15</v>
      </c>
      <c r="C15" s="39" t="s">
        <v>95</v>
      </c>
      <c r="D15" s="39" t="s">
        <v>91</v>
      </c>
      <c r="E15" s="40">
        <v>0</v>
      </c>
      <c r="F15" s="40">
        <v>53696.178799349291</v>
      </c>
      <c r="G15" s="40">
        <v>221293.34293065165</v>
      </c>
      <c r="H15" s="40">
        <f t="shared" si="0"/>
        <v>274989.52173000097</v>
      </c>
      <c r="I15" s="37"/>
      <c r="J15" s="35" t="s">
        <v>13</v>
      </c>
      <c r="K15" s="36">
        <f>SUMIF($B$9:$B$1048576,J15,$E$9:$E$1048576)</f>
        <v>0</v>
      </c>
      <c r="L15" s="36">
        <f>SUMIF($B$9:$B$1048576,J15,$F$9:$F$1048576)</f>
        <v>0</v>
      </c>
      <c r="M15" s="36">
        <f>SUMIF($B$9:$B$1048576,J16,$G$9:$G$1048576)</f>
        <v>636</v>
      </c>
      <c r="N15" s="37"/>
      <c r="O15" s="37"/>
    </row>
    <row r="16" spans="1:15" ht="18" customHeight="1">
      <c r="A16" s="37"/>
      <c r="B16" s="38" t="s">
        <v>15</v>
      </c>
      <c r="C16" s="39" t="s">
        <v>95</v>
      </c>
      <c r="D16" s="39" t="s">
        <v>91</v>
      </c>
      <c r="E16" s="40">
        <v>0</v>
      </c>
      <c r="F16" s="40">
        <v>53696.178799349291</v>
      </c>
      <c r="G16" s="40">
        <v>221293.34293065165</v>
      </c>
      <c r="H16" s="40">
        <f t="shared" si="0"/>
        <v>274989.52173000097</v>
      </c>
      <c r="I16" s="37"/>
      <c r="J16" s="35" t="s">
        <v>9</v>
      </c>
      <c r="K16" s="36">
        <f>SUMIF($B$9:$B$1048576,J16,$E$9:$E$1048576)</f>
        <v>0</v>
      </c>
      <c r="L16" s="36">
        <f>SUMIF($B$9:$B$1048576,J16,$F$9:$F$1048576)</f>
        <v>200</v>
      </c>
      <c r="M16" s="36">
        <f>SUMIF($B$9:$B$1048576,J17,$G$9:$G$1048576)</f>
        <v>0</v>
      </c>
      <c r="N16" s="37"/>
      <c r="O16" s="37"/>
    </row>
    <row r="17" spans="2:15" ht="18" customHeight="1">
      <c r="B17" s="38" t="s">
        <v>15</v>
      </c>
      <c r="C17" s="39" t="s">
        <v>95</v>
      </c>
      <c r="D17" s="39" t="s">
        <v>91</v>
      </c>
      <c r="E17" s="40">
        <v>0</v>
      </c>
      <c r="F17" s="40">
        <v>53696.178799349291</v>
      </c>
      <c r="G17" s="40">
        <v>221293.34293065165</v>
      </c>
      <c r="H17" s="40">
        <f t="shared" si="0"/>
        <v>274989.52173000097</v>
      </c>
      <c r="I17" s="37"/>
      <c r="J17" s="35" t="s">
        <v>96</v>
      </c>
      <c r="K17" s="36">
        <f>SUMIF($B$9:$B$1048576,J17,$E$9:$E$1048576)</f>
        <v>0</v>
      </c>
      <c r="L17" s="36">
        <f>SUMIF($B$9:$B$1048576,J17,$F$9:$F$1048576)</f>
        <v>0</v>
      </c>
      <c r="M17" s="36">
        <f>SUMIF($B$9:$B$1048576,J18,$G$9:$G$1048576)</f>
        <v>0</v>
      </c>
      <c r="N17" s="37"/>
      <c r="O17" s="59" t="s">
        <v>97</v>
      </c>
    </row>
    <row r="18" spans="2:15" ht="18" customHeight="1">
      <c r="B18" s="38" t="s">
        <v>15</v>
      </c>
      <c r="C18" s="39" t="s">
        <v>95</v>
      </c>
      <c r="D18" s="39" t="s">
        <v>91</v>
      </c>
      <c r="E18" s="40">
        <v>0</v>
      </c>
      <c r="F18" s="40">
        <v>53696.178799349291</v>
      </c>
      <c r="G18" s="40">
        <v>221293.34293065165</v>
      </c>
      <c r="H18" s="40">
        <f t="shared" si="0"/>
        <v>274989.52173000097</v>
      </c>
      <c r="I18" s="37"/>
      <c r="J18" s="35" t="s">
        <v>98</v>
      </c>
      <c r="K18" s="36">
        <f>SUMIF($B$9:$B$1048576,J18,$E$9:$E$1048576)</f>
        <v>0</v>
      </c>
      <c r="L18" s="36">
        <f>SUMIF($B$9:$B$1048576,J18,$F$9:$F$1048576)</f>
        <v>0</v>
      </c>
      <c r="M18" s="36">
        <f>SUMIF($B$9:$B$1048576,J19,$G$9:$G$1048576)</f>
        <v>0</v>
      </c>
      <c r="N18" s="37"/>
      <c r="O18" s="37"/>
    </row>
    <row r="19" spans="2:15" ht="18" customHeight="1">
      <c r="B19" s="38" t="s">
        <v>15</v>
      </c>
      <c r="C19" s="39" t="s">
        <v>95</v>
      </c>
      <c r="D19" s="39" t="s">
        <v>91</v>
      </c>
      <c r="E19" s="40">
        <v>0</v>
      </c>
      <c r="F19" s="40">
        <v>53696.178799349291</v>
      </c>
      <c r="G19" s="40">
        <v>221293.34293065165</v>
      </c>
      <c r="H19" s="40">
        <f t="shared" si="0"/>
        <v>274989.52173000097</v>
      </c>
      <c r="I19" s="37"/>
      <c r="J19" s="35" t="s">
        <v>99</v>
      </c>
      <c r="K19" s="36">
        <f>SUMIF($B$9:$B$1048576,J19,$E$9:$E$1048576)</f>
        <v>0</v>
      </c>
      <c r="L19" s="36">
        <f>SUMIF($B$9:$B$1048576,J19,$F$9:$F$1048576)</f>
        <v>72000</v>
      </c>
      <c r="M19" s="36">
        <f>SUMIF($B$9:$B$1048576,J20,$G$9:$G$1048576)</f>
        <v>0</v>
      </c>
      <c r="N19" s="37"/>
      <c r="O19" s="37"/>
    </row>
    <row r="20" spans="2:15" ht="18" customHeight="1">
      <c r="B20" s="38" t="s">
        <v>15</v>
      </c>
      <c r="C20" s="39" t="s">
        <v>100</v>
      </c>
      <c r="D20" s="39" t="s">
        <v>101</v>
      </c>
      <c r="E20" s="40">
        <v>0</v>
      </c>
      <c r="F20" s="40">
        <v>95011.814734968139</v>
      </c>
      <c r="G20" s="40">
        <v>293672.88190808328</v>
      </c>
      <c r="H20" s="40">
        <f t="shared" si="0"/>
        <v>388684.6966430514</v>
      </c>
      <c r="I20" s="24"/>
      <c r="J20" s="35" t="s">
        <v>102</v>
      </c>
      <c r="K20" s="36">
        <f>SUMIF($B$9:$B$1048576,J20,$E$9:$E$1048576)</f>
        <v>0</v>
      </c>
      <c r="L20" s="36">
        <f>SUMIF($B$9:$B$1048576,J20,$F$9:$F$1048576)</f>
        <v>0</v>
      </c>
      <c r="M20" s="36">
        <f>SUMIF($B$9:$B$1048576,J21,$G$9:$G$1048576)</f>
        <v>0</v>
      </c>
      <c r="N20" s="37"/>
      <c r="O20" s="37"/>
    </row>
    <row r="21" spans="2:15" ht="18" customHeight="1">
      <c r="B21" s="38" t="s">
        <v>15</v>
      </c>
      <c r="C21" s="39" t="s">
        <v>103</v>
      </c>
      <c r="D21" s="39" t="s">
        <v>101</v>
      </c>
      <c r="E21" s="40">
        <v>0</v>
      </c>
      <c r="F21" s="40">
        <v>30725.553355200005</v>
      </c>
      <c r="G21" s="40">
        <v>94969.892188800019</v>
      </c>
      <c r="H21" s="40">
        <f t="shared" si="0"/>
        <v>125695.44554400002</v>
      </c>
      <c r="I21" s="24"/>
      <c r="J21" s="35" t="s">
        <v>104</v>
      </c>
      <c r="K21" s="36">
        <f>SUMIF($B$9:$B$1048576,J21,$E$9:$E$1048576)</f>
        <v>0</v>
      </c>
      <c r="L21" s="36">
        <f>SUMIF($B$9:$B$1048576,J21,$F$9:$F$1048576)</f>
        <v>0</v>
      </c>
      <c r="M21" s="36">
        <f>SUMIF($B$9:$B$1048576,J22,$G$9:$G$1048576)</f>
        <v>600</v>
      </c>
      <c r="N21" s="37"/>
      <c r="O21" s="37"/>
    </row>
    <row r="22" spans="2:15" ht="18" customHeight="1">
      <c r="B22" s="38" t="s">
        <v>15</v>
      </c>
      <c r="C22" s="39" t="s">
        <v>105</v>
      </c>
      <c r="D22" s="39" t="s">
        <v>101</v>
      </c>
      <c r="E22" s="40">
        <v>0</v>
      </c>
      <c r="F22" s="40">
        <v>44557.160146436509</v>
      </c>
      <c r="G22" s="40">
        <v>183629.50848228383</v>
      </c>
      <c r="H22" s="40">
        <f t="shared" si="0"/>
        <v>228186.66862872033</v>
      </c>
      <c r="I22" s="24"/>
      <c r="J22" s="35" t="s">
        <v>16</v>
      </c>
      <c r="K22" s="36">
        <f>SUMIF($B$9:$B$1048576,J22,$E$9:$E$1048576)</f>
        <v>0</v>
      </c>
      <c r="L22" s="36">
        <f>SUMIF($B$9:$B$1048576,J22,$F$9:$F$1048576)</f>
        <v>150</v>
      </c>
      <c r="M22" s="36">
        <f>SUMIF($B$9:$B$1048576,J23,$G$9:$G$1048576)</f>
        <v>0</v>
      </c>
      <c r="N22" s="37"/>
      <c r="O22" s="37"/>
    </row>
    <row r="23" spans="2:15" ht="18" customHeight="1">
      <c r="B23" s="38" t="s">
        <v>15</v>
      </c>
      <c r="C23" s="39" t="s">
        <v>106</v>
      </c>
      <c r="D23" s="39" t="s">
        <v>107</v>
      </c>
      <c r="E23" s="40">
        <v>0</v>
      </c>
      <c r="F23" s="40">
        <v>6089.6428560000022</v>
      </c>
      <c r="G23" s="40">
        <v>25096.709952000008</v>
      </c>
      <c r="H23" s="40">
        <f t="shared" si="0"/>
        <v>31186.352808000011</v>
      </c>
      <c r="I23" s="24"/>
      <c r="J23" s="35" t="s">
        <v>108</v>
      </c>
      <c r="K23" s="36">
        <f>SUMIF($B$9:$B$1048576,J23,$E$9:$E$1048576)</f>
        <v>0</v>
      </c>
      <c r="L23" s="36">
        <f>SUMIF($B$9:$B$1048576,J23,$F$9:$F$1048576)</f>
        <v>0</v>
      </c>
      <c r="M23" s="36">
        <f>SUMIF($B$9:$B$1048576,J24,$G$9:$G$1048576)</f>
        <v>0</v>
      </c>
      <c r="N23" s="37"/>
      <c r="O23" s="37"/>
    </row>
    <row r="24" spans="2:15" ht="18" customHeight="1">
      <c r="B24" s="38" t="s">
        <v>15</v>
      </c>
      <c r="C24" s="39" t="s">
        <v>109</v>
      </c>
      <c r="D24" s="39" t="s">
        <v>107</v>
      </c>
      <c r="E24" s="40">
        <v>0</v>
      </c>
      <c r="F24" s="40">
        <v>5237.3657160000021</v>
      </c>
      <c r="G24" s="40">
        <v>21584.295072000001</v>
      </c>
      <c r="H24" s="40">
        <f t="shared" si="0"/>
        <v>26821.660788000001</v>
      </c>
      <c r="I24" s="24"/>
      <c r="J24" s="35" t="s">
        <v>17</v>
      </c>
      <c r="K24" s="36">
        <f>SUMIF($B$9:$B$1048576,J24,$E$9:$E$1048576)</f>
        <v>0</v>
      </c>
      <c r="L24" s="36">
        <f>SUMIF($B$9:$B$1048576,J24,$F$9:$F$1048576)</f>
        <v>0</v>
      </c>
      <c r="M24" s="36">
        <f>SUMIF($B$9:$B$1048576,J25,$G$9:$G$1048576)</f>
        <v>0</v>
      </c>
      <c r="N24" s="37"/>
      <c r="O24" s="37"/>
    </row>
    <row r="25" spans="2:15" ht="18" customHeight="1">
      <c r="B25" s="38" t="s">
        <v>15</v>
      </c>
      <c r="C25" s="39" t="s">
        <v>110</v>
      </c>
      <c r="D25" s="39" t="s">
        <v>91</v>
      </c>
      <c r="E25" s="40">
        <v>0</v>
      </c>
      <c r="F25" s="40">
        <v>78247.601611793943</v>
      </c>
      <c r="G25" s="40">
        <v>322474.96421830228</v>
      </c>
      <c r="H25" s="40">
        <f t="shared" si="0"/>
        <v>400722.56583009625</v>
      </c>
      <c r="I25" s="24"/>
      <c r="J25" s="35" t="s">
        <v>111</v>
      </c>
      <c r="K25" s="36">
        <f>SUMIF($B$9:$B$1048576,J25,$E$9:$E$1048576)</f>
        <v>0</v>
      </c>
      <c r="L25" s="36">
        <f>SUMIF($B$9:$B$1048576,J25,$F$9:$F$1048576)</f>
        <v>0</v>
      </c>
      <c r="M25" s="36">
        <f>SUMIF($B$9:$B$1048576,J26,$G$9:$G$1048576)</f>
        <v>743697.79310559074</v>
      </c>
      <c r="N25" s="37"/>
      <c r="O25" s="37"/>
    </row>
    <row r="26" spans="2:15" ht="18" customHeight="1">
      <c r="B26" s="38" t="s">
        <v>15</v>
      </c>
      <c r="C26" s="39" t="s">
        <v>112</v>
      </c>
      <c r="D26" s="39" t="s">
        <v>107</v>
      </c>
      <c r="E26" s="40">
        <v>0</v>
      </c>
      <c r="F26" s="40">
        <v>4662.590775480001</v>
      </c>
      <c r="G26" s="40">
        <v>19215.525620160002</v>
      </c>
      <c r="H26" s="40">
        <f t="shared" si="0"/>
        <v>23878.116395640005</v>
      </c>
      <c r="I26" s="24"/>
      <c r="J26" s="35" t="s">
        <v>14</v>
      </c>
      <c r="K26" s="36">
        <f>SUMIF($B$9:$B$1048576,J26,$E$9:$E$1048576)</f>
        <v>0</v>
      </c>
      <c r="L26" s="36">
        <f>SUMIF($B$9:$B$1048576,J26,$F$9:$F$1048576)</f>
        <v>218235.02672881944</v>
      </c>
      <c r="M26" s="37"/>
      <c r="N26" s="37"/>
      <c r="O26" s="37"/>
    </row>
    <row r="27" spans="2:15" ht="18" customHeight="1">
      <c r="B27" s="38" t="s">
        <v>5</v>
      </c>
      <c r="C27" s="39" t="s">
        <v>113</v>
      </c>
      <c r="D27" s="39" t="s">
        <v>107</v>
      </c>
      <c r="E27" s="40">
        <v>0</v>
      </c>
      <c r="F27" s="40">
        <v>6000</v>
      </c>
      <c r="G27" s="40">
        <v>25440</v>
      </c>
      <c r="H27" s="40">
        <f t="shared" si="0"/>
        <v>31440</v>
      </c>
      <c r="I27" s="24"/>
      <c r="J27" s="37"/>
      <c r="K27" s="37"/>
      <c r="L27" s="37"/>
      <c r="M27" s="37"/>
      <c r="N27" s="37"/>
      <c r="O27" s="37"/>
    </row>
    <row r="28" spans="2:15" ht="18" customHeight="1">
      <c r="B28" s="38" t="s">
        <v>5</v>
      </c>
      <c r="C28" s="39" t="s">
        <v>114</v>
      </c>
      <c r="D28" s="39" t="s">
        <v>91</v>
      </c>
      <c r="E28" s="40">
        <v>0</v>
      </c>
      <c r="F28" s="40">
        <v>57600</v>
      </c>
      <c r="G28" s="40">
        <v>244224</v>
      </c>
      <c r="H28" s="40">
        <f t="shared" si="0"/>
        <v>301824</v>
      </c>
      <c r="I28" s="24"/>
      <c r="J28" s="37"/>
      <c r="K28" s="37"/>
      <c r="L28" s="37"/>
      <c r="M28" s="37"/>
      <c r="N28" s="37"/>
      <c r="O28" s="37"/>
    </row>
    <row r="29" spans="2:15" ht="18" customHeight="1">
      <c r="B29" s="38" t="s">
        <v>5</v>
      </c>
      <c r="C29" s="39" t="s">
        <v>115</v>
      </c>
      <c r="D29" s="39" t="s">
        <v>94</v>
      </c>
      <c r="E29" s="40">
        <v>0</v>
      </c>
      <c r="F29" s="40">
        <v>10800</v>
      </c>
      <c r="G29" s="40">
        <v>45792</v>
      </c>
      <c r="H29" s="40">
        <f t="shared" si="0"/>
        <v>56592</v>
      </c>
      <c r="I29" s="24"/>
      <c r="J29" s="37"/>
      <c r="K29" s="37"/>
      <c r="L29" s="37"/>
      <c r="M29" s="37"/>
      <c r="N29" s="37"/>
      <c r="O29" s="37"/>
    </row>
    <row r="30" spans="2:15" ht="18" customHeight="1">
      <c r="B30" s="38" t="s">
        <v>5</v>
      </c>
      <c r="C30" s="39" t="s">
        <v>116</v>
      </c>
      <c r="D30" s="39" t="s">
        <v>91</v>
      </c>
      <c r="E30" s="40">
        <v>0</v>
      </c>
      <c r="F30" s="40">
        <v>6000</v>
      </c>
      <c r="G30" s="40">
        <v>6000</v>
      </c>
      <c r="H30" s="40">
        <f t="shared" si="0"/>
        <v>12000</v>
      </c>
      <c r="I30" s="24"/>
      <c r="J30" s="37"/>
      <c r="K30" s="37"/>
      <c r="L30" s="37"/>
      <c r="M30" s="37"/>
      <c r="N30" s="37"/>
      <c r="O30" s="37"/>
    </row>
    <row r="31" spans="2:15" ht="18" customHeight="1">
      <c r="B31" s="38" t="s">
        <v>5</v>
      </c>
      <c r="C31" s="39" t="s">
        <v>117</v>
      </c>
      <c r="D31" s="39" t="s">
        <v>101</v>
      </c>
      <c r="E31" s="40">
        <v>0</v>
      </c>
      <c r="F31" s="40">
        <v>4840</v>
      </c>
      <c r="G31" s="40">
        <v>0</v>
      </c>
      <c r="H31" s="40">
        <f t="shared" si="0"/>
        <v>4840</v>
      </c>
      <c r="I31" s="24"/>
      <c r="J31" s="37"/>
      <c r="K31" s="37"/>
      <c r="L31" s="37"/>
      <c r="M31" s="37"/>
      <c r="N31" s="37"/>
      <c r="O31" s="37"/>
    </row>
    <row r="32" spans="2:15" ht="18" customHeight="1">
      <c r="B32" s="38" t="s">
        <v>5</v>
      </c>
      <c r="C32" s="39" t="s">
        <v>118</v>
      </c>
      <c r="D32" s="39" t="s">
        <v>101</v>
      </c>
      <c r="E32" s="40">
        <v>0</v>
      </c>
      <c r="F32" s="40">
        <v>66000</v>
      </c>
      <c r="G32" s="40">
        <v>198000</v>
      </c>
      <c r="H32" s="40">
        <f t="shared" si="0"/>
        <v>264000</v>
      </c>
      <c r="I32" s="24"/>
      <c r="J32" s="37"/>
      <c r="K32" s="37"/>
      <c r="L32" s="37"/>
      <c r="M32" s="37"/>
      <c r="N32" s="37"/>
      <c r="O32" s="37"/>
    </row>
    <row r="33" spans="2:13" ht="18" customHeight="1">
      <c r="B33" s="38" t="s">
        <v>5</v>
      </c>
      <c r="C33" s="39" t="s">
        <v>119</v>
      </c>
      <c r="D33" s="39" t="s">
        <v>91</v>
      </c>
      <c r="E33" s="40">
        <v>0</v>
      </c>
      <c r="F33" s="40">
        <v>12000</v>
      </c>
      <c r="G33" s="40">
        <v>38160</v>
      </c>
      <c r="H33" s="40">
        <f t="shared" si="0"/>
        <v>50160</v>
      </c>
      <c r="I33" s="24"/>
      <c r="J33" s="37"/>
      <c r="K33" s="37"/>
      <c r="L33" s="37"/>
      <c r="M33" s="37"/>
    </row>
    <row r="34" spans="2:13" ht="18" customHeight="1">
      <c r="B34" s="38" t="s">
        <v>5</v>
      </c>
      <c r="C34" s="39" t="s">
        <v>120</v>
      </c>
      <c r="D34" s="39" t="s">
        <v>107</v>
      </c>
      <c r="E34" s="40">
        <v>0</v>
      </c>
      <c r="F34" s="40">
        <v>0</v>
      </c>
      <c r="G34" s="40">
        <v>44520</v>
      </c>
      <c r="H34" s="40">
        <f t="shared" si="0"/>
        <v>44520</v>
      </c>
      <c r="I34" s="24"/>
      <c r="J34" s="37"/>
      <c r="K34" s="37"/>
      <c r="L34" s="37"/>
      <c r="M34" s="37"/>
    </row>
    <row r="35" spans="2:13" ht="18" customHeight="1">
      <c r="B35" s="38" t="s">
        <v>3</v>
      </c>
      <c r="C35" s="39" t="s">
        <v>121</v>
      </c>
      <c r="D35" s="39" t="s">
        <v>101</v>
      </c>
      <c r="E35" s="40">
        <v>0</v>
      </c>
      <c r="F35" s="40">
        <v>24600</v>
      </c>
      <c r="G35" s="40">
        <v>52152</v>
      </c>
      <c r="H35" s="40">
        <f t="shared" si="0"/>
        <v>76752</v>
      </c>
      <c r="I35" s="24"/>
      <c r="J35" s="37"/>
      <c r="K35" s="37"/>
      <c r="L35" s="37"/>
      <c r="M35" s="37"/>
    </row>
    <row r="36" spans="2:13" ht="18" customHeight="1">
      <c r="B36" s="38" t="s">
        <v>3</v>
      </c>
      <c r="C36" s="39" t="s">
        <v>122</v>
      </c>
      <c r="D36" s="39" t="s">
        <v>101</v>
      </c>
      <c r="E36" s="40">
        <v>0</v>
      </c>
      <c r="F36" s="40">
        <v>14400</v>
      </c>
      <c r="G36" s="40">
        <v>28800</v>
      </c>
      <c r="H36" s="40">
        <f t="shared" si="0"/>
        <v>43200</v>
      </c>
      <c r="I36" s="37"/>
      <c r="J36" s="37"/>
      <c r="K36" s="37"/>
      <c r="L36" s="37"/>
      <c r="M36" s="37"/>
    </row>
    <row r="37" spans="2:13" ht="18" customHeight="1">
      <c r="B37" s="38" t="s">
        <v>2</v>
      </c>
      <c r="C37" s="39" t="s">
        <v>123</v>
      </c>
      <c r="D37" s="39" t="s">
        <v>101</v>
      </c>
      <c r="E37" s="40">
        <v>0</v>
      </c>
      <c r="F37" s="40">
        <v>4800</v>
      </c>
      <c r="G37" s="40">
        <v>9600</v>
      </c>
      <c r="H37" s="40">
        <f t="shared" si="0"/>
        <v>14400</v>
      </c>
      <c r="I37" s="37"/>
      <c r="J37" s="37"/>
      <c r="K37" s="37"/>
      <c r="L37" s="37"/>
      <c r="M37" s="37"/>
    </row>
    <row r="38" spans="2:13" ht="18" customHeight="1">
      <c r="B38" s="38" t="s">
        <v>4</v>
      </c>
      <c r="C38" s="39" t="s">
        <v>124</v>
      </c>
      <c r="D38" s="39" t="s">
        <v>101</v>
      </c>
      <c r="E38" s="40">
        <v>0</v>
      </c>
      <c r="F38" s="40">
        <v>4800</v>
      </c>
      <c r="G38" s="40">
        <v>9600</v>
      </c>
      <c r="H38" s="40">
        <f t="shared" si="0"/>
        <v>14400</v>
      </c>
      <c r="I38" s="37"/>
      <c r="J38" s="37"/>
      <c r="K38" s="37"/>
      <c r="L38" s="37"/>
      <c r="M38" s="37"/>
    </row>
    <row r="39" spans="2:13" ht="18" customHeight="1">
      <c r="B39" s="38" t="s">
        <v>125</v>
      </c>
      <c r="C39" s="39" t="s">
        <v>126</v>
      </c>
      <c r="D39" s="39" t="s">
        <v>101</v>
      </c>
      <c r="E39" s="40">
        <v>0</v>
      </c>
      <c r="F39" s="40">
        <v>200</v>
      </c>
      <c r="G39" s="40">
        <v>636</v>
      </c>
      <c r="H39" s="40">
        <f t="shared" si="0"/>
        <v>836</v>
      </c>
      <c r="I39" s="37"/>
      <c r="J39" s="37"/>
      <c r="K39" s="37"/>
      <c r="L39" s="37"/>
      <c r="M39" s="37"/>
    </row>
    <row r="40" spans="2:13" ht="18" customHeight="1">
      <c r="B40" s="38" t="s">
        <v>16</v>
      </c>
      <c r="C40" s="39" t="s">
        <v>75</v>
      </c>
      <c r="D40" s="39" t="s">
        <v>101</v>
      </c>
      <c r="E40" s="40">
        <v>0</v>
      </c>
      <c r="F40" s="40">
        <v>150</v>
      </c>
      <c r="G40" s="40">
        <v>600</v>
      </c>
      <c r="H40" s="40">
        <f t="shared" si="0"/>
        <v>750</v>
      </c>
      <c r="I40" s="37"/>
      <c r="J40" s="37"/>
      <c r="K40" s="37"/>
      <c r="L40" s="37"/>
      <c r="M40" s="37"/>
    </row>
    <row r="41" spans="2:13" ht="18" customHeight="1">
      <c r="B41" s="38" t="s">
        <v>99</v>
      </c>
      <c r="C41" s="39" t="s">
        <v>127</v>
      </c>
      <c r="D41" s="39" t="s">
        <v>91</v>
      </c>
      <c r="E41" s="40">
        <v>0</v>
      </c>
      <c r="F41" s="40">
        <v>72000</v>
      </c>
      <c r="G41" s="40">
        <v>0</v>
      </c>
      <c r="H41" s="40">
        <f t="shared" si="0"/>
        <v>72000</v>
      </c>
      <c r="I41" s="37"/>
      <c r="J41" s="37"/>
      <c r="K41" s="37"/>
      <c r="L41" s="37"/>
      <c r="M41" s="37"/>
    </row>
    <row r="42" spans="2:13" ht="18" customHeight="1">
      <c r="B42" s="38" t="s">
        <v>14</v>
      </c>
      <c r="C42" s="39" t="s">
        <v>128</v>
      </c>
      <c r="D42" s="39" t="s">
        <v>101</v>
      </c>
      <c r="E42" s="40">
        <v>0</v>
      </c>
      <c r="F42" s="40">
        <v>218235.02672881944</v>
      </c>
      <c r="G42" s="40">
        <v>743697.79310559074</v>
      </c>
      <c r="H42" s="40">
        <f t="shared" si="0"/>
        <v>961932.81983441021</v>
      </c>
      <c r="I42" s="37"/>
      <c r="J42" s="37"/>
      <c r="K42" s="37"/>
      <c r="L42" s="37"/>
      <c r="M42" s="37"/>
    </row>
    <row r="43" spans="2:13" ht="18" customHeight="1">
      <c r="C43" s="37"/>
      <c r="D43" s="37"/>
      <c r="E43" s="64"/>
      <c r="F43" s="64"/>
      <c r="G43" s="56"/>
      <c r="H43" s="56"/>
      <c r="I43" s="37"/>
      <c r="J43" s="37"/>
      <c r="K43" s="37"/>
      <c r="L43" s="37"/>
      <c r="M43" s="37"/>
    </row>
    <row r="44" spans="2:13" ht="18" customHeight="1">
      <c r="B44" s="54" t="s">
        <v>129</v>
      </c>
      <c r="C44" s="37"/>
      <c r="D44" s="37"/>
      <c r="E44" s="64"/>
      <c r="F44" s="64"/>
      <c r="G44" s="64"/>
      <c r="H44" s="64"/>
      <c r="I44" s="37"/>
      <c r="J44" s="37"/>
      <c r="K44" s="37"/>
      <c r="L44" s="37"/>
      <c r="M44" s="37"/>
    </row>
    <row r="45" spans="2:13" ht="18" customHeight="1">
      <c r="C45" s="37"/>
      <c r="D45" s="37"/>
      <c r="E45" s="64"/>
      <c r="F45" s="64"/>
      <c r="G45" s="64"/>
      <c r="H45" s="64"/>
      <c r="I45" s="37"/>
      <c r="J45" s="37"/>
      <c r="K45" s="37"/>
      <c r="L45" s="37"/>
      <c r="M45" s="37"/>
    </row>
    <row r="46" spans="2:13" ht="18" customHeight="1">
      <c r="C46" s="37"/>
      <c r="D46" s="37"/>
      <c r="E46" s="64"/>
      <c r="F46" s="64"/>
      <c r="G46" s="64"/>
      <c r="H46" s="64"/>
      <c r="I46" s="37"/>
      <c r="J46" s="37"/>
      <c r="K46" s="37"/>
      <c r="L46" s="37"/>
      <c r="M46" s="37"/>
    </row>
    <row r="47" spans="2:13">
      <c r="C47" s="37"/>
      <c r="D47" s="37"/>
      <c r="E47" s="64"/>
      <c r="F47" s="64"/>
      <c r="G47" s="64"/>
      <c r="H47" s="64"/>
      <c r="I47" s="37"/>
      <c r="J47" s="37"/>
      <c r="K47" s="37"/>
      <c r="L47" s="37"/>
      <c r="M47" s="37"/>
    </row>
  </sheetData>
  <autoFilter ref="C9:H42" xr:uid="{00000000-0009-0000-0000-000002000000}"/>
  <mergeCells count="7">
    <mergeCell ref="C2:D2"/>
    <mergeCell ref="B5:H5"/>
    <mergeCell ref="J8:J9"/>
    <mergeCell ref="M7:M8"/>
    <mergeCell ref="L8:L9"/>
    <mergeCell ref="K8:K9"/>
    <mergeCell ref="H8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39"/>
  <sheetViews>
    <sheetView showGridLines="0" zoomScale="70" zoomScaleNormal="70" workbookViewId="0">
      <selection activeCell="C20" sqref="C20"/>
    </sheetView>
  </sheetViews>
  <sheetFormatPr defaultRowHeight="15"/>
  <cols>
    <col min="2" max="2" width="34.7109375" customWidth="1"/>
    <col min="3" max="6" width="18.7109375" customWidth="1"/>
    <col min="7" max="7" width="13.28515625" customWidth="1"/>
    <col min="8" max="8" width="15" bestFit="1" customWidth="1"/>
  </cols>
  <sheetData>
    <row r="4" spans="2:9" ht="18.75">
      <c r="B4" s="31"/>
      <c r="C4" s="31"/>
      <c r="D4" s="31"/>
      <c r="E4" s="31"/>
      <c r="F4" s="31"/>
    </row>
    <row r="5" spans="2:9" ht="21">
      <c r="B5" s="44" t="s">
        <v>130</v>
      </c>
      <c r="C5" s="44" t="s">
        <v>131</v>
      </c>
      <c r="D5" s="44" t="s">
        <v>132</v>
      </c>
      <c r="E5" s="44" t="s">
        <v>133</v>
      </c>
      <c r="F5" s="44" t="s">
        <v>134</v>
      </c>
      <c r="H5" s="76" t="s">
        <v>135</v>
      </c>
      <c r="I5" s="77"/>
    </row>
    <row r="6" spans="2:9">
      <c r="B6" s="18" t="s">
        <v>136</v>
      </c>
      <c r="C6" s="14">
        <f>SUM(C7:C22)</f>
        <v>0</v>
      </c>
      <c r="D6" s="14">
        <f>SUM(D7:D22)</f>
        <v>1236665.3033510703</v>
      </c>
      <c r="E6" s="14">
        <f>SUM(E7:E22)</f>
        <v>703524</v>
      </c>
      <c r="F6" s="14">
        <f>SUM(C6,D6,E6)</f>
        <v>1940189.3033510703</v>
      </c>
      <c r="H6" t="s">
        <v>137</v>
      </c>
      <c r="I6" s="61">
        <v>0.04</v>
      </c>
    </row>
    <row r="7" spans="2:9" ht="18" customHeight="1">
      <c r="B7" s="19" t="s">
        <v>15</v>
      </c>
      <c r="C7" s="12">
        <f>SUMIF(ORÇAMENTO!$J:$J,DRE!B7,ORÇAMENTO!K:K)</f>
        <v>0</v>
      </c>
      <c r="D7" s="12">
        <f>SUMIF(ORÇAMENTO!$J:$J,DRE!B7,ORÇAMENTO!L:L)</f>
        <v>952475.30335107027</v>
      </c>
      <c r="E7" s="12">
        <f>SUMIF(ORÇAMENTO!$J:$J,DRE!B7,ORÇAMENTO!M:M)</f>
        <v>602136</v>
      </c>
      <c r="F7" s="12">
        <f t="shared" ref="F7:F24" si="0">SUM(C7,D7,E7)</f>
        <v>1554611.3033510703</v>
      </c>
      <c r="H7" t="s">
        <v>138</v>
      </c>
      <c r="I7" s="61">
        <v>0.04</v>
      </c>
    </row>
    <row r="8" spans="2:9" ht="18" customHeight="1">
      <c r="B8" s="19" t="s">
        <v>139</v>
      </c>
      <c r="C8" s="12">
        <f>SUMIF(ORÇAMENTO!$J:$J,DRE!B8,ORÇAMENTO!K:K)</f>
        <v>0</v>
      </c>
      <c r="D8" s="12">
        <f>SUMIF(ORÇAMENTO!$J:$J,DRE!B8,ORÇAMENTO!L:L)</f>
        <v>0</v>
      </c>
      <c r="E8" s="12">
        <f>SUMIF(ORÇAMENTO!$J:$J,DRE!B8,ORÇAMENTO!M:M)</f>
        <v>0</v>
      </c>
      <c r="F8" s="12">
        <f t="shared" si="0"/>
        <v>0</v>
      </c>
      <c r="H8" t="s">
        <v>140</v>
      </c>
      <c r="I8" s="62">
        <v>3.73E-2</v>
      </c>
    </row>
    <row r="9" spans="2:9" ht="18" customHeight="1">
      <c r="B9" s="19" t="s">
        <v>5</v>
      </c>
      <c r="C9" s="12">
        <f>SUMIF(ORÇAMENTO!$J:$J,DRE!B9,ORÇAMENTO!K:K)</f>
        <v>0</v>
      </c>
      <c r="D9" s="12">
        <f>SUMIF(ORÇAMENTO!$J:$J,DRE!B9,ORÇAMENTO!L:L)</f>
        <v>163240</v>
      </c>
      <c r="E9" s="12">
        <f>SUMIF(ORÇAMENTO!$J:$J,DRE!B9,ORÇAMENTO!M:M)</f>
        <v>80952</v>
      </c>
      <c r="F9" s="12">
        <f t="shared" si="0"/>
        <v>244192</v>
      </c>
      <c r="G9" s="10"/>
      <c r="H9" t="s">
        <v>141</v>
      </c>
      <c r="I9" s="61">
        <v>0.06</v>
      </c>
    </row>
    <row r="10" spans="2:9" ht="18" customHeight="1">
      <c r="B10" s="19" t="s">
        <v>3</v>
      </c>
      <c r="C10" s="12">
        <f>SUMIF(ORÇAMENTO!$J:$J,DRE!B10,ORÇAMENTO!K:K)</f>
        <v>0</v>
      </c>
      <c r="D10" s="12">
        <f>SUMIF(ORÇAMENTO!$J:$J,DRE!B10,ORÇAMENTO!L:L)</f>
        <v>39000</v>
      </c>
      <c r="E10" s="12">
        <f>SUMIF(ORÇAMENTO!$J:$J,DRE!B10,ORÇAMENTO!M:M)</f>
        <v>9600</v>
      </c>
      <c r="F10" s="12">
        <f t="shared" si="0"/>
        <v>48600</v>
      </c>
      <c r="G10" s="10"/>
      <c r="H10" t="s">
        <v>142</v>
      </c>
      <c r="I10" s="61">
        <v>0.06</v>
      </c>
    </row>
    <row r="11" spans="2:9" ht="18" customHeight="1">
      <c r="B11" s="20" t="s">
        <v>2</v>
      </c>
      <c r="C11" s="12">
        <f>SUMIF(ORÇAMENTO!$J:$J,DRE!B11,ORÇAMENTO!K:K)</f>
        <v>0</v>
      </c>
      <c r="D11" s="12">
        <f>SUMIF(ORÇAMENTO!$J:$J,DRE!B11,ORÇAMENTO!L:L)</f>
        <v>4800</v>
      </c>
      <c r="E11" s="12">
        <f>SUMIF(ORÇAMENTO!$J:$J,DRE!B11,ORÇAMENTO!M:M)</f>
        <v>9600</v>
      </c>
      <c r="F11" s="12">
        <f t="shared" si="0"/>
        <v>14400</v>
      </c>
      <c r="G11" s="10"/>
      <c r="I11" t="s">
        <v>143</v>
      </c>
    </row>
    <row r="12" spans="2:9" ht="18" customHeight="1">
      <c r="B12" s="20" t="s">
        <v>4</v>
      </c>
      <c r="C12" s="12">
        <f>SUMIF(ORÇAMENTO!$J:$J,DRE!B12,ORÇAMENTO!K:K)</f>
        <v>0</v>
      </c>
      <c r="D12" s="12">
        <f>SUMIF(ORÇAMENTO!$J:$J,DRE!B12,ORÇAMENTO!L:L)</f>
        <v>4800</v>
      </c>
      <c r="E12" s="12">
        <f>SUMIF(ORÇAMENTO!$J:$J,DRE!B12,ORÇAMENTO!M:M)</f>
        <v>0</v>
      </c>
      <c r="F12" s="12">
        <f t="shared" si="0"/>
        <v>4800</v>
      </c>
      <c r="G12" s="10"/>
    </row>
    <row r="13" spans="2:9" ht="18" customHeight="1">
      <c r="B13" s="19" t="s">
        <v>9</v>
      </c>
      <c r="C13" s="12">
        <f>SUMIF(ORÇAMENTO!$J:$J,DRE!B13,ORÇAMENTO!K:K)</f>
        <v>0</v>
      </c>
      <c r="D13" s="12">
        <f>SUMIF(ORÇAMENTO!$J:$J,DRE!B13,ORÇAMENTO!L:L)</f>
        <v>200</v>
      </c>
      <c r="E13" s="12">
        <f>SUMIF(ORÇAMENTO!$J:$J,DRE!B13,ORÇAMENTO!M:M)</f>
        <v>0</v>
      </c>
      <c r="F13" s="12">
        <f t="shared" si="0"/>
        <v>200</v>
      </c>
      <c r="G13" s="10"/>
    </row>
    <row r="14" spans="2:9" ht="18" customHeight="1">
      <c r="B14" s="19" t="s">
        <v>96</v>
      </c>
      <c r="C14" s="12">
        <f>SUMIF(ORÇAMENTO!$J:$J,DRE!B14,ORÇAMENTO!K:K)</f>
        <v>0</v>
      </c>
      <c r="D14" s="12">
        <f>SUMIF(ORÇAMENTO!$J:$J,DRE!B14,ORÇAMENTO!L:L)</f>
        <v>0</v>
      </c>
      <c r="E14" s="12">
        <f>SUMIF(ORÇAMENTO!$J:$J,DRE!B14,ORÇAMENTO!M:M)</f>
        <v>0</v>
      </c>
      <c r="F14" s="12">
        <f t="shared" si="0"/>
        <v>0</v>
      </c>
      <c r="G14" s="10"/>
    </row>
    <row r="15" spans="2:9" ht="18" customHeight="1">
      <c r="B15" s="19" t="s">
        <v>98</v>
      </c>
      <c r="C15" s="12">
        <f>SUMIF(ORÇAMENTO!$J:$J,DRE!B15,ORÇAMENTO!K:K)</f>
        <v>0</v>
      </c>
      <c r="D15" s="12">
        <f>SUMIF(ORÇAMENTO!$J:$J,DRE!B15,ORÇAMENTO!L:L)</f>
        <v>0</v>
      </c>
      <c r="E15" s="12">
        <f>SUMIF(ORÇAMENTO!$J:$J,DRE!B15,ORÇAMENTO!M:M)</f>
        <v>0</v>
      </c>
      <c r="F15" s="12">
        <f t="shared" si="0"/>
        <v>0</v>
      </c>
      <c r="G15" s="10"/>
    </row>
    <row r="16" spans="2:9" ht="18" customHeight="1">
      <c r="B16" s="19" t="s">
        <v>99</v>
      </c>
      <c r="C16" s="12">
        <f>SUMIF(ORÇAMENTO!$J:$J,DRE!B16,ORÇAMENTO!K:K)</f>
        <v>0</v>
      </c>
      <c r="D16" s="12">
        <f>SUMIF(ORÇAMENTO!$J:$J,DRE!B16,ORÇAMENTO!L:L)</f>
        <v>72000</v>
      </c>
      <c r="E16" s="12">
        <f>SUMIF(ORÇAMENTO!$J:$J,DRE!B16,ORÇAMENTO!M:M)</f>
        <v>0</v>
      </c>
      <c r="F16" s="12">
        <f t="shared" si="0"/>
        <v>72000</v>
      </c>
      <c r="G16" s="10"/>
    </row>
    <row r="17" spans="2:7" ht="18" customHeight="1">
      <c r="B17" s="19" t="s">
        <v>102</v>
      </c>
      <c r="C17" s="12">
        <f>SUMIF(ORÇAMENTO!$J:$J,DRE!B17,ORÇAMENTO!K:K)</f>
        <v>0</v>
      </c>
      <c r="D17" s="12">
        <f>SUMIF(ORÇAMENTO!$J:$J,DRE!B17,ORÇAMENTO!L:L)</f>
        <v>0</v>
      </c>
      <c r="E17" s="12">
        <f>SUMIF(ORÇAMENTO!$J:$J,DRE!B17,ORÇAMENTO!M:M)</f>
        <v>0</v>
      </c>
      <c r="F17" s="12">
        <f t="shared" si="0"/>
        <v>0</v>
      </c>
      <c r="G17" s="10"/>
    </row>
    <row r="18" spans="2:7" ht="18" customHeight="1">
      <c r="B18" s="20" t="s">
        <v>104</v>
      </c>
      <c r="C18" s="12">
        <f>SUMIF(ORÇAMENTO!$J:$J,DRE!B18,ORÇAMENTO!K:K)</f>
        <v>0</v>
      </c>
      <c r="D18" s="12">
        <f>SUMIF(ORÇAMENTO!$J:$J,DRE!B18,ORÇAMENTO!L:L)</f>
        <v>0</v>
      </c>
      <c r="E18" s="12">
        <f>SUMIF(ORÇAMENTO!$J:$J,DRE!B18,ORÇAMENTO!M:M)</f>
        <v>600</v>
      </c>
      <c r="F18" s="12">
        <f t="shared" si="0"/>
        <v>600</v>
      </c>
      <c r="G18" s="10"/>
    </row>
    <row r="19" spans="2:7" ht="18" customHeight="1">
      <c r="B19" s="19" t="s">
        <v>16</v>
      </c>
      <c r="C19" s="12">
        <f>SUMIF(ORÇAMENTO!$J:$J,DRE!B19,ORÇAMENTO!K:K)</f>
        <v>0</v>
      </c>
      <c r="D19" s="12">
        <f>SUMIF(ORÇAMENTO!$J:$J,DRE!B19,ORÇAMENTO!L:L)</f>
        <v>150</v>
      </c>
      <c r="E19" s="12">
        <f>SUMIF(ORÇAMENTO!$J:$J,DRE!B19,ORÇAMENTO!M:M)</f>
        <v>0</v>
      </c>
      <c r="F19" s="12">
        <f t="shared" si="0"/>
        <v>150</v>
      </c>
      <c r="G19" s="10"/>
    </row>
    <row r="20" spans="2:7" ht="18" customHeight="1">
      <c r="B20" s="19" t="s">
        <v>13</v>
      </c>
      <c r="C20" s="12">
        <f>SUMIF(ORÇAMENTO!$J:$J,DRE!B20,ORÇAMENTO!K:K)</f>
        <v>0</v>
      </c>
      <c r="D20" s="12">
        <f>SUMIF(ORÇAMENTO!$J:$J,DRE!B20,ORÇAMENTO!L:L)</f>
        <v>0</v>
      </c>
      <c r="E20" s="12">
        <f>SUMIF(ORÇAMENTO!$J:$J,DRE!B20,ORÇAMENTO!M:M)</f>
        <v>636</v>
      </c>
      <c r="F20" s="12">
        <f t="shared" si="0"/>
        <v>636</v>
      </c>
      <c r="G20" s="10"/>
    </row>
    <row r="21" spans="2:7" ht="18" customHeight="1">
      <c r="B21" s="19" t="s">
        <v>108</v>
      </c>
      <c r="C21" s="12">
        <f>SUMIF(ORÇAMENTO!$J:$J,DRE!B21,ORÇAMENTO!K:K)</f>
        <v>0</v>
      </c>
      <c r="D21" s="12">
        <f>SUMIF(ORÇAMENTO!$J:$J,DRE!B21,ORÇAMENTO!L:L)</f>
        <v>0</v>
      </c>
      <c r="E21" s="12">
        <f>SUMIF(ORÇAMENTO!$J:$J,DRE!B21,ORÇAMENTO!M:M)</f>
        <v>0</v>
      </c>
      <c r="F21" s="12">
        <f t="shared" si="0"/>
        <v>0</v>
      </c>
      <c r="G21" s="10"/>
    </row>
    <row r="22" spans="2:7" ht="18" customHeight="1">
      <c r="B22" s="19" t="s">
        <v>17</v>
      </c>
      <c r="C22" s="12">
        <f>SUMIF(ORÇAMENTO!$J:$J,DRE!B22,ORÇAMENTO!K:K)</f>
        <v>0</v>
      </c>
      <c r="D22" s="12">
        <f>SUMIF(ORÇAMENTO!$J:$J,DRE!B22,ORÇAMENTO!L:L)</f>
        <v>0</v>
      </c>
      <c r="E22" s="12">
        <f>SUMIF(ORÇAMENTO!$J:$J,DRE!B22,ORÇAMENTO!M:M)</f>
        <v>0</v>
      </c>
      <c r="F22" s="12">
        <f t="shared" si="0"/>
        <v>0</v>
      </c>
      <c r="G22" s="10"/>
    </row>
    <row r="23" spans="2:7" ht="18" customHeight="1">
      <c r="B23" s="15" t="s">
        <v>111</v>
      </c>
      <c r="C23" s="14">
        <f>SUMIF(ORÇAMENTO!$J:$J,DRE!B23,ORÇAMENTO!K:K)</f>
        <v>0</v>
      </c>
      <c r="D23" s="14">
        <f>SUMIF(ORÇAMENTO!$J:$J,DRE!B23,ORÇAMENTO!L:L)</f>
        <v>0</v>
      </c>
      <c r="E23" s="14">
        <f>SUMIF(ORÇAMENTO!$J:$J,DRE!B23,ORÇAMENTO!M:M)</f>
        <v>743697.79310559074</v>
      </c>
      <c r="F23" s="14">
        <f t="shared" si="0"/>
        <v>743697.79310559074</v>
      </c>
      <c r="G23" s="25"/>
    </row>
    <row r="24" spans="2:7" ht="18" customHeight="1">
      <c r="B24" s="15" t="s">
        <v>14</v>
      </c>
      <c r="C24" s="13">
        <f>SUMIF(ORÇAMENTO!$J:$J,DRE!B24,ORÇAMENTO!K:K)</f>
        <v>0</v>
      </c>
      <c r="D24" s="13">
        <f>SUMIF(ORÇAMENTO!$J:$J,DRE!B24,ORÇAMENTO!L:L)</f>
        <v>218235.02672881944</v>
      </c>
      <c r="E24" s="13">
        <f>SUMIF(ORÇAMENTO!$J:$J,DRE!B24,ORÇAMENTO!M:M)</f>
        <v>0</v>
      </c>
      <c r="F24" s="13">
        <f t="shared" si="0"/>
        <v>218235.02672881944</v>
      </c>
      <c r="G24" s="25"/>
    </row>
    <row r="25" spans="2:7" ht="15.75">
      <c r="B25" s="45" t="s">
        <v>144</v>
      </c>
      <c r="C25" s="46">
        <f>SUM(C6,C23,C24)</f>
        <v>0</v>
      </c>
      <c r="D25" s="46">
        <f>SUM(D6,D23,D24)</f>
        <v>1454900.3300798896</v>
      </c>
      <c r="E25" s="46">
        <f>SUM(E6,E23,E24)</f>
        <v>1447221.7931055906</v>
      </c>
      <c r="F25" s="46">
        <f>SUM(C25,D25,E25)</f>
        <v>2902122.12318548</v>
      </c>
    </row>
    <row r="26" spans="2:7" ht="6" customHeight="1"/>
    <row r="27" spans="2:7">
      <c r="C27" s="30" t="e">
        <f>C24/C25</f>
        <v>#DIV/0!</v>
      </c>
      <c r="D27" s="30">
        <f>D24/D25</f>
        <v>0.14999998434039533</v>
      </c>
      <c r="E27" s="30">
        <f>E24/E25</f>
        <v>0</v>
      </c>
      <c r="F27" s="30">
        <f>F24/F25</f>
        <v>7.5198429792222646E-2</v>
      </c>
      <c r="G27" s="26"/>
    </row>
    <row r="28" spans="2:7" ht="15" customHeight="1">
      <c r="G28" s="26"/>
    </row>
    <row r="29" spans="2:7" ht="15" customHeight="1">
      <c r="G29" s="26"/>
    </row>
    <row r="30" spans="2:7" ht="15" customHeight="1">
      <c r="G30" s="26"/>
    </row>
    <row r="31" spans="2:7">
      <c r="B31" s="28"/>
      <c r="C31" s="28"/>
      <c r="D31" s="28"/>
      <c r="E31" s="28"/>
      <c r="F31" s="28"/>
      <c r="G31" s="26"/>
    </row>
    <row r="32" spans="2:7" ht="18.75" customHeight="1">
      <c r="B32" s="28"/>
      <c r="C32" s="28"/>
      <c r="D32" s="28"/>
      <c r="E32" s="28"/>
      <c r="F32" s="28"/>
      <c r="G32" s="26"/>
    </row>
    <row r="33" spans="2:6">
      <c r="C33" s="25"/>
      <c r="D33" s="25"/>
      <c r="E33" s="25"/>
      <c r="F33" s="25"/>
    </row>
    <row r="35" spans="2:6" ht="15" hidden="1" customHeight="1">
      <c r="B35" s="29">
        <v>1</v>
      </c>
      <c r="C35" s="29" t="s">
        <v>145</v>
      </c>
    </row>
    <row r="36" spans="2:6" ht="15" hidden="1" customHeight="1">
      <c r="B36" s="29">
        <v>2</v>
      </c>
      <c r="C36" s="29" t="s">
        <v>146</v>
      </c>
    </row>
    <row r="37" spans="2:6" ht="15" hidden="1" customHeight="1">
      <c r="B37" s="29">
        <v>3</v>
      </c>
      <c r="C37" s="29" t="s">
        <v>147</v>
      </c>
    </row>
    <row r="38" spans="2:6" ht="15" hidden="1" customHeight="1">
      <c r="B38" s="29">
        <v>4</v>
      </c>
      <c r="C38" s="29" t="s">
        <v>148</v>
      </c>
    </row>
    <row r="39" spans="2:6" ht="15" hidden="1" customHeight="1">
      <c r="B39" s="29">
        <v>5</v>
      </c>
      <c r="C39" s="29" t="s">
        <v>149</v>
      </c>
    </row>
  </sheetData>
  <mergeCells count="1"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35"/>
  <sheetViews>
    <sheetView showGridLines="0" tabSelected="1" topLeftCell="A90" zoomScale="85" zoomScaleNormal="85" workbookViewId="0">
      <selection activeCell="D3" sqref="D3"/>
    </sheetView>
  </sheetViews>
  <sheetFormatPr defaultRowHeight="15"/>
  <cols>
    <col min="2" max="2" width="50.7109375" customWidth="1"/>
    <col min="3" max="6" width="17.7109375" customWidth="1"/>
    <col min="7" max="9" width="3.140625" customWidth="1"/>
    <col min="10" max="10" width="50.7109375" customWidth="1"/>
    <col min="11" max="14" width="15.7109375" customWidth="1"/>
  </cols>
  <sheetData>
    <row r="2" spans="2:14" ht="18.75">
      <c r="B2" s="49" t="s">
        <v>101</v>
      </c>
      <c r="C2" s="43" t="s">
        <v>131</v>
      </c>
      <c r="D2" s="43" t="s">
        <v>132</v>
      </c>
      <c r="E2" s="43" t="s">
        <v>133</v>
      </c>
      <c r="F2" s="43" t="s">
        <v>134</v>
      </c>
      <c r="J2" s="33" t="s">
        <v>150</v>
      </c>
      <c r="K2" s="17" t="s">
        <v>131</v>
      </c>
      <c r="L2" s="17" t="s">
        <v>132</v>
      </c>
      <c r="M2" s="17" t="s">
        <v>133</v>
      </c>
      <c r="N2" s="27" t="s">
        <v>134</v>
      </c>
    </row>
    <row r="3" spans="2:14">
      <c r="B3" s="18" t="s">
        <v>136</v>
      </c>
      <c r="C3" s="14">
        <f>SUM(C4:C19)</f>
        <v>0</v>
      </c>
      <c r="D3" s="14">
        <f>SUM(D4:D19)</f>
        <v>290084.52823660464</v>
      </c>
      <c r="E3" s="14">
        <f>SUM(E4:E19)</f>
        <v>871660.28257916716</v>
      </c>
      <c r="F3" s="14">
        <f>SUM(F4:F19)</f>
        <v>1161744.8108157718</v>
      </c>
      <c r="J3" s="18" t="s">
        <v>136</v>
      </c>
      <c r="K3" s="14">
        <f>SUMIF(B:B,J3,C:C)-DRE!C6</f>
        <v>0</v>
      </c>
      <c r="L3" s="14">
        <f>SUMIF(B:B,J3,D:D)-DRE!D6</f>
        <v>0</v>
      </c>
      <c r="M3" s="14">
        <f>SUMIF(B:B,J3,E:E)-DRE!E6</f>
        <v>3510769.1608386086</v>
      </c>
      <c r="N3" s="14">
        <f>SUMIF(B:B,J3,F:F)-DRE!F6</f>
        <v>3510769.1608386091</v>
      </c>
    </row>
    <row r="4" spans="2:14">
      <c r="B4" s="19" t="s">
        <v>15</v>
      </c>
      <c r="C4" s="12">
        <f>SUMIFS(ORÇAMENTO!$E$10:$E$42,ORÇAMENTO!$B$10:$B$42,ENTREGAS!B4,ORÇAMENTO!$D$10:$D$42,$B$2)</f>
        <v>0</v>
      </c>
      <c r="D4" s="12">
        <f>SUMIFS(ORÇAMENTO!$F$10:$F$42,ORÇAMENTO!$B$10:$B$42,ENTREGAS!B4,ORÇAMENTO!$D$10:$D$42,$B$2)</f>
        <v>170294.52823660464</v>
      </c>
      <c r="E4" s="12">
        <f>SUMIFS(ORÇAMENTO!$G$10:$G$42,ORÇAMENTO!$B$10:$B$42,ENTREGAS!B4,ORÇAMENTO!$D$10:$D$42,$B$2)</f>
        <v>572272.28257916716</v>
      </c>
      <c r="F4" s="50">
        <f>SUM(C4:E4)</f>
        <v>742566.81081577181</v>
      </c>
      <c r="J4" s="19" t="s">
        <v>15</v>
      </c>
      <c r="K4" s="14">
        <f>SUMIF(B:B,J4,C:C)-DRE!C7</f>
        <v>0</v>
      </c>
      <c r="L4" s="14">
        <f>SUMIF(B:B,J4,D:D)-DRE!D7</f>
        <v>0</v>
      </c>
      <c r="M4" s="14">
        <f>SUMIF(B:B,J4,E:E)-DRE!E7</f>
        <v>2908633.1608386086</v>
      </c>
      <c r="N4" s="14">
        <f>SUMIF(B:B,J4,F:F)-DRE!F7</f>
        <v>2908633.1608386091</v>
      </c>
    </row>
    <row r="5" spans="2:14">
      <c r="B5" s="19" t="s">
        <v>139</v>
      </c>
      <c r="C5" s="12">
        <f>SUMIFS(ORÇAMENTO!$E$10:$E$42,ORÇAMENTO!$B$10:$B$42,ENTREGAS!B5,ORÇAMENTO!$D$10:$D$42,$B$2)</f>
        <v>0</v>
      </c>
      <c r="D5" s="12">
        <f>SUMIFS(ORÇAMENTO!$F$10:$F$42,ORÇAMENTO!$B$10:$B$42,ENTREGAS!B5,ORÇAMENTO!$D$10:$D$42,$B$2)</f>
        <v>0</v>
      </c>
      <c r="E5" s="12">
        <f>SUMIFS(ORÇAMENTO!$G$10:$G$42,ORÇAMENTO!$B$10:$B$42,ENTREGAS!B5,ORÇAMENTO!$D$10:$D$42,$B$2)</f>
        <v>0</v>
      </c>
      <c r="F5" s="50">
        <f t="shared" ref="F5:F21" si="0">SUM(C5:E5)</f>
        <v>0</v>
      </c>
      <c r="J5" s="19" t="s">
        <v>139</v>
      </c>
      <c r="K5" s="14">
        <f>SUMIF(B:B,J5,C:C)-DRE!C8</f>
        <v>0</v>
      </c>
      <c r="L5" s="14">
        <f>SUMIF(B:B,J5,D:D)-DRE!D8</f>
        <v>0</v>
      </c>
      <c r="M5" s="14">
        <f>SUMIF(B:B,J5,E:E)-DRE!E8</f>
        <v>0</v>
      </c>
      <c r="N5" s="14">
        <f>SUMIF(B:B,J5,F:F)-DRE!F8</f>
        <v>0</v>
      </c>
    </row>
    <row r="6" spans="2:14">
      <c r="B6" s="19" t="s">
        <v>5</v>
      </c>
      <c r="C6" s="12">
        <f>SUMIFS(ORÇAMENTO!$E$10:$E$42,ORÇAMENTO!$B$10:$B$42,ENTREGAS!B6,ORÇAMENTO!$D$10:$D$42,$B$2)</f>
        <v>0</v>
      </c>
      <c r="D6" s="12">
        <f>SUMIFS(ORÇAMENTO!$F$10:$F$42,ORÇAMENTO!$B$10:$B$42,ENTREGAS!B6,ORÇAMENTO!$D$10:$D$42,$B$2)</f>
        <v>70840</v>
      </c>
      <c r="E6" s="12">
        <f>SUMIFS(ORÇAMENTO!$G$10:$G$42,ORÇAMENTO!$B$10:$B$42,ENTREGAS!B6,ORÇAMENTO!$D$10:$D$42,$B$2)</f>
        <v>198000</v>
      </c>
      <c r="F6" s="50">
        <f t="shared" si="0"/>
        <v>268840</v>
      </c>
      <c r="J6" s="19" t="s">
        <v>5</v>
      </c>
      <c r="K6" s="14">
        <f>SUMIF(B:B,J6,C:C)-DRE!C9</f>
        <v>0</v>
      </c>
      <c r="L6" s="14">
        <f>SUMIF(B:B,J6,D:D)-DRE!D9</f>
        <v>0</v>
      </c>
      <c r="M6" s="14">
        <f>SUMIF(B:B,J6,E:E)-DRE!E9</f>
        <v>521184</v>
      </c>
      <c r="N6" s="14">
        <f>SUMIF(B:B,J6,F:F)-DRE!F9</f>
        <v>521184</v>
      </c>
    </row>
    <row r="7" spans="2:14">
      <c r="B7" s="19" t="s">
        <v>3</v>
      </c>
      <c r="C7" s="12">
        <f>SUMIFS(ORÇAMENTO!$E$10:$E$42,ORÇAMENTO!$B$10:$B$42,ENTREGAS!B7,ORÇAMENTO!$D$10:$D$42,$B$2)</f>
        <v>0</v>
      </c>
      <c r="D7" s="12">
        <f>SUMIFS(ORÇAMENTO!$F$10:$F$42,ORÇAMENTO!$B$10:$B$42,ENTREGAS!B7,ORÇAMENTO!$D$10:$D$42,$B$2)</f>
        <v>39000</v>
      </c>
      <c r="E7" s="12">
        <f>SUMIFS(ORÇAMENTO!$G$10:$G$42,ORÇAMENTO!$B$10:$B$42,ENTREGAS!B7,ORÇAMENTO!$D$10:$D$42,$B$2)</f>
        <v>80952</v>
      </c>
      <c r="F7" s="50">
        <f t="shared" si="0"/>
        <v>119952</v>
      </c>
      <c r="H7" s="25"/>
      <c r="J7" s="19" t="s">
        <v>3</v>
      </c>
      <c r="K7" s="14">
        <f>SUMIF(B:B,J7,C:C)-DRE!C10</f>
        <v>0</v>
      </c>
      <c r="L7" s="14">
        <f>SUMIF(B:B,J7,D:D)-DRE!D10</f>
        <v>0</v>
      </c>
      <c r="M7" s="14">
        <f>SUMIF(B:B,J7,E:E)-DRE!E10</f>
        <v>71352</v>
      </c>
      <c r="N7" s="14">
        <f>SUMIF(B:B,J7,F:F)-DRE!F10</f>
        <v>71352</v>
      </c>
    </row>
    <row r="8" spans="2:14">
      <c r="B8" s="20" t="s">
        <v>2</v>
      </c>
      <c r="C8" s="12">
        <f>SUMIFS(ORÇAMENTO!$E$10:$E$42,ORÇAMENTO!$B$10:$B$42,ENTREGAS!B8,ORÇAMENTO!$D$10:$D$42,$B$2)</f>
        <v>0</v>
      </c>
      <c r="D8" s="12">
        <f>SUMIFS(ORÇAMENTO!$F$10:$F$42,ORÇAMENTO!$B$10:$B$42,ENTREGAS!B8,ORÇAMENTO!$D$10:$D$42,$B$2)</f>
        <v>4800</v>
      </c>
      <c r="E8" s="12">
        <f>SUMIFS(ORÇAMENTO!$G$10:$G$42,ORÇAMENTO!$B$10:$B$42,ENTREGAS!B8,ORÇAMENTO!$D$10:$D$42,$B$2)</f>
        <v>9600</v>
      </c>
      <c r="F8" s="50">
        <f t="shared" si="0"/>
        <v>14400</v>
      </c>
      <c r="H8" s="25"/>
      <c r="J8" s="20" t="s">
        <v>2</v>
      </c>
      <c r="K8" s="14">
        <f>SUMIF(B:B,J8,C:C)-DRE!C11</f>
        <v>0</v>
      </c>
      <c r="L8" s="14">
        <f>SUMIF(B:B,J8,D:D)-DRE!D11</f>
        <v>0</v>
      </c>
      <c r="M8" s="14">
        <f>SUMIF(B:B,J8,E:E)-DRE!E11</f>
        <v>0</v>
      </c>
      <c r="N8" s="14">
        <f>SUMIF(B:B,J8,F:F)-DRE!F11</f>
        <v>0</v>
      </c>
    </row>
    <row r="9" spans="2:14">
      <c r="B9" s="20" t="s">
        <v>4</v>
      </c>
      <c r="C9" s="12">
        <f>SUMIFS(ORÇAMENTO!$E$10:$E$42,ORÇAMENTO!$B$10:$B$42,ENTREGAS!B9,ORÇAMENTO!$D$10:$D$42,$B$2)</f>
        <v>0</v>
      </c>
      <c r="D9" s="12">
        <f>SUMIFS(ORÇAMENTO!$F$10:$F$42,ORÇAMENTO!$B$10:$B$42,ENTREGAS!B9,ORÇAMENTO!$D$10:$D$42,$B$2)</f>
        <v>4800</v>
      </c>
      <c r="E9" s="12">
        <f>SUMIFS(ORÇAMENTO!$G$10:$G$42,ORÇAMENTO!$B$10:$B$42,ENTREGAS!B9,ORÇAMENTO!$D$10:$D$42,$B$2)</f>
        <v>9600</v>
      </c>
      <c r="F9" s="50">
        <f t="shared" si="0"/>
        <v>14400</v>
      </c>
      <c r="H9" s="7"/>
      <c r="I9" s="25"/>
      <c r="J9" s="20" t="s">
        <v>4</v>
      </c>
      <c r="K9" s="14">
        <f>SUMIF(B:B,J9,C:C)-DRE!C12</f>
        <v>0</v>
      </c>
      <c r="L9" s="14">
        <f>SUMIF(B:B,J9,D:D)-DRE!D12</f>
        <v>0</v>
      </c>
      <c r="M9" s="14">
        <f>SUMIF(B:B,J9,E:E)-DRE!E12</f>
        <v>9600</v>
      </c>
      <c r="N9" s="14">
        <f>SUMIF(B:B,J9,F:F)-DRE!F12</f>
        <v>9600</v>
      </c>
    </row>
    <row r="10" spans="2:14">
      <c r="B10" s="19" t="s">
        <v>9</v>
      </c>
      <c r="C10" s="12">
        <f>SUMIFS(ORÇAMENTO!$E$10:$E$42,ORÇAMENTO!$B$10:$B$42,ENTREGAS!B10,ORÇAMENTO!$D$10:$D$42,$B$2)</f>
        <v>0</v>
      </c>
      <c r="D10" s="12">
        <f>SUMIFS(ORÇAMENTO!$F$10:$F$42,ORÇAMENTO!$B$10:$B$42,ENTREGAS!B10,ORÇAMENTO!$D$10:$D$42,$B$2)</f>
        <v>200</v>
      </c>
      <c r="E10" s="12">
        <f>SUMIFS(ORÇAMENTO!$G$10:$G$42,ORÇAMENTO!$B$10:$B$42,ENTREGAS!B10,ORÇAMENTO!$D$10:$D$42,$B$2)</f>
        <v>636</v>
      </c>
      <c r="F10" s="50">
        <f t="shared" si="0"/>
        <v>836</v>
      </c>
      <c r="J10" s="19" t="s">
        <v>9</v>
      </c>
      <c r="K10" s="14">
        <f>SUMIF(B:B,J10,C:C)-DRE!C13</f>
        <v>0</v>
      </c>
      <c r="L10" s="14">
        <f>SUMIF(B:B,J10,D:D)-DRE!D13</f>
        <v>0</v>
      </c>
      <c r="M10" s="14">
        <f>SUMIF(B:B,J10,E:E)-DRE!E13</f>
        <v>636</v>
      </c>
      <c r="N10" s="14">
        <f>SUMIF(B:B,J10,F:F)-DRE!F13</f>
        <v>636</v>
      </c>
    </row>
    <row r="11" spans="2:14">
      <c r="B11" s="19" t="s">
        <v>96</v>
      </c>
      <c r="C11" s="12">
        <f>SUMIFS(ORÇAMENTO!$E$10:$E$42,ORÇAMENTO!$B$10:$B$42,ENTREGAS!B11,ORÇAMENTO!$D$10:$D$42,$B$2)</f>
        <v>0</v>
      </c>
      <c r="D11" s="12">
        <f>SUMIFS(ORÇAMENTO!$F$10:$F$42,ORÇAMENTO!$B$10:$B$42,ENTREGAS!B11,ORÇAMENTO!$D$10:$D$42,$B$2)</f>
        <v>0</v>
      </c>
      <c r="E11" s="12">
        <f>SUMIFS(ORÇAMENTO!$G$10:$G$42,ORÇAMENTO!$B$10:$B$42,ENTREGAS!B11,ORÇAMENTO!$D$10:$D$42,$B$2)</f>
        <v>0</v>
      </c>
      <c r="F11" s="50">
        <f t="shared" si="0"/>
        <v>0</v>
      </c>
      <c r="I11" s="25"/>
      <c r="J11" s="19" t="s">
        <v>96</v>
      </c>
      <c r="K11" s="14">
        <f>SUMIF(B:B,J11,C:C)-DRE!C14</f>
        <v>0</v>
      </c>
      <c r="L11" s="14">
        <f>SUMIF(B:B,J11,D:D)-DRE!D14</f>
        <v>0</v>
      </c>
      <c r="M11" s="14">
        <f>SUMIF(B:B,J11,E:E)-DRE!E14</f>
        <v>0</v>
      </c>
      <c r="N11" s="14">
        <f>SUMIF(B:B,J11,F:F)-DRE!F14</f>
        <v>0</v>
      </c>
    </row>
    <row r="12" spans="2:14">
      <c r="B12" s="19" t="s">
        <v>98</v>
      </c>
      <c r="C12" s="12">
        <f>SUMIFS(ORÇAMENTO!$E$10:$E$42,ORÇAMENTO!$B$10:$B$42,ENTREGAS!B12,ORÇAMENTO!$D$10:$D$42,$B$2)</f>
        <v>0</v>
      </c>
      <c r="D12" s="12">
        <f>SUMIFS(ORÇAMENTO!$F$10:$F$42,ORÇAMENTO!$B$10:$B$42,ENTREGAS!B12,ORÇAMENTO!$D$10:$D$42,$B$2)</f>
        <v>0</v>
      </c>
      <c r="E12" s="12">
        <f>SUMIFS(ORÇAMENTO!$G$10:$G$42,ORÇAMENTO!$B$10:$B$42,ENTREGAS!B12,ORÇAMENTO!$D$10:$D$42,$B$2)</f>
        <v>0</v>
      </c>
      <c r="F12" s="50">
        <f t="shared" si="0"/>
        <v>0</v>
      </c>
      <c r="I12" s="25"/>
      <c r="J12" s="19" t="s">
        <v>98</v>
      </c>
      <c r="K12" s="14">
        <f>SUMIF(B:B,J12,C:C)-DRE!C15</f>
        <v>0</v>
      </c>
      <c r="L12" s="14">
        <f>SUMIF(B:B,J12,D:D)-DRE!D15</f>
        <v>0</v>
      </c>
      <c r="M12" s="14">
        <f>SUMIF(B:B,J12,E:E)-DRE!E15</f>
        <v>0</v>
      </c>
      <c r="N12" s="14">
        <f>SUMIF(B:B,J12,F:F)-DRE!F15</f>
        <v>0</v>
      </c>
    </row>
    <row r="13" spans="2:14">
      <c r="B13" s="19" t="s">
        <v>99</v>
      </c>
      <c r="C13" s="12">
        <f>SUMIFS(ORÇAMENTO!$E$10:$E$42,ORÇAMENTO!$B$10:$B$42,ENTREGAS!B13,ORÇAMENTO!$D$10:$D$42,$B$2)</f>
        <v>0</v>
      </c>
      <c r="D13" s="12">
        <f>SUMIFS(ORÇAMENTO!$F$10:$F$42,ORÇAMENTO!$B$10:$B$42,ENTREGAS!B13,ORÇAMENTO!$D$10:$D$42,$B$2)</f>
        <v>0</v>
      </c>
      <c r="E13" s="12">
        <f>SUMIFS(ORÇAMENTO!$G$10:$G$42,ORÇAMENTO!$B$10:$B$42,ENTREGAS!B13,ORÇAMENTO!$D$10:$D$42,$B$2)</f>
        <v>0</v>
      </c>
      <c r="F13" s="50">
        <f t="shared" si="0"/>
        <v>0</v>
      </c>
      <c r="J13" s="19" t="s">
        <v>99</v>
      </c>
      <c r="K13" s="14">
        <f>SUMIF(B:B,J13,C:C)-DRE!C16</f>
        <v>0</v>
      </c>
      <c r="L13" s="14">
        <f>SUMIF(B:B,J13,D:D)-DRE!D16</f>
        <v>0</v>
      </c>
      <c r="M13" s="14">
        <f>SUMIF(B:B,J13,E:E)-DRE!E16</f>
        <v>0</v>
      </c>
      <c r="N13" s="14">
        <f>SUMIF(B:B,J13,F:F)-DRE!F16</f>
        <v>0</v>
      </c>
    </row>
    <row r="14" spans="2:14">
      <c r="B14" s="19" t="s">
        <v>102</v>
      </c>
      <c r="C14" s="12">
        <f>SUMIFS(ORÇAMENTO!$E$10:$E$42,ORÇAMENTO!$B$10:$B$42,ENTREGAS!B14,ORÇAMENTO!$D$10:$D$42,$B$2)</f>
        <v>0</v>
      </c>
      <c r="D14" s="12">
        <f>SUMIFS(ORÇAMENTO!$F$10:$F$42,ORÇAMENTO!$B$10:$B$42,ENTREGAS!B14,ORÇAMENTO!$D$10:$D$42,$B$2)</f>
        <v>0</v>
      </c>
      <c r="E14" s="12">
        <f>SUMIFS(ORÇAMENTO!$G$10:$G$42,ORÇAMENTO!$B$10:$B$42,ENTREGAS!B14,ORÇAMENTO!$D$10:$D$42,$B$2)</f>
        <v>0</v>
      </c>
      <c r="F14" s="50">
        <f t="shared" si="0"/>
        <v>0</v>
      </c>
      <c r="J14" s="19" t="s">
        <v>102</v>
      </c>
      <c r="K14" s="14">
        <f>SUMIF(B:B,J14,C:C)-DRE!C17</f>
        <v>0</v>
      </c>
      <c r="L14" s="14">
        <f>SUMIF(B:B,J14,D:D)-DRE!D17</f>
        <v>0</v>
      </c>
      <c r="M14" s="14">
        <f>SUMIF(B:B,J14,E:E)-DRE!E17</f>
        <v>0</v>
      </c>
      <c r="N14" s="14">
        <f>SUMIF(B:B,J14,F:F)-DRE!F17</f>
        <v>0</v>
      </c>
    </row>
    <row r="15" spans="2:14">
      <c r="B15" s="20" t="s">
        <v>104</v>
      </c>
      <c r="C15" s="12">
        <f>SUMIFS(ORÇAMENTO!$E$10:$E$42,ORÇAMENTO!$B$10:$B$42,ENTREGAS!B15,ORÇAMENTO!$D$10:$D$42,$B$2)</f>
        <v>0</v>
      </c>
      <c r="D15" s="12">
        <f>SUMIFS(ORÇAMENTO!$F$10:$F$42,ORÇAMENTO!$B$10:$B$42,ENTREGAS!B15,ORÇAMENTO!$D$10:$D$42,$B$2)</f>
        <v>0</v>
      </c>
      <c r="E15" s="12">
        <f>SUMIFS(ORÇAMENTO!$G$10:$G$42,ORÇAMENTO!$B$10:$B$42,ENTREGAS!B15,ORÇAMENTO!$D$10:$D$42,$B$2)</f>
        <v>0</v>
      </c>
      <c r="F15" s="50">
        <f t="shared" si="0"/>
        <v>0</v>
      </c>
      <c r="J15" s="20" t="s">
        <v>104</v>
      </c>
      <c r="K15" s="14">
        <f>SUMIF(B:B,J15,C:C)-DRE!C18</f>
        <v>0</v>
      </c>
      <c r="L15" s="14">
        <f>SUMIF(B:B,J15,D:D)-DRE!D18</f>
        <v>0</v>
      </c>
      <c r="M15" s="14">
        <f>SUMIF(B:B,J15,E:E)-DRE!E18</f>
        <v>-600</v>
      </c>
      <c r="N15" s="14">
        <f>SUMIF(B:B,J15,F:F)-DRE!F18</f>
        <v>-600</v>
      </c>
    </row>
    <row r="16" spans="2:14">
      <c r="B16" s="19" t="s">
        <v>16</v>
      </c>
      <c r="C16" s="12">
        <f>SUMIFS(ORÇAMENTO!$E$10:$E$42,ORÇAMENTO!$B$10:$B$42,ENTREGAS!B16,ORÇAMENTO!$D$10:$D$42,$B$2)</f>
        <v>0</v>
      </c>
      <c r="D16" s="12">
        <f>SUMIFS(ORÇAMENTO!$F$10:$F$42,ORÇAMENTO!$B$10:$B$42,ENTREGAS!B16,ORÇAMENTO!$D$10:$D$42,$B$2)</f>
        <v>150</v>
      </c>
      <c r="E16" s="12">
        <f>SUMIFS(ORÇAMENTO!$G$10:$G$42,ORÇAMENTO!$B$10:$B$42,ENTREGAS!B16,ORÇAMENTO!$D$10:$D$42,$B$2)</f>
        <v>600</v>
      </c>
      <c r="F16" s="50">
        <f t="shared" si="0"/>
        <v>750</v>
      </c>
      <c r="J16" s="19" t="s">
        <v>16</v>
      </c>
      <c r="K16" s="14">
        <f>SUMIF(B:B,J16,C:C)-DRE!C19</f>
        <v>0</v>
      </c>
      <c r="L16" s="14">
        <f>SUMIF(B:B,J16,D:D)-DRE!D19</f>
        <v>0</v>
      </c>
      <c r="M16" s="14">
        <f>SUMIF(B:B,J16,E:E)-DRE!E19</f>
        <v>600</v>
      </c>
      <c r="N16" s="14">
        <f>SUMIF(B:B,J16,F:F)-DRE!F19</f>
        <v>600</v>
      </c>
    </row>
    <row r="17" spans="2:14">
      <c r="B17" s="19" t="s">
        <v>13</v>
      </c>
      <c r="C17" s="12">
        <f>SUMIFS(ORÇAMENTO!$E$10:$E$42,ORÇAMENTO!$B$10:$B$42,ENTREGAS!B17,ORÇAMENTO!$D$10:$D$42,$B$2)</f>
        <v>0</v>
      </c>
      <c r="D17" s="12">
        <f>SUMIFS(ORÇAMENTO!$F$10:$F$42,ORÇAMENTO!$B$10:$B$42,ENTREGAS!B17,ORÇAMENTO!$D$10:$D$42,$B$2)</f>
        <v>0</v>
      </c>
      <c r="E17" s="12">
        <f>SUMIFS(ORÇAMENTO!$G$10:$G$42,ORÇAMENTO!$B$10:$B$42,ENTREGAS!B17,ORÇAMENTO!$D$10:$D$42,$B$2)</f>
        <v>0</v>
      </c>
      <c r="F17" s="50">
        <f t="shared" si="0"/>
        <v>0</v>
      </c>
      <c r="J17" s="19" t="s">
        <v>13</v>
      </c>
      <c r="K17" s="14">
        <f>SUMIF(B:B,J17,C:C)-DRE!C20</f>
        <v>0</v>
      </c>
      <c r="L17" s="14">
        <f>SUMIF(B:B,J17,D:D)-DRE!D20</f>
        <v>0</v>
      </c>
      <c r="M17" s="14">
        <f>SUMIF(B:B,J17,E:E)-DRE!E20</f>
        <v>-636</v>
      </c>
      <c r="N17" s="14">
        <f>SUMIF(B:B,J17,F:F)-DRE!F20</f>
        <v>-636</v>
      </c>
    </row>
    <row r="18" spans="2:14">
      <c r="B18" s="19" t="s">
        <v>108</v>
      </c>
      <c r="C18" s="12">
        <f>SUMIFS(ORÇAMENTO!$E$10:$E$42,ORÇAMENTO!$B$10:$B$42,ENTREGAS!B18,ORÇAMENTO!$D$10:$D$42,$B$2)</f>
        <v>0</v>
      </c>
      <c r="D18" s="12">
        <f>SUMIFS(ORÇAMENTO!$F$10:$F$42,ORÇAMENTO!$B$10:$B$42,ENTREGAS!B18,ORÇAMENTO!$D$10:$D$42,$B$2)</f>
        <v>0</v>
      </c>
      <c r="E18" s="12">
        <f>SUMIFS(ORÇAMENTO!$G$10:$G$42,ORÇAMENTO!$B$10:$B$42,ENTREGAS!B18,ORÇAMENTO!$D$10:$D$42,$B$2)</f>
        <v>0</v>
      </c>
      <c r="F18" s="50">
        <f t="shared" si="0"/>
        <v>0</v>
      </c>
      <c r="J18" s="19" t="s">
        <v>108</v>
      </c>
      <c r="K18" s="14">
        <f>SUMIF(B:B,J18,C:C)-DRE!C21</f>
        <v>0</v>
      </c>
      <c r="L18" s="14">
        <f>SUMIF(B:B,J18,D:D)-DRE!D21</f>
        <v>0</v>
      </c>
      <c r="M18" s="14">
        <f>SUMIF(B:B,J18,E:E)-DRE!E21</f>
        <v>0</v>
      </c>
      <c r="N18" s="14">
        <f>SUMIF(B:B,J18,F:F)-DRE!F21</f>
        <v>0</v>
      </c>
    </row>
    <row r="19" spans="2:14">
      <c r="B19" s="19" t="s">
        <v>17</v>
      </c>
      <c r="C19" s="12">
        <f>SUMIFS(ORÇAMENTO!$E$10:$E$42,ORÇAMENTO!$B$10:$B$42,ENTREGAS!B19,ORÇAMENTO!$D$10:$D$42,$B$2)</f>
        <v>0</v>
      </c>
      <c r="D19" s="12">
        <f>SUMIFS(ORÇAMENTO!$F$10:$F$42,ORÇAMENTO!$B$10:$B$42,ENTREGAS!B19,ORÇAMENTO!$D$10:$D$42,$B$2)</f>
        <v>0</v>
      </c>
      <c r="E19" s="12">
        <f>SUMIFS(ORÇAMENTO!$G$10:$G$42,ORÇAMENTO!$B$10:$B$42,ENTREGAS!B19,ORÇAMENTO!$D$10:$D$42,$B$2)</f>
        <v>0</v>
      </c>
      <c r="F19" s="50">
        <f t="shared" si="0"/>
        <v>0</v>
      </c>
      <c r="J19" s="19" t="s">
        <v>17</v>
      </c>
      <c r="K19" s="14">
        <f>SUMIF(B:B,J19,C:C)-DRE!C22</f>
        <v>0</v>
      </c>
      <c r="L19" s="14">
        <f>SUMIF(B:B,J19,D:D)-DRE!D22</f>
        <v>0</v>
      </c>
      <c r="M19" s="14">
        <f>SUMIF(B:B,J19,E:E)-DRE!E22</f>
        <v>0</v>
      </c>
      <c r="N19" s="14">
        <f>SUMIF(B:B,J19,F:F)-DRE!F22</f>
        <v>0</v>
      </c>
    </row>
    <row r="20" spans="2:14">
      <c r="B20" s="15" t="s">
        <v>111</v>
      </c>
      <c r="C20" s="14">
        <f>SUMIFS(ORÇAMENTO!$E$10:$E$42,ORÇAMENTO!$B$10:$B$42,ENTREGAS!B20,ORÇAMENTO!$D$10:$D$42,$B$2)</f>
        <v>0</v>
      </c>
      <c r="D20" s="14">
        <f>SUMIFS(ORÇAMENTO!$F$10:$F$42,ORÇAMENTO!$B$10:$B$42,ENTREGAS!B20,ORÇAMENTO!$D$10:$D$42,$B$2)</f>
        <v>0</v>
      </c>
      <c r="E20" s="14">
        <f>SUMIFS(ORÇAMENTO!$G$10:$G$42,ORÇAMENTO!$B$10:$B$42,ENTREGAS!B20,ORÇAMENTO!$D$10:$D$42,$B$2)</f>
        <v>0</v>
      </c>
      <c r="F20" s="14">
        <v>0</v>
      </c>
      <c r="J20" s="15" t="s">
        <v>111</v>
      </c>
      <c r="K20" s="14">
        <f>SUMIF(B:B,J20,C:C)-DRE!C23</f>
        <v>0</v>
      </c>
      <c r="L20" s="14">
        <f>SUMIF(B:B,J20,D:D)-DRE!D23</f>
        <v>0</v>
      </c>
      <c r="M20" s="14">
        <f>SUMIF(B:B,J20,E:E)-DRE!E23</f>
        <v>-743697.79310559074</v>
      </c>
      <c r="N20" s="14">
        <f>SUMIF(B:B,J20,F:F)-DRE!F23</f>
        <v>-743697.79310559074</v>
      </c>
    </row>
    <row r="21" spans="2:14">
      <c r="B21" s="15" t="s">
        <v>14</v>
      </c>
      <c r="C21" s="13">
        <f>SUMIFS(ORÇAMENTO!$E$10:$E$42,ORÇAMENTO!$B$10:$B$42,ENTREGAS!B21,ORÇAMENTO!$D$10:$D$42,$B$2)</f>
        <v>0</v>
      </c>
      <c r="D21" s="13">
        <f>SUMIFS(ORÇAMENTO!$F$10:$F$42,ORÇAMENTO!$B$10:$B$42,ENTREGAS!B21,ORÇAMENTO!$D$10:$D$42,$B$2)</f>
        <v>218235.02672881944</v>
      </c>
      <c r="E21" s="13">
        <f>SUMIFS(ORÇAMENTO!$G$10:$G$42,ORÇAMENTO!$B$10:$B$42,ENTREGAS!B21,ORÇAMENTO!$D$10:$D$42,$B$2)</f>
        <v>743697.79310559074</v>
      </c>
      <c r="F21" s="14">
        <f t="shared" si="0"/>
        <v>961932.81983441021</v>
      </c>
      <c r="J21" s="15" t="s">
        <v>14</v>
      </c>
      <c r="K21" s="14">
        <f>SUMIF(B:B,J21,C:C)-DRE!C24</f>
        <v>0</v>
      </c>
      <c r="L21" s="14">
        <f>SUMIF(B:B,J21,D:D)-DRE!D24</f>
        <v>0</v>
      </c>
      <c r="M21" s="14">
        <f>SUMIF(B:B,J21,E:E)-DRE!E24</f>
        <v>743697.79310559074</v>
      </c>
      <c r="N21" s="14">
        <f>SUMIF(B:B,J21,F:F)-DRE!F24</f>
        <v>743697.79310559074</v>
      </c>
    </row>
    <row r="22" spans="2:14">
      <c r="B22" s="47" t="s">
        <v>144</v>
      </c>
      <c r="C22" s="48">
        <f>SUM(C3,C20,C21)</f>
        <v>0</v>
      </c>
      <c r="D22" s="48">
        <f>SUM(D3,D20,D21)</f>
        <v>508319.55496542412</v>
      </c>
      <c r="E22" s="48">
        <f>SUM(E3,E20,E21)</f>
        <v>1615358.0756847579</v>
      </c>
      <c r="F22" s="48">
        <f>SUM(F3,F20,F21)</f>
        <v>2123677.6306501823</v>
      </c>
      <c r="J22" s="21" t="s">
        <v>144</v>
      </c>
      <c r="K22" s="14">
        <f>SUMIF(B:B,J22,C:C)-DRE!C25</f>
        <v>0</v>
      </c>
      <c r="L22" s="14">
        <f>SUMIF(B:B,J22,D:D)-DRE!D25</f>
        <v>0</v>
      </c>
      <c r="M22" s="14">
        <f>SUMIF(B:B,J22,E:E)-DRE!E25</f>
        <v>3510769.1608386082</v>
      </c>
      <c r="N22" s="14">
        <f>SUMIF(B:B,J22,F:F)-DRE!F25</f>
        <v>3510769.1608386086</v>
      </c>
    </row>
    <row r="26" spans="2:14" ht="18.75">
      <c r="B26" s="49" t="s">
        <v>94</v>
      </c>
      <c r="C26" s="43" t="s">
        <v>131</v>
      </c>
      <c r="D26" s="43" t="s">
        <v>132</v>
      </c>
      <c r="E26" s="43" t="s">
        <v>133</v>
      </c>
      <c r="F26" s="43" t="s">
        <v>134</v>
      </c>
    </row>
    <row r="27" spans="2:14">
      <c r="B27" s="18" t="s">
        <v>136</v>
      </c>
      <c r="C27" s="14">
        <f>SUM(C28:C43)</f>
        <v>0</v>
      </c>
      <c r="D27" s="14">
        <f t="shared" ref="D27:F27" si="1">SUM(D28:D43)</f>
        <v>99913.90038833904</v>
      </c>
      <c r="E27" s="14">
        <f t="shared" si="1"/>
        <v>413049.28644891235</v>
      </c>
      <c r="F27" s="14">
        <f t="shared" si="1"/>
        <v>512963.18683725141</v>
      </c>
    </row>
    <row r="28" spans="2:14">
      <c r="B28" s="19" t="s">
        <v>15</v>
      </c>
      <c r="C28" s="12">
        <f>SUMIFS(ORÇAMENTO!$E$10:$E$42,ORÇAMENTO!$B$10:$B$42,ENTREGAS!B28,ORÇAMENTO!$D$10:$D$42,$B$2)</f>
        <v>0</v>
      </c>
      <c r="D28" s="12">
        <f>SUMIFS(ORÇAMENTO!$F$10:$F$42,ORÇAMENTO!$B$10:$B$42,ENTREGAS!B28,ORÇAMENTO!$D$10:$D$42,$B$26)</f>
        <v>89113.90038833904</v>
      </c>
      <c r="E28" s="12">
        <f>SUMIFS(ORÇAMENTO!$G$10:$G$42,ORÇAMENTO!$B$10:$B$42,ENTREGAS!B28,ORÇAMENTO!$D$10:$D$42,$B$26)</f>
        <v>367257.28644891235</v>
      </c>
      <c r="F28" s="50">
        <f>SUM(C28:E28)</f>
        <v>456371.18683725141</v>
      </c>
    </row>
    <row r="29" spans="2:14">
      <c r="B29" s="19" t="s">
        <v>139</v>
      </c>
      <c r="C29" s="12">
        <f>SUMIFS(ORÇAMENTO!$E$10:$E$42,ORÇAMENTO!$B$10:$B$42,ENTREGAS!B29,ORÇAMENTO!$D$10:$D$42,$B$2)</f>
        <v>0</v>
      </c>
      <c r="D29" s="12">
        <f>SUMIFS(ORÇAMENTO!$F$10:$F$42,ORÇAMENTO!$B$10:$B$42,ENTREGAS!B29,ORÇAMENTO!$D$10:$D$42,$B$26)</f>
        <v>0</v>
      </c>
      <c r="E29" s="12">
        <f>SUMIFS(ORÇAMENTO!$G$10:$G$42,ORÇAMENTO!$B$10:$B$42,ENTREGAS!B29,ORÇAMENTO!$D$10:$D$42,$B$26)</f>
        <v>0</v>
      </c>
      <c r="F29" s="50">
        <f t="shared" ref="F29:F43" si="2">SUM(C29:E29)</f>
        <v>0</v>
      </c>
    </row>
    <row r="30" spans="2:14">
      <c r="B30" s="19" t="s">
        <v>5</v>
      </c>
      <c r="C30" s="12">
        <f>SUMIFS(ORÇAMENTO!$E$10:$E$42,ORÇAMENTO!$B$10:$B$42,ENTREGAS!B30,ORÇAMENTO!$D$10:$D$42,$B$2)</f>
        <v>0</v>
      </c>
      <c r="D30" s="12">
        <f>SUMIFS(ORÇAMENTO!$F$10:$F$42,ORÇAMENTO!$B$10:$B$42,ENTREGAS!B30,ORÇAMENTO!$D$10:$D$42,$B$26)</f>
        <v>10800</v>
      </c>
      <c r="E30" s="12">
        <f>SUMIFS(ORÇAMENTO!$G$10:$G$42,ORÇAMENTO!$B$10:$B$42,ENTREGAS!B30,ORÇAMENTO!$D$10:$D$42,$B$26)</f>
        <v>45792</v>
      </c>
      <c r="F30" s="50">
        <f t="shared" si="2"/>
        <v>56592</v>
      </c>
    </row>
    <row r="31" spans="2:14">
      <c r="B31" s="19" t="s">
        <v>3</v>
      </c>
      <c r="C31" s="12">
        <f>SUMIFS(ORÇAMENTO!$E$10:$E$42,ORÇAMENTO!$B$10:$B$42,ENTREGAS!B31,ORÇAMENTO!$D$10:$D$42,$B$2)</f>
        <v>0</v>
      </c>
      <c r="D31" s="12">
        <f>SUMIFS(ORÇAMENTO!$F$10:$F$42,ORÇAMENTO!$B$10:$B$42,ENTREGAS!B31,ORÇAMENTO!$D$10:$D$42,$B$26)</f>
        <v>0</v>
      </c>
      <c r="E31" s="12">
        <f>SUMIFS(ORÇAMENTO!$G$10:$G$42,ORÇAMENTO!$B$10:$B$42,ENTREGAS!B31,ORÇAMENTO!$D$10:$D$42,$B$26)</f>
        <v>0</v>
      </c>
      <c r="F31" s="50">
        <f t="shared" si="2"/>
        <v>0</v>
      </c>
    </row>
    <row r="32" spans="2:14">
      <c r="B32" s="20" t="s">
        <v>2</v>
      </c>
      <c r="C32" s="12">
        <f>SUMIFS(ORÇAMENTO!$E$10:$E$42,ORÇAMENTO!$B$10:$B$42,ENTREGAS!B32,ORÇAMENTO!$D$10:$D$42,$B$2)</f>
        <v>0</v>
      </c>
      <c r="D32" s="12">
        <f>SUMIFS(ORÇAMENTO!$F$10:$F$42,ORÇAMENTO!$B$10:$B$42,ENTREGAS!B32,ORÇAMENTO!$D$10:$D$42,$B$26)</f>
        <v>0</v>
      </c>
      <c r="E32" s="12">
        <f>SUMIFS(ORÇAMENTO!$G$10:$G$42,ORÇAMENTO!$B$10:$B$42,ENTREGAS!B32,ORÇAMENTO!$D$10:$D$42,$B$26)</f>
        <v>0</v>
      </c>
      <c r="F32" s="50">
        <f t="shared" si="2"/>
        <v>0</v>
      </c>
      <c r="H32" s="25"/>
    </row>
    <row r="33" spans="2:6">
      <c r="B33" s="20" t="s">
        <v>4</v>
      </c>
      <c r="C33" s="12">
        <f>SUMIFS(ORÇAMENTO!$E$10:$E$42,ORÇAMENTO!$B$10:$B$42,ENTREGAS!B33,ORÇAMENTO!$D$10:$D$42,$B$2)</f>
        <v>0</v>
      </c>
      <c r="D33" s="12">
        <f>SUMIFS(ORÇAMENTO!$F$10:$F$42,ORÇAMENTO!$B$10:$B$42,ENTREGAS!B33,ORÇAMENTO!$D$10:$D$42,$B$26)</f>
        <v>0</v>
      </c>
      <c r="E33" s="12">
        <f>SUMIFS(ORÇAMENTO!$G$10:$G$42,ORÇAMENTO!$B$10:$B$42,ENTREGAS!B33,ORÇAMENTO!$D$10:$D$42,$B$26)</f>
        <v>0</v>
      </c>
      <c r="F33" s="50">
        <f t="shared" si="2"/>
        <v>0</v>
      </c>
    </row>
    <row r="34" spans="2:6">
      <c r="B34" s="19" t="s">
        <v>9</v>
      </c>
      <c r="C34" s="12">
        <f>SUMIFS(ORÇAMENTO!$E$10:$E$42,ORÇAMENTO!$B$10:$B$42,ENTREGAS!B34,ORÇAMENTO!$D$10:$D$42,$B$2)</f>
        <v>0</v>
      </c>
      <c r="D34" s="12">
        <f>SUMIFS(ORÇAMENTO!$F$10:$F$42,ORÇAMENTO!$B$10:$B$42,ENTREGAS!B34,ORÇAMENTO!$D$10:$D$42,$B$26)</f>
        <v>0</v>
      </c>
      <c r="E34" s="12">
        <f>SUMIFS(ORÇAMENTO!$G$10:$G$42,ORÇAMENTO!$B$10:$B$42,ENTREGAS!B34,ORÇAMENTO!$D$10:$D$42,$B$26)</f>
        <v>0</v>
      </c>
      <c r="F34" s="50">
        <f t="shared" si="2"/>
        <v>0</v>
      </c>
    </row>
    <row r="35" spans="2:6">
      <c r="B35" s="19" t="s">
        <v>96</v>
      </c>
      <c r="C35" s="12">
        <f>SUMIFS(ORÇAMENTO!$E$10:$E$42,ORÇAMENTO!$B$10:$B$42,ENTREGAS!B35,ORÇAMENTO!$D$10:$D$42,$B$2)</f>
        <v>0</v>
      </c>
      <c r="D35" s="12">
        <f>SUMIFS(ORÇAMENTO!$F$10:$F$42,ORÇAMENTO!$B$10:$B$42,ENTREGAS!B35,ORÇAMENTO!$D$10:$D$42,$B$26)</f>
        <v>0</v>
      </c>
      <c r="E35" s="12">
        <f>SUMIFS(ORÇAMENTO!$G$10:$G$42,ORÇAMENTO!$B$10:$B$42,ENTREGAS!B35,ORÇAMENTO!$D$10:$D$42,$B$26)</f>
        <v>0</v>
      </c>
      <c r="F35" s="50">
        <f t="shared" si="2"/>
        <v>0</v>
      </c>
    </row>
    <row r="36" spans="2:6">
      <c r="B36" s="19" t="s">
        <v>98</v>
      </c>
      <c r="C36" s="12">
        <f>SUMIFS(ORÇAMENTO!$E$10:$E$42,ORÇAMENTO!$B$10:$B$42,ENTREGAS!B36,ORÇAMENTO!$D$10:$D$42,$B$2)</f>
        <v>0</v>
      </c>
      <c r="D36" s="12">
        <f>SUMIFS(ORÇAMENTO!$F$10:$F$42,ORÇAMENTO!$B$10:$B$42,ENTREGAS!B36,ORÇAMENTO!$D$10:$D$42,$B$26)</f>
        <v>0</v>
      </c>
      <c r="E36" s="12">
        <f>SUMIFS(ORÇAMENTO!$G$10:$G$42,ORÇAMENTO!$B$10:$B$42,ENTREGAS!B36,ORÇAMENTO!$D$10:$D$42,$B$26)</f>
        <v>0</v>
      </c>
      <c r="F36" s="50">
        <f t="shared" si="2"/>
        <v>0</v>
      </c>
    </row>
    <row r="37" spans="2:6">
      <c r="B37" s="19" t="s">
        <v>99</v>
      </c>
      <c r="C37" s="12">
        <f>SUMIFS(ORÇAMENTO!$E$10:$E$42,ORÇAMENTO!$B$10:$B$42,ENTREGAS!B37,ORÇAMENTO!$D$10:$D$42,$B$2)</f>
        <v>0</v>
      </c>
      <c r="D37" s="12">
        <f>SUMIFS(ORÇAMENTO!$F$10:$F$42,ORÇAMENTO!$B$10:$B$42,ENTREGAS!B37,ORÇAMENTO!$D$10:$D$42,$B$26)</f>
        <v>0</v>
      </c>
      <c r="E37" s="12">
        <f>SUMIFS(ORÇAMENTO!$G$10:$G$42,ORÇAMENTO!$B$10:$B$42,ENTREGAS!B37,ORÇAMENTO!$D$10:$D$42,$B$26)</f>
        <v>0</v>
      </c>
      <c r="F37" s="50">
        <f t="shared" si="2"/>
        <v>0</v>
      </c>
    </row>
    <row r="38" spans="2:6">
      <c r="B38" s="19" t="s">
        <v>102</v>
      </c>
      <c r="C38" s="12">
        <f>SUMIFS(ORÇAMENTO!$E$10:$E$42,ORÇAMENTO!$B$10:$B$42,ENTREGAS!B38,ORÇAMENTO!$D$10:$D$42,$B$2)</f>
        <v>0</v>
      </c>
      <c r="D38" s="12">
        <f>SUMIFS(ORÇAMENTO!$F$10:$F$42,ORÇAMENTO!$B$10:$B$42,ENTREGAS!B38,ORÇAMENTO!$D$10:$D$42,$B$26)</f>
        <v>0</v>
      </c>
      <c r="E38" s="12">
        <f>SUMIFS(ORÇAMENTO!$G$10:$G$42,ORÇAMENTO!$B$10:$B$42,ENTREGAS!B38,ORÇAMENTO!$D$10:$D$42,$B$26)</f>
        <v>0</v>
      </c>
      <c r="F38" s="50">
        <f t="shared" si="2"/>
        <v>0</v>
      </c>
    </row>
    <row r="39" spans="2:6">
      <c r="B39" s="20" t="s">
        <v>104</v>
      </c>
      <c r="C39" s="12">
        <f>SUMIFS(ORÇAMENTO!$E$10:$E$42,ORÇAMENTO!$B$10:$B$42,ENTREGAS!B39,ORÇAMENTO!$D$10:$D$42,$B$2)</f>
        <v>0</v>
      </c>
      <c r="D39" s="12">
        <f>SUMIFS(ORÇAMENTO!$F$10:$F$42,ORÇAMENTO!$B$10:$B$42,ENTREGAS!B39,ORÇAMENTO!$D$10:$D$42,$B$26)</f>
        <v>0</v>
      </c>
      <c r="E39" s="12">
        <f>SUMIFS(ORÇAMENTO!$G$10:$G$42,ORÇAMENTO!$B$10:$B$42,ENTREGAS!B39,ORÇAMENTO!$D$10:$D$42,$B$26)</f>
        <v>0</v>
      </c>
      <c r="F39" s="50">
        <f>SUM(C39:E39)</f>
        <v>0</v>
      </c>
    </row>
    <row r="40" spans="2:6">
      <c r="B40" s="19" t="s">
        <v>16</v>
      </c>
      <c r="C40" s="12">
        <f>SUMIFS(ORÇAMENTO!$E$10:$E$42,ORÇAMENTO!$B$10:$B$42,ENTREGAS!B40,ORÇAMENTO!$D$10:$D$42,$B$2)</f>
        <v>0</v>
      </c>
      <c r="D40" s="12">
        <f>SUMIFS(ORÇAMENTO!$F$10:$F$42,ORÇAMENTO!$B$10:$B$42,ENTREGAS!B40,ORÇAMENTO!$D$10:$D$42,$B$26)</f>
        <v>0</v>
      </c>
      <c r="E40" s="12">
        <f>SUMIFS(ORÇAMENTO!$G$10:$G$42,ORÇAMENTO!$B$10:$B$42,ENTREGAS!B40,ORÇAMENTO!$D$10:$D$42,$B$26)</f>
        <v>0</v>
      </c>
      <c r="F40" s="50">
        <f t="shared" si="2"/>
        <v>0</v>
      </c>
    </row>
    <row r="41" spans="2:6">
      <c r="B41" s="19" t="s">
        <v>13</v>
      </c>
      <c r="C41" s="12">
        <f>SUMIFS(ORÇAMENTO!$E$10:$E$42,ORÇAMENTO!$B$10:$B$42,ENTREGAS!B41,ORÇAMENTO!$D$10:$D$42,$B$2)</f>
        <v>0</v>
      </c>
      <c r="D41" s="12">
        <f>SUMIFS(ORÇAMENTO!$F$10:$F$42,ORÇAMENTO!$B$10:$B$42,ENTREGAS!B41,ORÇAMENTO!$D$10:$D$42,$B$26)</f>
        <v>0</v>
      </c>
      <c r="E41" s="12">
        <f>SUMIFS(ORÇAMENTO!$G$10:$G$42,ORÇAMENTO!$B$10:$B$42,ENTREGAS!B41,ORÇAMENTO!$D$10:$D$42,$B$26)</f>
        <v>0</v>
      </c>
      <c r="F41" s="50">
        <f t="shared" si="2"/>
        <v>0</v>
      </c>
    </row>
    <row r="42" spans="2:6">
      <c r="B42" s="19" t="s">
        <v>108</v>
      </c>
      <c r="C42" s="12">
        <f>SUMIFS(ORÇAMENTO!$E$10:$E$42,ORÇAMENTO!$B$10:$B$42,ENTREGAS!B42,ORÇAMENTO!$D$10:$D$42,$B$2)</f>
        <v>0</v>
      </c>
      <c r="D42" s="12">
        <f>SUMIFS(ORÇAMENTO!$F$10:$F$42,ORÇAMENTO!$B$10:$B$42,ENTREGAS!B42,ORÇAMENTO!$D$10:$D$42,$B$26)</f>
        <v>0</v>
      </c>
      <c r="E42" s="12">
        <f>SUMIFS(ORÇAMENTO!$G$10:$G$42,ORÇAMENTO!$B$10:$B$42,ENTREGAS!B42,ORÇAMENTO!$D$10:$D$42,$B$26)</f>
        <v>0</v>
      </c>
      <c r="F42" s="50">
        <f t="shared" si="2"/>
        <v>0</v>
      </c>
    </row>
    <row r="43" spans="2:6">
      <c r="B43" s="19" t="s">
        <v>17</v>
      </c>
      <c r="C43" s="12">
        <f>SUMIFS(ORÇAMENTO!$E$10:$E$42,ORÇAMENTO!$B$10:$B$42,ENTREGAS!B43,ORÇAMENTO!$D$10:$D$42,$B$2)</f>
        <v>0</v>
      </c>
      <c r="D43" s="12">
        <f>SUMIFS(ORÇAMENTO!$F$10:$F$42,ORÇAMENTO!$B$10:$B$42,ENTREGAS!B43,ORÇAMENTO!$D$10:$D$42,$B$26)</f>
        <v>0</v>
      </c>
      <c r="E43" s="12">
        <f>SUMIFS(ORÇAMENTO!$G$10:$G$42,ORÇAMENTO!$B$10:$B$42,ENTREGAS!B43,ORÇAMENTO!$D$10:$D$42,$B$26)</f>
        <v>0</v>
      </c>
      <c r="F43" s="50">
        <f t="shared" si="2"/>
        <v>0</v>
      </c>
    </row>
    <row r="44" spans="2:6">
      <c r="B44" s="15" t="s">
        <v>111</v>
      </c>
      <c r="C44" s="14">
        <f>SUMIFS(ORÇAMENTO!$E$10:$E$42,ORÇAMENTO!$B$10:$B$42,ENTREGAS!B44,ORÇAMENTO!$D$10:$D$42,$B$2)</f>
        <v>0</v>
      </c>
      <c r="D44" s="14">
        <f>SUMIFS(ORÇAMENTO!$F$10:$F$42,ORÇAMENTO!$B$10:$B$42,ENTREGAS!B44,ORÇAMENTO!$D$10:$D$42,$B$26)</f>
        <v>0</v>
      </c>
      <c r="E44" s="14">
        <f>SUMIFS(ORÇAMENTO!$G$10:$G$42,ORÇAMENTO!$B$10:$B$42,ENTREGAS!B44,ORÇAMENTO!$D$10:$D$42,$B$26)</f>
        <v>0</v>
      </c>
      <c r="F44" s="14"/>
    </row>
    <row r="45" spans="2:6">
      <c r="B45" s="47" t="s">
        <v>144</v>
      </c>
      <c r="C45" s="48">
        <f>SUM(C27,C44)</f>
        <v>0</v>
      </c>
      <c r="D45" s="48">
        <f>SUM(D27,D44)</f>
        <v>99913.90038833904</v>
      </c>
      <c r="E45" s="48">
        <f>SUM(E27,E44)</f>
        <v>413049.28644891235</v>
      </c>
      <c r="F45" s="48">
        <f>SUM(F27,F44)</f>
        <v>512963.18683725141</v>
      </c>
    </row>
    <row r="49" spans="2:8" ht="18.75">
      <c r="B49" s="49" t="s">
        <v>91</v>
      </c>
      <c r="C49" s="43" t="s">
        <v>131</v>
      </c>
      <c r="D49" s="43" t="s">
        <v>132</v>
      </c>
      <c r="E49" s="43" t="s">
        <v>133</v>
      </c>
      <c r="F49" s="43" t="s">
        <v>134</v>
      </c>
    </row>
    <row r="50" spans="2:8">
      <c r="B50" s="18" t="s">
        <v>136</v>
      </c>
      <c r="C50" s="14">
        <f>SUM(C51:C66)</f>
        <v>0</v>
      </c>
      <c r="D50" s="14">
        <f t="shared" ref="D50" si="3">SUM(D51:D66)</f>
        <v>824677.27537864633</v>
      </c>
      <c r="E50" s="14">
        <f t="shared" ref="E50" si="4">SUM(E51:E66)</f>
        <v>2793727.0611663689</v>
      </c>
      <c r="F50" s="14">
        <f t="shared" ref="F50" si="5">SUM(F51:F66)</f>
        <v>3618404.3365450152</v>
      </c>
    </row>
    <row r="51" spans="2:8">
      <c r="B51" s="19" t="s">
        <v>15</v>
      </c>
      <c r="C51" s="12">
        <f>SUMIFS(ORÇAMENTO!$E$10:$E$42,ORÇAMENTO!$B$10:$B$42,ENTREGAS!B51,ORÇAMENTO!$D$10:$D$42,$B$2)</f>
        <v>0</v>
      </c>
      <c r="D51" s="12">
        <f>SUMIFS(ORÇAMENTO!$F$10:$F$42,ORÇAMENTO!$B$10:$B$42,ENTREGAS!B51,ORÇAMENTO!$D$10:$D$42,$B$49)</f>
        <v>677077.27537864633</v>
      </c>
      <c r="E51" s="12">
        <f>SUMIFS(ORÇAMENTO!$G$10:$G$42,ORÇAMENTO!$B$10:$B$42,ENTREGAS!B51,ORÇAMENTO!$D$10:$D$42,$B$49)</f>
        <v>2505343.0611663689</v>
      </c>
      <c r="F51" s="50">
        <f t="shared" ref="F51:F67" si="6">SUM(C51,D51,E51)</f>
        <v>3182420.3365450152</v>
      </c>
    </row>
    <row r="52" spans="2:8">
      <c r="B52" s="19" t="s">
        <v>139</v>
      </c>
      <c r="C52" s="12">
        <f>SUMIFS(ORÇAMENTO!$E$10:$E$42,ORÇAMENTO!$B$10:$B$42,ENTREGAS!B52,ORÇAMENTO!$D$10:$D$42,$B$2)</f>
        <v>0</v>
      </c>
      <c r="D52" s="12">
        <f>SUMIFS(ORÇAMENTO!$F$10:$F$42,ORÇAMENTO!$B$10:$B$42,ENTREGAS!B52,ORÇAMENTO!$D$10:$D$42,$B$49)</f>
        <v>0</v>
      </c>
      <c r="E52" s="12">
        <f>SUMIFS(ORÇAMENTO!$G$10:$G$42,ORÇAMENTO!$B$10:$B$42,ENTREGAS!B52,ORÇAMENTO!$D$10:$D$42,$B$49)</f>
        <v>0</v>
      </c>
      <c r="F52" s="50">
        <f t="shared" si="6"/>
        <v>0</v>
      </c>
    </row>
    <row r="53" spans="2:8">
      <c r="B53" s="19" t="s">
        <v>5</v>
      </c>
      <c r="C53" s="12">
        <f>SUMIFS(ORÇAMENTO!$E$10:$E$42,ORÇAMENTO!$B$10:$B$42,ENTREGAS!B53,ORÇAMENTO!$D$10:$D$42,$B$2)</f>
        <v>0</v>
      </c>
      <c r="D53" s="12">
        <f>SUMIFS(ORÇAMENTO!$F$10:$F$42,ORÇAMENTO!$B$10:$B$42,ENTREGAS!B53,ORÇAMENTO!$D$10:$D$42,$B$49)</f>
        <v>75600</v>
      </c>
      <c r="E53" s="12">
        <f>SUMIFS(ORÇAMENTO!$G$10:$G$42,ORÇAMENTO!$B$10:$B$42,ENTREGAS!B53,ORÇAMENTO!$D$10:$D$42,$B$49)</f>
        <v>288384</v>
      </c>
      <c r="F53" s="50">
        <f t="shared" si="6"/>
        <v>363984</v>
      </c>
    </row>
    <row r="54" spans="2:8">
      <c r="B54" s="19" t="s">
        <v>3</v>
      </c>
      <c r="C54" s="12">
        <f>SUMIFS(ORÇAMENTO!$E$10:$E$42,ORÇAMENTO!$B$10:$B$42,ENTREGAS!B54,ORÇAMENTO!$D$10:$D$42,$B$2)</f>
        <v>0</v>
      </c>
      <c r="D54" s="12">
        <f>SUMIFS(ORÇAMENTO!$F$10:$F$42,ORÇAMENTO!$B$10:$B$42,ENTREGAS!B54,ORÇAMENTO!$D$10:$D$42,$B$49)</f>
        <v>0</v>
      </c>
      <c r="E54" s="12">
        <f>SUMIFS(ORÇAMENTO!$G$10:$G$42,ORÇAMENTO!$B$10:$B$42,ENTREGAS!B54,ORÇAMENTO!$D$10:$D$42,$B$49)</f>
        <v>0</v>
      </c>
      <c r="F54" s="50">
        <f t="shared" si="6"/>
        <v>0</v>
      </c>
      <c r="H54" s="25"/>
    </row>
    <row r="55" spans="2:8">
      <c r="B55" s="20" t="s">
        <v>2</v>
      </c>
      <c r="C55" s="12">
        <f>SUMIFS(ORÇAMENTO!$E$10:$E$42,ORÇAMENTO!$B$10:$B$42,ENTREGAS!B55,ORÇAMENTO!$D$10:$D$42,$B$2)</f>
        <v>0</v>
      </c>
      <c r="D55" s="12">
        <f>SUMIFS(ORÇAMENTO!$F$10:$F$42,ORÇAMENTO!$B$10:$B$42,ENTREGAS!B55,ORÇAMENTO!$D$10:$D$42,$B$49)</f>
        <v>0</v>
      </c>
      <c r="E55" s="12">
        <f>SUMIFS(ORÇAMENTO!$G$10:$G$42,ORÇAMENTO!$B$10:$B$42,ENTREGAS!B55,ORÇAMENTO!$D$10:$D$42,$B$49)</f>
        <v>0</v>
      </c>
      <c r="F55" s="50">
        <f t="shared" si="6"/>
        <v>0</v>
      </c>
    </row>
    <row r="56" spans="2:8">
      <c r="B56" s="20" t="s">
        <v>4</v>
      </c>
      <c r="C56" s="12">
        <f>SUMIFS(ORÇAMENTO!$E$10:$E$42,ORÇAMENTO!$B$10:$B$42,ENTREGAS!B56,ORÇAMENTO!$D$10:$D$42,$B$2)</f>
        <v>0</v>
      </c>
      <c r="D56" s="12">
        <f>SUMIFS(ORÇAMENTO!$F$10:$F$42,ORÇAMENTO!$B$10:$B$42,ENTREGAS!B56,ORÇAMENTO!$D$10:$D$42,$B$49)</f>
        <v>0</v>
      </c>
      <c r="E56" s="12">
        <f>SUMIFS(ORÇAMENTO!$G$10:$G$42,ORÇAMENTO!$B$10:$B$42,ENTREGAS!B56,ORÇAMENTO!$D$10:$D$42,$B$49)</f>
        <v>0</v>
      </c>
      <c r="F56" s="50">
        <f t="shared" si="6"/>
        <v>0</v>
      </c>
    </row>
    <row r="57" spans="2:8">
      <c r="B57" s="19" t="s">
        <v>9</v>
      </c>
      <c r="C57" s="12">
        <f>SUMIFS(ORÇAMENTO!$E$10:$E$42,ORÇAMENTO!$B$10:$B$42,ENTREGAS!B57,ORÇAMENTO!$D$10:$D$42,$B$2)</f>
        <v>0</v>
      </c>
      <c r="D57" s="12">
        <f>SUMIFS(ORÇAMENTO!$F$10:$F$42,ORÇAMENTO!$B$10:$B$42,ENTREGAS!B57,ORÇAMENTO!$D$10:$D$42,$B$49)</f>
        <v>0</v>
      </c>
      <c r="E57" s="12">
        <f>SUMIFS(ORÇAMENTO!$G$10:$G$42,ORÇAMENTO!$B$10:$B$42,ENTREGAS!B57,ORÇAMENTO!$D$10:$D$42,$B$49)</f>
        <v>0</v>
      </c>
      <c r="F57" s="50">
        <f t="shared" si="6"/>
        <v>0</v>
      </c>
    </row>
    <row r="58" spans="2:8">
      <c r="B58" s="19" t="s">
        <v>96</v>
      </c>
      <c r="C58" s="12">
        <f>SUMIFS(ORÇAMENTO!$E$10:$E$42,ORÇAMENTO!$B$10:$B$42,ENTREGAS!B58,ORÇAMENTO!$D$10:$D$42,$B$2)</f>
        <v>0</v>
      </c>
      <c r="D58" s="12">
        <f>SUMIFS(ORÇAMENTO!$F$10:$F$42,ORÇAMENTO!$B$10:$B$42,ENTREGAS!B58,ORÇAMENTO!$D$10:$D$42,$B$49)</f>
        <v>0</v>
      </c>
      <c r="E58" s="12">
        <f>SUMIFS(ORÇAMENTO!$G$10:$G$42,ORÇAMENTO!$B$10:$B$42,ENTREGAS!B58,ORÇAMENTO!$D$10:$D$42,$B$49)</f>
        <v>0</v>
      </c>
      <c r="F58" s="50">
        <f t="shared" si="6"/>
        <v>0</v>
      </c>
    </row>
    <row r="59" spans="2:8">
      <c r="B59" s="19" t="s">
        <v>98</v>
      </c>
      <c r="C59" s="12">
        <f>SUMIFS(ORÇAMENTO!$E$10:$E$42,ORÇAMENTO!$B$10:$B$42,ENTREGAS!B59,ORÇAMENTO!$D$10:$D$42,$B$2)</f>
        <v>0</v>
      </c>
      <c r="D59" s="12">
        <f>SUMIFS(ORÇAMENTO!$F$10:$F$42,ORÇAMENTO!$B$10:$B$42,ENTREGAS!B59,ORÇAMENTO!$D$10:$D$42,$B$49)</f>
        <v>0</v>
      </c>
      <c r="E59" s="12">
        <f>SUMIFS(ORÇAMENTO!$G$10:$G$42,ORÇAMENTO!$B$10:$B$42,ENTREGAS!B59,ORÇAMENTO!$D$10:$D$42,$B$49)</f>
        <v>0</v>
      </c>
      <c r="F59" s="50">
        <f t="shared" si="6"/>
        <v>0</v>
      </c>
    </row>
    <row r="60" spans="2:8">
      <c r="B60" s="19" t="s">
        <v>99</v>
      </c>
      <c r="C60" s="12">
        <f>SUMIFS(ORÇAMENTO!$E$10:$E$42,ORÇAMENTO!$B$10:$B$42,ENTREGAS!B60,ORÇAMENTO!$D$10:$D$42,$B$2)</f>
        <v>0</v>
      </c>
      <c r="D60" s="12">
        <f>SUMIFS(ORÇAMENTO!$F$10:$F$42,ORÇAMENTO!$B$10:$B$42,ENTREGAS!B60,ORÇAMENTO!$D$10:$D$42,$B$49)</f>
        <v>72000</v>
      </c>
      <c r="E60" s="12">
        <f>SUMIFS(ORÇAMENTO!$G$10:$G$42,ORÇAMENTO!$B$10:$B$42,ENTREGAS!B60,ORÇAMENTO!$D$10:$D$42,$B$49)</f>
        <v>0</v>
      </c>
      <c r="F60" s="50">
        <f t="shared" si="6"/>
        <v>72000</v>
      </c>
    </row>
    <row r="61" spans="2:8">
      <c r="B61" s="19" t="s">
        <v>102</v>
      </c>
      <c r="C61" s="12">
        <f>SUMIFS(ORÇAMENTO!$E$10:$E$42,ORÇAMENTO!$B$10:$B$42,ENTREGAS!B61,ORÇAMENTO!$D$10:$D$42,$B$2)</f>
        <v>0</v>
      </c>
      <c r="D61" s="12">
        <f>SUMIFS(ORÇAMENTO!$F$10:$F$42,ORÇAMENTO!$B$10:$B$42,ENTREGAS!B61,ORÇAMENTO!$D$10:$D$42,$B$49)</f>
        <v>0</v>
      </c>
      <c r="E61" s="12">
        <f>SUMIFS(ORÇAMENTO!$G$10:$G$42,ORÇAMENTO!$B$10:$B$42,ENTREGAS!B61,ORÇAMENTO!$D$10:$D$42,$B$49)</f>
        <v>0</v>
      </c>
      <c r="F61" s="50">
        <f t="shared" si="6"/>
        <v>0</v>
      </c>
    </row>
    <row r="62" spans="2:8">
      <c r="B62" s="20" t="s">
        <v>104</v>
      </c>
      <c r="C62" s="12">
        <f>SUMIFS(ORÇAMENTO!$E$10:$E$42,ORÇAMENTO!$B$10:$B$42,ENTREGAS!B62,ORÇAMENTO!$D$10:$D$42,$B$2)</f>
        <v>0</v>
      </c>
      <c r="D62" s="12">
        <f>SUMIFS(ORÇAMENTO!$F$10:$F$42,ORÇAMENTO!$B$10:$B$42,ENTREGAS!B62,ORÇAMENTO!$D$10:$D$42,$B$49)</f>
        <v>0</v>
      </c>
      <c r="E62" s="12">
        <f>SUMIFS(ORÇAMENTO!$G$10:$G$42,ORÇAMENTO!$B$10:$B$42,ENTREGAS!B62,ORÇAMENTO!$D$10:$D$42,$B$49)</f>
        <v>0</v>
      </c>
      <c r="F62" s="50">
        <f t="shared" si="6"/>
        <v>0</v>
      </c>
    </row>
    <row r="63" spans="2:8">
      <c r="B63" s="19" t="s">
        <v>16</v>
      </c>
      <c r="C63" s="12">
        <f>SUMIFS(ORÇAMENTO!$E$10:$E$42,ORÇAMENTO!$B$10:$B$42,ENTREGAS!B63,ORÇAMENTO!$D$10:$D$42,$B$2)</f>
        <v>0</v>
      </c>
      <c r="D63" s="12">
        <f>SUMIFS(ORÇAMENTO!$F$10:$F$42,ORÇAMENTO!$B$10:$B$42,ENTREGAS!B63,ORÇAMENTO!$D$10:$D$42,$B$49)</f>
        <v>0</v>
      </c>
      <c r="E63" s="12">
        <f>SUMIFS(ORÇAMENTO!$G$10:$G$42,ORÇAMENTO!$B$10:$B$42,ENTREGAS!B63,ORÇAMENTO!$D$10:$D$42,$B$49)</f>
        <v>0</v>
      </c>
      <c r="F63" s="50">
        <f t="shared" si="6"/>
        <v>0</v>
      </c>
    </row>
    <row r="64" spans="2:8">
      <c r="B64" s="19" t="s">
        <v>13</v>
      </c>
      <c r="C64" s="12">
        <f>SUMIFS(ORÇAMENTO!$E$10:$E$42,ORÇAMENTO!$B$10:$B$42,ENTREGAS!B64,ORÇAMENTO!$D$10:$D$42,$B$2)</f>
        <v>0</v>
      </c>
      <c r="D64" s="12">
        <f>SUMIFS(ORÇAMENTO!$F$10:$F$42,ORÇAMENTO!$B$10:$B$42,ENTREGAS!B64,ORÇAMENTO!$D$10:$D$42,$B$49)</f>
        <v>0</v>
      </c>
      <c r="E64" s="12">
        <f>SUMIFS(ORÇAMENTO!$G$10:$G$42,ORÇAMENTO!$B$10:$B$42,ENTREGAS!B64,ORÇAMENTO!$D$10:$D$42,$B$49)</f>
        <v>0</v>
      </c>
      <c r="F64" s="50">
        <f t="shared" si="6"/>
        <v>0</v>
      </c>
    </row>
    <row r="65" spans="2:8">
      <c r="B65" s="19" t="s">
        <v>108</v>
      </c>
      <c r="C65" s="12">
        <f>SUMIFS(ORÇAMENTO!$E$10:$E$42,ORÇAMENTO!$B$10:$B$42,ENTREGAS!B65,ORÇAMENTO!$D$10:$D$42,$B$2)</f>
        <v>0</v>
      </c>
      <c r="D65" s="12">
        <f>SUMIFS(ORÇAMENTO!$F$10:$F$42,ORÇAMENTO!$B$10:$B$42,ENTREGAS!B65,ORÇAMENTO!$D$10:$D$42,$B$49)</f>
        <v>0</v>
      </c>
      <c r="E65" s="12">
        <f>SUMIFS(ORÇAMENTO!$G$10:$G$42,ORÇAMENTO!$B$10:$B$42,ENTREGAS!B65,ORÇAMENTO!$D$10:$D$42,$B$49)</f>
        <v>0</v>
      </c>
      <c r="F65" s="50">
        <f t="shared" si="6"/>
        <v>0</v>
      </c>
    </row>
    <row r="66" spans="2:8">
      <c r="B66" s="19" t="s">
        <v>17</v>
      </c>
      <c r="C66" s="12">
        <f>SUMIFS(ORÇAMENTO!$E$10:$E$42,ORÇAMENTO!$B$10:$B$42,ENTREGAS!B66,ORÇAMENTO!$D$10:$D$42,$B$2)</f>
        <v>0</v>
      </c>
      <c r="D66" s="12">
        <f>SUMIFS(ORÇAMENTO!$F$10:$F$42,ORÇAMENTO!$B$10:$B$42,ENTREGAS!B66,ORÇAMENTO!$D$10:$D$42,$B$49)</f>
        <v>0</v>
      </c>
      <c r="E66" s="12">
        <f>SUMIFS(ORÇAMENTO!$G$10:$G$42,ORÇAMENTO!$B$10:$B$42,ENTREGAS!B66,ORÇAMENTO!$D$10:$D$42,$B$49)</f>
        <v>0</v>
      </c>
      <c r="F66" s="50">
        <f t="shared" si="6"/>
        <v>0</v>
      </c>
    </row>
    <row r="67" spans="2:8">
      <c r="B67" s="15" t="s">
        <v>111</v>
      </c>
      <c r="C67" s="14">
        <f>SUMIFS(ORÇAMENTO!$E$10:$E$42,ORÇAMENTO!$B$10:$B$42,ENTREGAS!B67,ORÇAMENTO!$D$10:$D$42,$B$2)</f>
        <v>0</v>
      </c>
      <c r="D67" s="14">
        <f>SUMIFS(ORÇAMENTO!$F$10:$F$42,ORÇAMENTO!$B$10:$B$42,ENTREGAS!B67,ORÇAMENTO!$D$10:$D$42,$B$49)</f>
        <v>0</v>
      </c>
      <c r="E67" s="14">
        <f>SUMIFS(ORÇAMENTO!$G$10:$G$42,ORÇAMENTO!$B$10:$B$42,ENTREGAS!B67,ORÇAMENTO!$D$10:$D$42,$B$49)</f>
        <v>0</v>
      </c>
      <c r="F67" s="14">
        <f t="shared" si="6"/>
        <v>0</v>
      </c>
    </row>
    <row r="68" spans="2:8">
      <c r="B68" s="47" t="s">
        <v>144</v>
      </c>
      <c r="C68" s="48">
        <f>SUM(C50,C67)</f>
        <v>0</v>
      </c>
      <c r="D68" s="48">
        <f>SUM(D50,D67)</f>
        <v>824677.27537864633</v>
      </c>
      <c r="E68" s="48">
        <f>SUM(E50,E67)</f>
        <v>2793727.0611663689</v>
      </c>
      <c r="F68" s="48">
        <f>SUM(F50,F67)</f>
        <v>3618404.3365450152</v>
      </c>
    </row>
    <row r="72" spans="2:8" ht="18.75">
      <c r="B72" s="49" t="s">
        <v>107</v>
      </c>
      <c r="C72" s="43" t="s">
        <v>131</v>
      </c>
      <c r="D72" s="43" t="s">
        <v>132</v>
      </c>
      <c r="E72" s="43" t="s">
        <v>133</v>
      </c>
      <c r="F72" s="43" t="s">
        <v>134</v>
      </c>
    </row>
    <row r="73" spans="2:8">
      <c r="B73" s="18" t="s">
        <v>136</v>
      </c>
      <c r="C73" s="14">
        <f>SUM(C74:C89)</f>
        <v>0</v>
      </c>
      <c r="D73" s="14">
        <f>SUM(D74:D89)</f>
        <v>21989.599347480005</v>
      </c>
      <c r="E73" s="14">
        <f>SUM(E74:E89)</f>
        <v>135856.53064416</v>
      </c>
      <c r="F73" s="14">
        <f>SUM(C73,D73,E73)</f>
        <v>157846.12999163999</v>
      </c>
    </row>
    <row r="74" spans="2:8">
      <c r="B74" s="19" t="s">
        <v>15</v>
      </c>
      <c r="C74" s="12">
        <f>SUMIFS(ORÇAMENTO!$E$10:$E$42,ORÇAMENTO!$B$10:$B$42,ENTREGAS!B74,ORÇAMENTO!$D$10:$D$42,$B$2)</f>
        <v>0</v>
      </c>
      <c r="D74" s="12">
        <f>SUMIFS(ORÇAMENTO!$F$10:$F$42,ORÇAMENTO!$B$10:$B$42,ENTREGAS!B74,ORÇAMENTO!$D$10:$D$42,$B$72)</f>
        <v>15989.599347480005</v>
      </c>
      <c r="E74" s="12">
        <f>SUMIFS(ORÇAMENTO!$G$10:$G$42,ORÇAMENTO!$B$10:$B$42,ENTREGAS!B74,ORÇAMENTO!$D$10:$D$42,$B$72)</f>
        <v>65896.530644160011</v>
      </c>
      <c r="F74" s="50">
        <f t="shared" ref="F74:F90" si="7">SUM(C74,D74,E74)</f>
        <v>81886.129991640017</v>
      </c>
    </row>
    <row r="75" spans="2:8">
      <c r="B75" s="19" t="s">
        <v>139</v>
      </c>
      <c r="C75" s="12">
        <f>SUMIFS(ORÇAMENTO!$E$10:$E$42,ORÇAMENTO!$B$10:$B$42,ENTREGAS!B75,ORÇAMENTO!$D$10:$D$42,$B$2)</f>
        <v>0</v>
      </c>
      <c r="D75" s="12">
        <f>SUMIFS(ORÇAMENTO!$F$10:$F$42,ORÇAMENTO!$B$10:$B$42,ENTREGAS!B75,ORÇAMENTO!$D$10:$D$42,$B$72)</f>
        <v>0</v>
      </c>
      <c r="E75" s="12">
        <f>SUMIFS(ORÇAMENTO!$G$10:$G$42,ORÇAMENTO!$B$10:$B$42,ENTREGAS!B75,ORÇAMENTO!$D$10:$D$42,$B$72)</f>
        <v>0</v>
      </c>
      <c r="F75" s="50">
        <f t="shared" si="7"/>
        <v>0</v>
      </c>
    </row>
    <row r="76" spans="2:8">
      <c r="B76" s="19" t="s">
        <v>5</v>
      </c>
      <c r="C76" s="12">
        <f>SUMIFS(ORÇAMENTO!$E$10:$E$42,ORÇAMENTO!$B$10:$B$42,ENTREGAS!B76,ORÇAMENTO!$D$10:$D$42,$B$2)</f>
        <v>0</v>
      </c>
      <c r="D76" s="12">
        <f>SUMIFS(ORÇAMENTO!$F$10:$F$42,ORÇAMENTO!$B$10:$B$42,ENTREGAS!B76,ORÇAMENTO!$D$10:$D$42,$B$72)</f>
        <v>6000</v>
      </c>
      <c r="E76" s="12">
        <f>SUMIFS(ORÇAMENTO!$G$10:$G$42,ORÇAMENTO!$B$10:$B$42,ENTREGAS!B76,ORÇAMENTO!$D$10:$D$42,$B$72)</f>
        <v>69960</v>
      </c>
      <c r="F76" s="50">
        <f t="shared" si="7"/>
        <v>75960</v>
      </c>
    </row>
    <row r="77" spans="2:8">
      <c r="B77" s="19" t="s">
        <v>3</v>
      </c>
      <c r="C77" s="12">
        <f>SUMIFS(ORÇAMENTO!$E$10:$E$42,ORÇAMENTO!$B$10:$B$42,ENTREGAS!B77,ORÇAMENTO!$D$10:$D$42,$B$2)</f>
        <v>0</v>
      </c>
      <c r="D77" s="12">
        <f>SUMIFS(ORÇAMENTO!$F$10:$F$42,ORÇAMENTO!$B$10:$B$42,ENTREGAS!B77,ORÇAMENTO!$D$10:$D$42,$B$72)</f>
        <v>0</v>
      </c>
      <c r="E77" s="12">
        <f>SUMIFS(ORÇAMENTO!$G$10:$G$42,ORÇAMENTO!$B$10:$B$42,ENTREGAS!B77,ORÇAMENTO!$D$10:$D$42,$B$72)</f>
        <v>0</v>
      </c>
      <c r="F77" s="50">
        <f t="shared" si="7"/>
        <v>0</v>
      </c>
    </row>
    <row r="78" spans="2:8">
      <c r="B78" s="20" t="s">
        <v>2</v>
      </c>
      <c r="C78" s="12">
        <f>SUMIFS(ORÇAMENTO!$E$10:$E$42,ORÇAMENTO!$B$10:$B$42,ENTREGAS!B78,ORÇAMENTO!$D$10:$D$42,$B$2)</f>
        <v>0</v>
      </c>
      <c r="D78" s="12">
        <f>SUMIFS(ORÇAMENTO!$F$10:$F$42,ORÇAMENTO!$B$10:$B$42,ENTREGAS!B78,ORÇAMENTO!$D$10:$D$42,$B$72)</f>
        <v>0</v>
      </c>
      <c r="E78" s="12">
        <f>SUMIFS(ORÇAMENTO!$G$10:$G$42,ORÇAMENTO!$B$10:$B$42,ENTREGAS!B78,ORÇAMENTO!$D$10:$D$42,$B$72)</f>
        <v>0</v>
      </c>
      <c r="F78" s="50">
        <f t="shared" si="7"/>
        <v>0</v>
      </c>
      <c r="H78" s="25"/>
    </row>
    <row r="79" spans="2:8">
      <c r="B79" s="20" t="s">
        <v>4</v>
      </c>
      <c r="C79" s="12">
        <f>SUMIFS(ORÇAMENTO!$E$10:$E$42,ORÇAMENTO!$B$10:$B$42,ENTREGAS!B79,ORÇAMENTO!$D$10:$D$42,$B$2)</f>
        <v>0</v>
      </c>
      <c r="D79" s="12">
        <f>SUMIFS(ORÇAMENTO!$F$10:$F$42,ORÇAMENTO!$B$10:$B$42,ENTREGAS!B79,ORÇAMENTO!$D$10:$D$42,$B$72)</f>
        <v>0</v>
      </c>
      <c r="E79" s="12">
        <f>SUMIFS(ORÇAMENTO!$G$10:$G$42,ORÇAMENTO!$B$10:$B$42,ENTREGAS!B79,ORÇAMENTO!$D$10:$D$42,$B$72)</f>
        <v>0</v>
      </c>
      <c r="F79" s="50">
        <f t="shared" si="7"/>
        <v>0</v>
      </c>
    </row>
    <row r="80" spans="2:8">
      <c r="B80" s="19" t="s">
        <v>9</v>
      </c>
      <c r="C80" s="12">
        <f>SUMIFS(ORÇAMENTO!$E$10:$E$42,ORÇAMENTO!$B$10:$B$42,ENTREGAS!B80,ORÇAMENTO!$D$10:$D$42,$B$2)</f>
        <v>0</v>
      </c>
      <c r="D80" s="12">
        <f>SUMIFS(ORÇAMENTO!$F$10:$F$42,ORÇAMENTO!$B$10:$B$42,ENTREGAS!B80,ORÇAMENTO!$D$10:$D$42,$B$72)</f>
        <v>0</v>
      </c>
      <c r="E80" s="12">
        <f>SUMIFS(ORÇAMENTO!$G$10:$G$42,ORÇAMENTO!$B$10:$B$42,ENTREGAS!B80,ORÇAMENTO!$D$10:$D$42,$B$72)</f>
        <v>0</v>
      </c>
      <c r="F80" s="50">
        <f t="shared" si="7"/>
        <v>0</v>
      </c>
    </row>
    <row r="81" spans="2:6">
      <c r="B81" s="19" t="s">
        <v>96</v>
      </c>
      <c r="C81" s="12">
        <f>SUMIFS(ORÇAMENTO!$E$10:$E$42,ORÇAMENTO!$B$10:$B$42,ENTREGAS!B81,ORÇAMENTO!$D$10:$D$42,$B$2)</f>
        <v>0</v>
      </c>
      <c r="D81" s="12">
        <f>SUMIFS(ORÇAMENTO!$F$10:$F$42,ORÇAMENTO!$B$10:$B$42,ENTREGAS!B81,ORÇAMENTO!$D$10:$D$42,$B$72)</f>
        <v>0</v>
      </c>
      <c r="E81" s="12">
        <f>SUMIFS(ORÇAMENTO!$G$10:$G$42,ORÇAMENTO!$B$10:$B$42,ENTREGAS!B81,ORÇAMENTO!$D$10:$D$42,$B$72)</f>
        <v>0</v>
      </c>
      <c r="F81" s="50">
        <f t="shared" si="7"/>
        <v>0</v>
      </c>
    </row>
    <row r="82" spans="2:6">
      <c r="B82" s="19" t="s">
        <v>98</v>
      </c>
      <c r="C82" s="12">
        <f>SUMIFS(ORÇAMENTO!$E$10:$E$42,ORÇAMENTO!$B$10:$B$42,ENTREGAS!B82,ORÇAMENTO!$D$10:$D$42,$B$2)</f>
        <v>0</v>
      </c>
      <c r="D82" s="12">
        <f>SUMIFS(ORÇAMENTO!$F$10:$F$42,ORÇAMENTO!$B$10:$B$42,ENTREGAS!B82,ORÇAMENTO!$D$10:$D$42,$B$72)</f>
        <v>0</v>
      </c>
      <c r="E82" s="12">
        <f>SUMIFS(ORÇAMENTO!$G$10:$G$42,ORÇAMENTO!$B$10:$B$42,ENTREGAS!B82,ORÇAMENTO!$D$10:$D$42,$B$72)</f>
        <v>0</v>
      </c>
      <c r="F82" s="50">
        <f t="shared" si="7"/>
        <v>0</v>
      </c>
    </row>
    <row r="83" spans="2:6">
      <c r="B83" s="19" t="s">
        <v>99</v>
      </c>
      <c r="C83" s="12">
        <f>SUMIFS(ORÇAMENTO!$E$10:$E$42,ORÇAMENTO!$B$10:$B$42,ENTREGAS!B83,ORÇAMENTO!$D$10:$D$42,$B$2)</f>
        <v>0</v>
      </c>
      <c r="D83" s="12">
        <f>SUMIFS(ORÇAMENTO!$F$10:$F$42,ORÇAMENTO!$B$10:$B$42,ENTREGAS!B83,ORÇAMENTO!$D$10:$D$42,$B$72)</f>
        <v>0</v>
      </c>
      <c r="E83" s="12">
        <f>SUMIFS(ORÇAMENTO!$G$10:$G$42,ORÇAMENTO!$B$10:$B$42,ENTREGAS!B83,ORÇAMENTO!$D$10:$D$42,$B$72)</f>
        <v>0</v>
      </c>
      <c r="F83" s="50">
        <f t="shared" si="7"/>
        <v>0</v>
      </c>
    </row>
    <row r="84" spans="2:6">
      <c r="B84" s="19" t="s">
        <v>102</v>
      </c>
      <c r="C84" s="12">
        <f>SUMIFS(ORÇAMENTO!$E$10:$E$42,ORÇAMENTO!$B$10:$B$42,ENTREGAS!B84,ORÇAMENTO!$D$10:$D$42,$B$2)</f>
        <v>0</v>
      </c>
      <c r="D84" s="12">
        <f>SUMIFS(ORÇAMENTO!$F$10:$F$42,ORÇAMENTO!$B$10:$B$42,ENTREGAS!B84,ORÇAMENTO!$D$10:$D$42,$B$72)</f>
        <v>0</v>
      </c>
      <c r="E84" s="12">
        <f>SUMIFS(ORÇAMENTO!$G$10:$G$42,ORÇAMENTO!$B$10:$B$42,ENTREGAS!B84,ORÇAMENTO!$D$10:$D$42,$B$72)</f>
        <v>0</v>
      </c>
      <c r="F84" s="50">
        <f t="shared" si="7"/>
        <v>0</v>
      </c>
    </row>
    <row r="85" spans="2:6">
      <c r="B85" s="20" t="s">
        <v>104</v>
      </c>
      <c r="C85" s="12">
        <f>SUMIFS(ORÇAMENTO!$E$10:$E$42,ORÇAMENTO!$B$10:$B$42,ENTREGAS!B85,ORÇAMENTO!$D$10:$D$42,$B$2)</f>
        <v>0</v>
      </c>
      <c r="D85" s="12">
        <f>SUMIFS(ORÇAMENTO!$F$10:$F$42,ORÇAMENTO!$B$10:$B$42,ENTREGAS!B85,ORÇAMENTO!$D$10:$D$42,$B$72)</f>
        <v>0</v>
      </c>
      <c r="E85" s="12">
        <f>SUMIFS(ORÇAMENTO!$G$10:$G$42,ORÇAMENTO!$B$10:$B$42,ENTREGAS!B85,ORÇAMENTO!$D$10:$D$42,$B$72)</f>
        <v>0</v>
      </c>
      <c r="F85" s="50">
        <f t="shared" si="7"/>
        <v>0</v>
      </c>
    </row>
    <row r="86" spans="2:6">
      <c r="B86" s="19" t="s">
        <v>16</v>
      </c>
      <c r="C86" s="12">
        <f>SUMIFS(ORÇAMENTO!$E$10:$E$42,ORÇAMENTO!$B$10:$B$42,ENTREGAS!B86,ORÇAMENTO!$D$10:$D$42,$B$2)</f>
        <v>0</v>
      </c>
      <c r="D86" s="12">
        <f>SUMIFS(ORÇAMENTO!$F$10:$F$42,ORÇAMENTO!$B$10:$B$42,ENTREGAS!B86,ORÇAMENTO!$D$10:$D$42,$B$72)</f>
        <v>0</v>
      </c>
      <c r="E86" s="12">
        <f>SUMIFS(ORÇAMENTO!$G$10:$G$42,ORÇAMENTO!$B$10:$B$42,ENTREGAS!B86,ORÇAMENTO!$D$10:$D$42,$B$72)</f>
        <v>0</v>
      </c>
      <c r="F86" s="50">
        <f t="shared" si="7"/>
        <v>0</v>
      </c>
    </row>
    <row r="87" spans="2:6">
      <c r="B87" s="19" t="s">
        <v>13</v>
      </c>
      <c r="C87" s="12">
        <f>SUMIFS(ORÇAMENTO!$E$10:$E$42,ORÇAMENTO!$B$10:$B$42,ENTREGAS!B87,ORÇAMENTO!$D$10:$D$42,$B$2)</f>
        <v>0</v>
      </c>
      <c r="D87" s="12">
        <f>SUMIFS(ORÇAMENTO!$F$10:$F$42,ORÇAMENTO!$B$10:$B$42,ENTREGAS!B87,ORÇAMENTO!$D$10:$D$42,$B$72)</f>
        <v>0</v>
      </c>
      <c r="E87" s="12">
        <f>SUMIFS(ORÇAMENTO!$G$10:$G$42,ORÇAMENTO!$B$10:$B$42,ENTREGAS!B87,ORÇAMENTO!$D$10:$D$42,$B$72)</f>
        <v>0</v>
      </c>
      <c r="F87" s="50">
        <f t="shared" si="7"/>
        <v>0</v>
      </c>
    </row>
    <row r="88" spans="2:6">
      <c r="B88" s="19" t="s">
        <v>108</v>
      </c>
      <c r="C88" s="12">
        <f>SUMIFS(ORÇAMENTO!$E$10:$E$42,ORÇAMENTO!$B$10:$B$42,ENTREGAS!B88,ORÇAMENTO!$D$10:$D$42,$B$2)</f>
        <v>0</v>
      </c>
      <c r="D88" s="12">
        <f>SUMIFS(ORÇAMENTO!$F$10:$F$42,ORÇAMENTO!$B$10:$B$42,ENTREGAS!B88,ORÇAMENTO!$D$10:$D$42,$B$72)</f>
        <v>0</v>
      </c>
      <c r="E88" s="12">
        <f>SUMIFS(ORÇAMENTO!$G$10:$G$42,ORÇAMENTO!$B$10:$B$42,ENTREGAS!B88,ORÇAMENTO!$D$10:$D$42,$B$72)</f>
        <v>0</v>
      </c>
      <c r="F88" s="50">
        <f t="shared" si="7"/>
        <v>0</v>
      </c>
    </row>
    <row r="89" spans="2:6">
      <c r="B89" s="19" t="s">
        <v>17</v>
      </c>
      <c r="C89" s="12">
        <f>SUMIFS(ORÇAMENTO!$E$10:$E$42,ORÇAMENTO!$B$10:$B$42,ENTREGAS!B89,ORÇAMENTO!$D$10:$D$42,$B$2)</f>
        <v>0</v>
      </c>
      <c r="D89" s="12">
        <f>SUMIFS(ORÇAMENTO!$F$10:$F$42,ORÇAMENTO!$B$10:$B$42,ENTREGAS!B89,ORÇAMENTO!$D$10:$D$42,$B$72)</f>
        <v>0</v>
      </c>
      <c r="E89" s="12">
        <f>SUMIFS(ORÇAMENTO!$G$10:$G$42,ORÇAMENTO!$B$10:$B$42,ENTREGAS!B89,ORÇAMENTO!$D$10:$D$42,$B$72)</f>
        <v>0</v>
      </c>
      <c r="F89" s="50">
        <f t="shared" si="7"/>
        <v>0</v>
      </c>
    </row>
    <row r="90" spans="2:6">
      <c r="B90" s="15" t="s">
        <v>111</v>
      </c>
      <c r="C90" s="14">
        <f>SUMIFS(ORÇAMENTO!$E$10:$E$42,ORÇAMENTO!$B$10:$B$42,ENTREGAS!B90,ORÇAMENTO!$D$10:$D$42,$B$2)</f>
        <v>0</v>
      </c>
      <c r="D90" s="14">
        <f>SUMIFS(ORÇAMENTO!$F$10:$F$42,ORÇAMENTO!$B$10:$B$42,ENTREGAS!B90,ORÇAMENTO!$D$10:$D$42,$B$72)</f>
        <v>0</v>
      </c>
      <c r="E90" s="14">
        <f>SUMIFS(ORÇAMENTO!$G$10:$G$42,ORÇAMENTO!$B$10:$B$42,ENTREGAS!B90,ORÇAMENTO!$D$10:$D$42,$B$72)</f>
        <v>0</v>
      </c>
      <c r="F90" s="14">
        <f t="shared" si="7"/>
        <v>0</v>
      </c>
    </row>
    <row r="91" spans="2:6">
      <c r="B91" s="47" t="s">
        <v>144</v>
      </c>
      <c r="C91" s="48">
        <f>SUM(C73,C90)</f>
        <v>0</v>
      </c>
      <c r="D91" s="48">
        <f>SUM(D73,D90)</f>
        <v>21989.599347480005</v>
      </c>
      <c r="E91" s="48">
        <f>SUM(E73,E90)</f>
        <v>135856.53064416</v>
      </c>
      <c r="F91" s="48">
        <f>SUM(F73,F90)</f>
        <v>157846.12999163999</v>
      </c>
    </row>
    <row r="93" spans="2:6" hidden="1"/>
    <row r="94" spans="2:6" ht="18.75" hidden="1">
      <c r="B94" s="49" t="s">
        <v>151</v>
      </c>
      <c r="C94" s="43" t="s">
        <v>131</v>
      </c>
      <c r="D94" s="43" t="s">
        <v>132</v>
      </c>
      <c r="E94" s="43" t="s">
        <v>133</v>
      </c>
      <c r="F94" s="43" t="s">
        <v>134</v>
      </c>
    </row>
    <row r="95" spans="2:6" hidden="1">
      <c r="B95" s="18" t="s">
        <v>136</v>
      </c>
      <c r="C95" s="14">
        <f>SUM(C96:C111)</f>
        <v>0</v>
      </c>
      <c r="D95" s="14">
        <f>SUM(D96:D111)</f>
        <v>0</v>
      </c>
      <c r="E95" s="14">
        <f>SUM(E96:E111)</f>
        <v>0</v>
      </c>
      <c r="F95" s="14">
        <f>SUM(C95,D95,E95)</f>
        <v>0</v>
      </c>
    </row>
    <row r="96" spans="2:6" hidden="1">
      <c r="B96" s="19" t="s">
        <v>15</v>
      </c>
      <c r="C96" s="12">
        <f>SUMIFS(ORÇAMENTO!$E$10:$E$42,ORÇAMENTO!$B$10:$B$42,ENTREGAS!B96,ORÇAMENTO!$D$10:$D$42,$B$2)</f>
        <v>0</v>
      </c>
      <c r="D96" s="12">
        <f>SUMIFS(ORÇAMENTO!$F$10:$F$42,ORÇAMENTO!$B$10:$B$42,ENTREGAS!B96,ORÇAMENTO!$D$10:$D$42,$B$94)</f>
        <v>0</v>
      </c>
      <c r="E96" s="12">
        <f>SUMIFS(ORÇAMENTO!$G$10:$G$42,ORÇAMENTO!$B$10:$B$42,ENTREGAS!B96,ORÇAMENTO!$D$10:$D$42,$B$94)</f>
        <v>0</v>
      </c>
      <c r="F96" s="50">
        <f t="shared" ref="F96:F112" si="8">SUM(C96,D96,E96)</f>
        <v>0</v>
      </c>
    </row>
    <row r="97" spans="2:6" hidden="1">
      <c r="B97" s="19" t="s">
        <v>139</v>
      </c>
      <c r="C97" s="12">
        <f>SUMIFS(ORÇAMENTO!$E$10:$E$42,ORÇAMENTO!$B$10:$B$42,ENTREGAS!B97,ORÇAMENTO!$D$10:$D$42,$B$2)</f>
        <v>0</v>
      </c>
      <c r="D97" s="12">
        <f>SUMIFS(ORÇAMENTO!$F$10:$F$42,ORÇAMENTO!$B$10:$B$42,ENTREGAS!B97,ORÇAMENTO!$D$10:$D$42,$B$94)</f>
        <v>0</v>
      </c>
      <c r="E97" s="12">
        <f>SUMIFS(ORÇAMENTO!$G$10:$G$42,ORÇAMENTO!$B$10:$B$42,ENTREGAS!B97,ORÇAMENTO!$D$10:$D$42,$B$94)</f>
        <v>0</v>
      </c>
      <c r="F97" s="50">
        <f t="shared" si="8"/>
        <v>0</v>
      </c>
    </row>
    <row r="98" spans="2:6" hidden="1">
      <c r="B98" s="19" t="s">
        <v>5</v>
      </c>
      <c r="C98" s="12">
        <f>SUMIFS(ORÇAMENTO!$E$10:$E$42,ORÇAMENTO!$B$10:$B$42,ENTREGAS!B98,ORÇAMENTO!$D$10:$D$42,$B$2)</f>
        <v>0</v>
      </c>
      <c r="D98" s="12">
        <f>SUMIFS(ORÇAMENTO!$F$10:$F$42,ORÇAMENTO!$B$10:$B$42,ENTREGAS!B98,ORÇAMENTO!$D$10:$D$42,$B$94)</f>
        <v>0</v>
      </c>
      <c r="E98" s="12">
        <f>SUMIFS(ORÇAMENTO!$G$10:$G$42,ORÇAMENTO!$B$10:$B$42,ENTREGAS!B98,ORÇAMENTO!$D$10:$D$42,$B$94)</f>
        <v>0</v>
      </c>
      <c r="F98" s="50">
        <f t="shared" si="8"/>
        <v>0</v>
      </c>
    </row>
    <row r="99" spans="2:6" hidden="1">
      <c r="B99" s="19" t="s">
        <v>3</v>
      </c>
      <c r="C99" s="12">
        <f>SUMIFS(ORÇAMENTO!$E$10:$E$42,ORÇAMENTO!$B$10:$B$42,ENTREGAS!B99,ORÇAMENTO!$D$10:$D$42,$B$2)</f>
        <v>0</v>
      </c>
      <c r="D99" s="12">
        <f>SUMIFS(ORÇAMENTO!$F$10:$F$42,ORÇAMENTO!$B$10:$B$42,ENTREGAS!B99,ORÇAMENTO!$D$10:$D$42,$B$94)</f>
        <v>0</v>
      </c>
      <c r="E99" s="12">
        <f>SUMIFS(ORÇAMENTO!$G$10:$G$42,ORÇAMENTO!$B$10:$B$42,ENTREGAS!B99,ORÇAMENTO!$D$10:$D$42,$B$94)</f>
        <v>0</v>
      </c>
      <c r="F99" s="50">
        <f t="shared" si="8"/>
        <v>0</v>
      </c>
    </row>
    <row r="100" spans="2:6" hidden="1">
      <c r="B100" s="20" t="s">
        <v>2</v>
      </c>
      <c r="C100" s="12">
        <f>SUMIFS(ORÇAMENTO!$E$10:$E$42,ORÇAMENTO!$B$10:$B$42,ENTREGAS!B100,ORÇAMENTO!$D$10:$D$42,$B$2)</f>
        <v>0</v>
      </c>
      <c r="D100" s="12">
        <f>SUMIFS(ORÇAMENTO!$F$10:$F$42,ORÇAMENTO!$B$10:$B$42,ENTREGAS!B100,ORÇAMENTO!$D$10:$D$42,$B$94)</f>
        <v>0</v>
      </c>
      <c r="E100" s="12">
        <f>SUMIFS(ORÇAMENTO!$G$10:$G$42,ORÇAMENTO!$B$10:$B$42,ENTREGAS!B100,ORÇAMENTO!$D$10:$D$42,$B$94)</f>
        <v>0</v>
      </c>
      <c r="F100" s="50">
        <f t="shared" si="8"/>
        <v>0</v>
      </c>
    </row>
    <row r="101" spans="2:6" hidden="1">
      <c r="B101" s="20" t="s">
        <v>4</v>
      </c>
      <c r="C101" s="12">
        <f>SUMIFS(ORÇAMENTO!$E$10:$E$42,ORÇAMENTO!$B$10:$B$42,ENTREGAS!B101,ORÇAMENTO!$D$10:$D$42,$B$2)</f>
        <v>0</v>
      </c>
      <c r="D101" s="12">
        <f>SUMIFS(ORÇAMENTO!$F$10:$F$42,ORÇAMENTO!$B$10:$B$42,ENTREGAS!B101,ORÇAMENTO!$D$10:$D$42,$B$94)</f>
        <v>0</v>
      </c>
      <c r="E101" s="12">
        <f>SUMIFS(ORÇAMENTO!$G$10:$G$42,ORÇAMENTO!$B$10:$B$42,ENTREGAS!B101,ORÇAMENTO!$D$10:$D$42,$B$94)</f>
        <v>0</v>
      </c>
      <c r="F101" s="50">
        <f t="shared" si="8"/>
        <v>0</v>
      </c>
    </row>
    <row r="102" spans="2:6" hidden="1">
      <c r="B102" s="19" t="s">
        <v>9</v>
      </c>
      <c r="C102" s="12">
        <f>SUMIFS(ORÇAMENTO!$E$10:$E$42,ORÇAMENTO!$B$10:$B$42,ENTREGAS!B102,ORÇAMENTO!$D$10:$D$42,$B$2)</f>
        <v>0</v>
      </c>
      <c r="D102" s="12">
        <f>SUMIFS(ORÇAMENTO!$F$10:$F$42,ORÇAMENTO!$B$10:$B$42,ENTREGAS!B102,ORÇAMENTO!$D$10:$D$42,$B$94)</f>
        <v>0</v>
      </c>
      <c r="E102" s="12">
        <f>SUMIFS(ORÇAMENTO!$G$10:$G$42,ORÇAMENTO!$B$10:$B$42,ENTREGAS!B102,ORÇAMENTO!$D$10:$D$42,$B$94)</f>
        <v>0</v>
      </c>
      <c r="F102" s="50">
        <f t="shared" si="8"/>
        <v>0</v>
      </c>
    </row>
    <row r="103" spans="2:6" hidden="1">
      <c r="B103" s="19" t="s">
        <v>96</v>
      </c>
      <c r="C103" s="12">
        <f>SUMIFS(ORÇAMENTO!$E$10:$E$42,ORÇAMENTO!$B$10:$B$42,ENTREGAS!B103,ORÇAMENTO!$D$10:$D$42,$B$2)</f>
        <v>0</v>
      </c>
      <c r="D103" s="12">
        <f>SUMIFS(ORÇAMENTO!$F$10:$F$42,ORÇAMENTO!$B$10:$B$42,ENTREGAS!B103,ORÇAMENTO!$D$10:$D$42,$B$94)</f>
        <v>0</v>
      </c>
      <c r="E103" s="12">
        <f>SUMIFS(ORÇAMENTO!$G$10:$G$42,ORÇAMENTO!$B$10:$B$42,ENTREGAS!B103,ORÇAMENTO!$D$10:$D$42,$B$94)</f>
        <v>0</v>
      </c>
      <c r="F103" s="50">
        <f t="shared" si="8"/>
        <v>0</v>
      </c>
    </row>
    <row r="104" spans="2:6" hidden="1">
      <c r="B104" s="19" t="s">
        <v>98</v>
      </c>
      <c r="C104" s="12">
        <f>SUMIFS(ORÇAMENTO!$E$10:$E$42,ORÇAMENTO!$B$10:$B$42,ENTREGAS!B104,ORÇAMENTO!$D$10:$D$42,$B$2)</f>
        <v>0</v>
      </c>
      <c r="D104" s="12">
        <f>SUMIFS(ORÇAMENTO!$F$10:$F$42,ORÇAMENTO!$B$10:$B$42,ENTREGAS!B104,ORÇAMENTO!$D$10:$D$42,$B$94)</f>
        <v>0</v>
      </c>
      <c r="E104" s="12">
        <f>SUMIFS(ORÇAMENTO!$G$10:$G$42,ORÇAMENTO!$B$10:$B$42,ENTREGAS!B104,ORÇAMENTO!$D$10:$D$42,$B$94)</f>
        <v>0</v>
      </c>
      <c r="F104" s="50">
        <f t="shared" si="8"/>
        <v>0</v>
      </c>
    </row>
    <row r="105" spans="2:6" hidden="1">
      <c r="B105" s="19" t="s">
        <v>99</v>
      </c>
      <c r="C105" s="12">
        <f>SUMIFS(ORÇAMENTO!$E$10:$E$42,ORÇAMENTO!$B$10:$B$42,ENTREGAS!B105,ORÇAMENTO!$D$10:$D$42,$B$2)</f>
        <v>0</v>
      </c>
      <c r="D105" s="12">
        <f>SUMIFS(ORÇAMENTO!$F$10:$F$42,ORÇAMENTO!$B$10:$B$42,ENTREGAS!B105,ORÇAMENTO!$D$10:$D$42,$B$94)</f>
        <v>0</v>
      </c>
      <c r="E105" s="12">
        <f>SUMIFS(ORÇAMENTO!$G$10:$G$42,ORÇAMENTO!$B$10:$B$42,ENTREGAS!B105,ORÇAMENTO!$D$10:$D$42,$B$94)</f>
        <v>0</v>
      </c>
      <c r="F105" s="50">
        <f t="shared" si="8"/>
        <v>0</v>
      </c>
    </row>
    <row r="106" spans="2:6" hidden="1">
      <c r="B106" s="19" t="s">
        <v>102</v>
      </c>
      <c r="C106" s="12">
        <f>SUMIFS(ORÇAMENTO!$E$10:$E$42,ORÇAMENTO!$B$10:$B$42,ENTREGAS!B106,ORÇAMENTO!$D$10:$D$42,$B$2)</f>
        <v>0</v>
      </c>
      <c r="D106" s="12">
        <f>SUMIFS(ORÇAMENTO!$F$10:$F$42,ORÇAMENTO!$B$10:$B$42,ENTREGAS!B106,ORÇAMENTO!$D$10:$D$42,$B$94)</f>
        <v>0</v>
      </c>
      <c r="E106" s="12">
        <f>SUMIFS(ORÇAMENTO!$G$10:$G$42,ORÇAMENTO!$B$10:$B$42,ENTREGAS!B106,ORÇAMENTO!$D$10:$D$42,$B$94)</f>
        <v>0</v>
      </c>
      <c r="F106" s="50">
        <f t="shared" si="8"/>
        <v>0</v>
      </c>
    </row>
    <row r="107" spans="2:6" hidden="1">
      <c r="B107" s="20" t="s">
        <v>104</v>
      </c>
      <c r="C107" s="12">
        <f>SUMIFS(ORÇAMENTO!$E$10:$E$42,ORÇAMENTO!$B$10:$B$42,ENTREGAS!B107,ORÇAMENTO!$D$10:$D$42,$B$2)</f>
        <v>0</v>
      </c>
      <c r="D107" s="12">
        <f>SUMIFS(ORÇAMENTO!$F$10:$F$42,ORÇAMENTO!$B$10:$B$42,ENTREGAS!B107,ORÇAMENTO!$D$10:$D$42,$B$94)</f>
        <v>0</v>
      </c>
      <c r="E107" s="12">
        <f>SUMIFS(ORÇAMENTO!$G$10:$G$42,ORÇAMENTO!$B$10:$B$42,ENTREGAS!B107,ORÇAMENTO!$D$10:$D$42,$B$94)</f>
        <v>0</v>
      </c>
      <c r="F107" s="50">
        <f t="shared" si="8"/>
        <v>0</v>
      </c>
    </row>
    <row r="108" spans="2:6" hidden="1">
      <c r="B108" s="19" t="s">
        <v>16</v>
      </c>
      <c r="C108" s="12">
        <f>SUMIFS(ORÇAMENTO!$E$10:$E$42,ORÇAMENTO!$B$10:$B$42,ENTREGAS!B108,ORÇAMENTO!$D$10:$D$42,$B$2)</f>
        <v>0</v>
      </c>
      <c r="D108" s="12">
        <f>SUMIFS(ORÇAMENTO!$F$10:$F$42,ORÇAMENTO!$B$10:$B$42,ENTREGAS!B108,ORÇAMENTO!$D$10:$D$42,$B$94)</f>
        <v>0</v>
      </c>
      <c r="E108" s="12">
        <f>SUMIFS(ORÇAMENTO!$G$10:$G$42,ORÇAMENTO!$B$10:$B$42,ENTREGAS!B108,ORÇAMENTO!$D$10:$D$42,$B$94)</f>
        <v>0</v>
      </c>
      <c r="F108" s="50">
        <f t="shared" si="8"/>
        <v>0</v>
      </c>
    </row>
    <row r="109" spans="2:6" hidden="1">
      <c r="B109" s="19" t="s">
        <v>13</v>
      </c>
      <c r="C109" s="12">
        <f>SUMIFS(ORÇAMENTO!$E$10:$E$42,ORÇAMENTO!$B$10:$B$42,ENTREGAS!B109,ORÇAMENTO!$D$10:$D$42,$B$2)</f>
        <v>0</v>
      </c>
      <c r="D109" s="12">
        <f>SUMIFS(ORÇAMENTO!$F$10:$F$42,ORÇAMENTO!$B$10:$B$42,ENTREGAS!B109,ORÇAMENTO!$D$10:$D$42,$B$94)</f>
        <v>0</v>
      </c>
      <c r="E109" s="12">
        <f>SUMIFS(ORÇAMENTO!$G$10:$G$42,ORÇAMENTO!$B$10:$B$42,ENTREGAS!B109,ORÇAMENTO!$D$10:$D$42,$B$94)</f>
        <v>0</v>
      </c>
      <c r="F109" s="50">
        <f t="shared" si="8"/>
        <v>0</v>
      </c>
    </row>
    <row r="110" spans="2:6" hidden="1">
      <c r="B110" s="19" t="s">
        <v>108</v>
      </c>
      <c r="C110" s="12">
        <f>SUMIFS(ORÇAMENTO!$E$10:$E$42,ORÇAMENTO!$B$10:$B$42,ENTREGAS!B110,ORÇAMENTO!$D$10:$D$42,$B$2)</f>
        <v>0</v>
      </c>
      <c r="D110" s="12">
        <f>SUMIFS(ORÇAMENTO!$F$10:$F$42,ORÇAMENTO!$B$10:$B$42,ENTREGAS!B110,ORÇAMENTO!$D$10:$D$42,$B$94)</f>
        <v>0</v>
      </c>
      <c r="E110" s="12">
        <f>SUMIFS(ORÇAMENTO!$G$10:$G$42,ORÇAMENTO!$B$10:$B$42,ENTREGAS!B110,ORÇAMENTO!$D$10:$D$42,$B$94)</f>
        <v>0</v>
      </c>
      <c r="F110" s="50">
        <f t="shared" si="8"/>
        <v>0</v>
      </c>
    </row>
    <row r="111" spans="2:6" hidden="1">
      <c r="B111" s="19" t="s">
        <v>17</v>
      </c>
      <c r="C111" s="12">
        <f>SUMIFS(ORÇAMENTO!$E$10:$E$42,ORÇAMENTO!$B$10:$B$42,ENTREGAS!B111,ORÇAMENTO!$D$10:$D$42,$B$2)</f>
        <v>0</v>
      </c>
      <c r="D111" s="12">
        <f>SUMIFS(ORÇAMENTO!$F$10:$F$42,ORÇAMENTO!$B$10:$B$42,ENTREGAS!B111,ORÇAMENTO!$D$10:$D$42,$B$94)</f>
        <v>0</v>
      </c>
      <c r="E111" s="12">
        <f>SUMIFS(ORÇAMENTO!$G$10:$G$42,ORÇAMENTO!$B$10:$B$42,ENTREGAS!B111,ORÇAMENTO!$D$10:$D$42,$B$94)</f>
        <v>0</v>
      </c>
      <c r="F111" s="50">
        <f t="shared" si="8"/>
        <v>0</v>
      </c>
    </row>
    <row r="112" spans="2:6" hidden="1">
      <c r="B112" s="15" t="s">
        <v>111</v>
      </c>
      <c r="C112" s="14">
        <f>SUMIFS(ORÇAMENTO!$E$10:$E$42,ORÇAMENTO!$B$10:$B$42,ENTREGAS!B112,ORÇAMENTO!$D$10:$D$42,$B$2)</f>
        <v>0</v>
      </c>
      <c r="D112" s="14">
        <f>SUMIFS(ORÇAMENTO!$F$10:$F$42,ORÇAMENTO!$B$10:$B$42,ENTREGAS!B112,ORÇAMENTO!$D$10:$D$42,$B$94)</f>
        <v>0</v>
      </c>
      <c r="E112" s="14">
        <f>SUMIFS(ORÇAMENTO!$G$10:$G$42,ORÇAMENTO!$B$10:$B$42,ENTREGAS!B112,ORÇAMENTO!$D$10:$D$42,$B$94)</f>
        <v>0</v>
      </c>
      <c r="F112" s="14">
        <f t="shared" si="8"/>
        <v>0</v>
      </c>
    </row>
    <row r="113" spans="2:6" hidden="1">
      <c r="B113" s="47" t="s">
        <v>144</v>
      </c>
      <c r="C113" s="48">
        <f>SUM(C95,C112)</f>
        <v>0</v>
      </c>
      <c r="D113" s="48">
        <f>SUM(D95,D112)</f>
        <v>0</v>
      </c>
      <c r="E113" s="48">
        <f>SUM(E95,E112)</f>
        <v>0</v>
      </c>
      <c r="F113" s="48">
        <f>SUM(F95,F112)</f>
        <v>0</v>
      </c>
    </row>
    <row r="114" spans="2:6" hidden="1"/>
    <row r="115" spans="2:6" hidden="1"/>
    <row r="116" spans="2:6" ht="18.75" hidden="1">
      <c r="B116" s="49" t="s">
        <v>152</v>
      </c>
      <c r="C116" s="43" t="s">
        <v>131</v>
      </c>
      <c r="D116" s="43" t="s">
        <v>132</v>
      </c>
      <c r="E116" s="43" t="s">
        <v>133</v>
      </c>
      <c r="F116" s="43" t="s">
        <v>134</v>
      </c>
    </row>
    <row r="117" spans="2:6" hidden="1">
      <c r="B117" s="18" t="s">
        <v>136</v>
      </c>
      <c r="C117" s="14">
        <f>SUM(C118:C133)</f>
        <v>0</v>
      </c>
      <c r="D117" s="14">
        <f>SUM(D118:D133)</f>
        <v>0</v>
      </c>
      <c r="E117" s="14">
        <f>SUM(E118:E133)</f>
        <v>0</v>
      </c>
      <c r="F117" s="14">
        <f>SUM(C117,D117,E117)</f>
        <v>0</v>
      </c>
    </row>
    <row r="118" spans="2:6" hidden="1">
      <c r="B118" s="19" t="s">
        <v>15</v>
      </c>
      <c r="C118" s="12">
        <f>SUMIFS(ORÇAMENTO!$E$10:$E$42,ORÇAMENTO!$B$10:$B$42,ENTREGAS!B118,ORÇAMENTO!$D$10:$D$42,$B$2)</f>
        <v>0</v>
      </c>
      <c r="D118" s="12">
        <f>SUMIFS(ORÇAMENTO!$F$10:$F$42,ORÇAMENTO!$B$10:$B$42,ENTREGAS!B118,ORÇAMENTO!$D$10:$D$42,$B$116)</f>
        <v>0</v>
      </c>
      <c r="E118" s="12">
        <f>SUMIFS(ORÇAMENTO!$G$10:$G$42,ORÇAMENTO!$B$10:$B$42,ENTREGAS!B118,ORÇAMENTO!$D$10:$D$42,$B$116)</f>
        <v>0</v>
      </c>
      <c r="F118" s="50">
        <f t="shared" ref="F118:F134" si="9">SUM(C118,D118,E118)</f>
        <v>0</v>
      </c>
    </row>
    <row r="119" spans="2:6" hidden="1">
      <c r="B119" s="19" t="s">
        <v>139</v>
      </c>
      <c r="C119" s="12">
        <f>SUMIFS(ORÇAMENTO!$E$10:$E$42,ORÇAMENTO!$B$10:$B$42,ENTREGAS!B119,ORÇAMENTO!$D$10:$D$42,$B$2)</f>
        <v>0</v>
      </c>
      <c r="D119" s="12">
        <f>SUMIFS(ORÇAMENTO!$F$10:$F$42,ORÇAMENTO!$B$10:$B$42,ENTREGAS!B119,ORÇAMENTO!$D$10:$D$42,$B$116)</f>
        <v>0</v>
      </c>
      <c r="E119" s="12">
        <f>SUMIFS(ORÇAMENTO!$G$10:$G$42,ORÇAMENTO!$B$10:$B$42,ENTREGAS!B119,ORÇAMENTO!$D$10:$D$42,$B$116)</f>
        <v>0</v>
      </c>
      <c r="F119" s="50">
        <f t="shared" si="9"/>
        <v>0</v>
      </c>
    </row>
    <row r="120" spans="2:6" hidden="1">
      <c r="B120" s="19" t="s">
        <v>5</v>
      </c>
      <c r="C120" s="12">
        <f>SUMIFS(ORÇAMENTO!$E$10:$E$42,ORÇAMENTO!$B$10:$B$42,ENTREGAS!B120,ORÇAMENTO!$D$10:$D$42,$B$2)</f>
        <v>0</v>
      </c>
      <c r="D120" s="12">
        <f>SUMIFS(ORÇAMENTO!$F$10:$F$42,ORÇAMENTO!$B$10:$B$42,ENTREGAS!B120,ORÇAMENTO!$D$10:$D$42,$B$116)</f>
        <v>0</v>
      </c>
      <c r="E120" s="12">
        <f>SUMIFS(ORÇAMENTO!$G$10:$G$42,ORÇAMENTO!$B$10:$B$42,ENTREGAS!B120,ORÇAMENTO!$D$10:$D$42,$B$116)</f>
        <v>0</v>
      </c>
      <c r="F120" s="50">
        <f t="shared" si="9"/>
        <v>0</v>
      </c>
    </row>
    <row r="121" spans="2:6" hidden="1">
      <c r="B121" s="19" t="s">
        <v>3</v>
      </c>
      <c r="C121" s="12">
        <f>SUMIFS(ORÇAMENTO!$E$10:$E$42,ORÇAMENTO!$B$10:$B$42,ENTREGAS!B121,ORÇAMENTO!$D$10:$D$42,$B$2)</f>
        <v>0</v>
      </c>
      <c r="D121" s="12">
        <f>SUMIFS(ORÇAMENTO!$F$10:$F$42,ORÇAMENTO!$B$10:$B$42,ENTREGAS!B121,ORÇAMENTO!$D$10:$D$42,$B$116)</f>
        <v>0</v>
      </c>
      <c r="E121" s="12">
        <f>SUMIFS(ORÇAMENTO!$G$10:$G$42,ORÇAMENTO!$B$10:$B$42,ENTREGAS!B121,ORÇAMENTO!$D$10:$D$42,$B$116)</f>
        <v>0</v>
      </c>
      <c r="F121" s="50">
        <f t="shared" si="9"/>
        <v>0</v>
      </c>
    </row>
    <row r="122" spans="2:6" hidden="1">
      <c r="B122" s="20" t="s">
        <v>2</v>
      </c>
      <c r="C122" s="12">
        <f>SUMIFS(ORÇAMENTO!$E$10:$E$42,ORÇAMENTO!$B$10:$B$42,ENTREGAS!B122,ORÇAMENTO!$D$10:$D$42,$B$2)</f>
        <v>0</v>
      </c>
      <c r="D122" s="12">
        <f>SUMIFS(ORÇAMENTO!$F$10:$F$42,ORÇAMENTO!$B$10:$B$42,ENTREGAS!B122,ORÇAMENTO!$D$10:$D$42,$B$116)</f>
        <v>0</v>
      </c>
      <c r="E122" s="12">
        <f>SUMIFS(ORÇAMENTO!$G$10:$G$42,ORÇAMENTO!$B$10:$B$42,ENTREGAS!B122,ORÇAMENTO!$D$10:$D$42,$B$116)</f>
        <v>0</v>
      </c>
      <c r="F122" s="50">
        <f t="shared" si="9"/>
        <v>0</v>
      </c>
    </row>
    <row r="123" spans="2:6" hidden="1">
      <c r="B123" s="20" t="s">
        <v>4</v>
      </c>
      <c r="C123" s="12">
        <f>SUMIFS(ORÇAMENTO!$E$10:$E$42,ORÇAMENTO!$B$10:$B$42,ENTREGAS!B123,ORÇAMENTO!$D$10:$D$42,$B$2)</f>
        <v>0</v>
      </c>
      <c r="D123" s="12">
        <f>SUMIFS(ORÇAMENTO!$F$10:$F$42,ORÇAMENTO!$B$10:$B$42,ENTREGAS!B123,ORÇAMENTO!$D$10:$D$42,$B$116)</f>
        <v>0</v>
      </c>
      <c r="E123" s="12">
        <f>SUMIFS(ORÇAMENTO!$G$10:$G$42,ORÇAMENTO!$B$10:$B$42,ENTREGAS!B123,ORÇAMENTO!$D$10:$D$42,$B$116)</f>
        <v>0</v>
      </c>
      <c r="F123" s="50">
        <f t="shared" si="9"/>
        <v>0</v>
      </c>
    </row>
    <row r="124" spans="2:6" hidden="1">
      <c r="B124" s="19" t="s">
        <v>9</v>
      </c>
      <c r="C124" s="12">
        <f>SUMIFS(ORÇAMENTO!$E$10:$E$42,ORÇAMENTO!$B$10:$B$42,ENTREGAS!B124,ORÇAMENTO!$D$10:$D$42,$B$2)</f>
        <v>0</v>
      </c>
      <c r="D124" s="12">
        <f>SUMIFS(ORÇAMENTO!$F$10:$F$42,ORÇAMENTO!$B$10:$B$42,ENTREGAS!B124,ORÇAMENTO!$D$10:$D$42,$B$116)</f>
        <v>0</v>
      </c>
      <c r="E124" s="12">
        <f>SUMIFS(ORÇAMENTO!$G$10:$G$42,ORÇAMENTO!$B$10:$B$42,ENTREGAS!B124,ORÇAMENTO!$D$10:$D$42,$B$116)</f>
        <v>0</v>
      </c>
      <c r="F124" s="50">
        <f t="shared" si="9"/>
        <v>0</v>
      </c>
    </row>
    <row r="125" spans="2:6" hidden="1">
      <c r="B125" s="19" t="s">
        <v>96</v>
      </c>
      <c r="C125" s="12">
        <f>SUMIFS(ORÇAMENTO!$E$10:$E$42,ORÇAMENTO!$B$10:$B$42,ENTREGAS!B125,ORÇAMENTO!$D$10:$D$42,$B$2)</f>
        <v>0</v>
      </c>
      <c r="D125" s="12">
        <f>SUMIFS(ORÇAMENTO!$F$10:$F$42,ORÇAMENTO!$B$10:$B$42,ENTREGAS!B125,ORÇAMENTO!$D$10:$D$42,$B$116)</f>
        <v>0</v>
      </c>
      <c r="E125" s="12">
        <f>SUMIFS(ORÇAMENTO!$G$10:$G$42,ORÇAMENTO!$B$10:$B$42,ENTREGAS!B125,ORÇAMENTO!$D$10:$D$42,$B$116)</f>
        <v>0</v>
      </c>
      <c r="F125" s="50">
        <f t="shared" si="9"/>
        <v>0</v>
      </c>
    </row>
    <row r="126" spans="2:6" hidden="1">
      <c r="B126" s="19" t="s">
        <v>98</v>
      </c>
      <c r="C126" s="12">
        <f>SUMIFS(ORÇAMENTO!$E$10:$E$42,ORÇAMENTO!$B$10:$B$42,ENTREGAS!B126,ORÇAMENTO!$D$10:$D$42,$B$2)</f>
        <v>0</v>
      </c>
      <c r="D126" s="12">
        <f>SUMIFS(ORÇAMENTO!$F$10:$F$42,ORÇAMENTO!$B$10:$B$42,ENTREGAS!B126,ORÇAMENTO!$D$10:$D$42,$B$116)</f>
        <v>0</v>
      </c>
      <c r="E126" s="12">
        <f>SUMIFS(ORÇAMENTO!$G$10:$G$42,ORÇAMENTO!$B$10:$B$42,ENTREGAS!B126,ORÇAMENTO!$D$10:$D$42,$B$116)</f>
        <v>0</v>
      </c>
      <c r="F126" s="50">
        <f t="shared" si="9"/>
        <v>0</v>
      </c>
    </row>
    <row r="127" spans="2:6" hidden="1">
      <c r="B127" s="19" t="s">
        <v>99</v>
      </c>
      <c r="C127" s="12">
        <f>SUMIFS(ORÇAMENTO!$E$10:$E$42,ORÇAMENTO!$B$10:$B$42,ENTREGAS!B127,ORÇAMENTO!$D$10:$D$42,$B$2)</f>
        <v>0</v>
      </c>
      <c r="D127" s="12">
        <f>SUMIFS(ORÇAMENTO!$F$10:$F$42,ORÇAMENTO!$B$10:$B$42,ENTREGAS!B127,ORÇAMENTO!$D$10:$D$42,$B$116)</f>
        <v>0</v>
      </c>
      <c r="E127" s="12">
        <f>SUMIFS(ORÇAMENTO!$G$10:$G$42,ORÇAMENTO!$B$10:$B$42,ENTREGAS!B127,ORÇAMENTO!$D$10:$D$42,$B$116)</f>
        <v>0</v>
      </c>
      <c r="F127" s="50">
        <f t="shared" si="9"/>
        <v>0</v>
      </c>
    </row>
    <row r="128" spans="2:6" hidden="1">
      <c r="B128" s="19" t="s">
        <v>102</v>
      </c>
      <c r="C128" s="12">
        <f>SUMIFS(ORÇAMENTO!$E$10:$E$42,ORÇAMENTO!$B$10:$B$42,ENTREGAS!B128,ORÇAMENTO!$D$10:$D$42,$B$2)</f>
        <v>0</v>
      </c>
      <c r="D128" s="12">
        <f>SUMIFS(ORÇAMENTO!$F$10:$F$42,ORÇAMENTO!$B$10:$B$42,ENTREGAS!B128,ORÇAMENTO!$D$10:$D$42,$B$116)</f>
        <v>0</v>
      </c>
      <c r="E128" s="12">
        <f>SUMIFS(ORÇAMENTO!$G$10:$G$42,ORÇAMENTO!$B$10:$B$42,ENTREGAS!B128,ORÇAMENTO!$D$10:$D$42,$B$116)</f>
        <v>0</v>
      </c>
      <c r="F128" s="50">
        <f t="shared" si="9"/>
        <v>0</v>
      </c>
    </row>
    <row r="129" spans="2:6" hidden="1">
      <c r="B129" s="20" t="s">
        <v>104</v>
      </c>
      <c r="C129" s="12">
        <f>SUMIFS(ORÇAMENTO!$E$10:$E$42,ORÇAMENTO!$B$10:$B$42,ENTREGAS!B129,ORÇAMENTO!$D$10:$D$42,$B$2)</f>
        <v>0</v>
      </c>
      <c r="D129" s="12">
        <f>SUMIFS(ORÇAMENTO!$F$10:$F$42,ORÇAMENTO!$B$10:$B$42,ENTREGAS!B129,ORÇAMENTO!$D$10:$D$42,$B$116)</f>
        <v>0</v>
      </c>
      <c r="E129" s="12">
        <f>SUMIFS(ORÇAMENTO!$G$10:$G$42,ORÇAMENTO!$B$10:$B$42,ENTREGAS!B129,ORÇAMENTO!$D$10:$D$42,$B$116)</f>
        <v>0</v>
      </c>
      <c r="F129" s="50">
        <f t="shared" si="9"/>
        <v>0</v>
      </c>
    </row>
    <row r="130" spans="2:6" hidden="1">
      <c r="B130" s="19" t="s">
        <v>16</v>
      </c>
      <c r="C130" s="12">
        <f>SUMIFS(ORÇAMENTO!$E$10:$E$42,ORÇAMENTO!$B$10:$B$42,ENTREGAS!B130,ORÇAMENTO!$D$10:$D$42,$B$2)</f>
        <v>0</v>
      </c>
      <c r="D130" s="12">
        <f>SUMIFS(ORÇAMENTO!$F$10:$F$42,ORÇAMENTO!$B$10:$B$42,ENTREGAS!B130,ORÇAMENTO!$D$10:$D$42,$B$116)</f>
        <v>0</v>
      </c>
      <c r="E130" s="12">
        <f>SUMIFS(ORÇAMENTO!$G$10:$G$42,ORÇAMENTO!$B$10:$B$42,ENTREGAS!B130,ORÇAMENTO!$D$10:$D$42,$B$116)</f>
        <v>0</v>
      </c>
      <c r="F130" s="50">
        <f t="shared" si="9"/>
        <v>0</v>
      </c>
    </row>
    <row r="131" spans="2:6" hidden="1">
      <c r="B131" s="19" t="s">
        <v>13</v>
      </c>
      <c r="C131" s="12">
        <f>SUMIFS(ORÇAMENTO!$E$10:$E$42,ORÇAMENTO!$B$10:$B$42,ENTREGAS!B131,ORÇAMENTO!$D$10:$D$42,$B$2)</f>
        <v>0</v>
      </c>
      <c r="D131" s="12">
        <f>SUMIFS(ORÇAMENTO!$F$10:$F$42,ORÇAMENTO!$B$10:$B$42,ENTREGAS!B131,ORÇAMENTO!$D$10:$D$42,$B$116)</f>
        <v>0</v>
      </c>
      <c r="E131" s="12">
        <f>SUMIFS(ORÇAMENTO!$G$10:$G$42,ORÇAMENTO!$B$10:$B$42,ENTREGAS!B131,ORÇAMENTO!$D$10:$D$42,$B$116)</f>
        <v>0</v>
      </c>
      <c r="F131" s="50">
        <f t="shared" si="9"/>
        <v>0</v>
      </c>
    </row>
    <row r="132" spans="2:6" hidden="1">
      <c r="B132" s="19" t="s">
        <v>108</v>
      </c>
      <c r="C132" s="12">
        <f>SUMIFS(ORÇAMENTO!$E$10:$E$42,ORÇAMENTO!$B$10:$B$42,ENTREGAS!B132,ORÇAMENTO!$D$10:$D$42,$B$2)</f>
        <v>0</v>
      </c>
      <c r="D132" s="12">
        <f>SUMIFS(ORÇAMENTO!$F$10:$F$42,ORÇAMENTO!$B$10:$B$42,ENTREGAS!B132,ORÇAMENTO!$D$10:$D$42,$B$116)</f>
        <v>0</v>
      </c>
      <c r="E132" s="12">
        <f>SUMIFS(ORÇAMENTO!$G$10:$G$42,ORÇAMENTO!$B$10:$B$42,ENTREGAS!B132,ORÇAMENTO!$D$10:$D$42,$B$116)</f>
        <v>0</v>
      </c>
      <c r="F132" s="50">
        <f t="shared" si="9"/>
        <v>0</v>
      </c>
    </row>
    <row r="133" spans="2:6" hidden="1">
      <c r="B133" s="19" t="s">
        <v>17</v>
      </c>
      <c r="C133" s="12">
        <f>SUMIFS(ORÇAMENTO!$E$10:$E$42,ORÇAMENTO!$B$10:$B$42,ENTREGAS!B133,ORÇAMENTO!$D$10:$D$42,$B$2)</f>
        <v>0</v>
      </c>
      <c r="D133" s="12">
        <f>SUMIFS(ORÇAMENTO!$F$10:$F$42,ORÇAMENTO!$B$10:$B$42,ENTREGAS!B133,ORÇAMENTO!$D$10:$D$42,$B$116)</f>
        <v>0</v>
      </c>
      <c r="E133" s="12">
        <f>SUMIFS(ORÇAMENTO!$G$10:$G$42,ORÇAMENTO!$B$10:$B$42,ENTREGAS!B133,ORÇAMENTO!$D$10:$D$42,$B$116)</f>
        <v>0</v>
      </c>
      <c r="F133" s="50">
        <f t="shared" si="9"/>
        <v>0</v>
      </c>
    </row>
    <row r="134" spans="2:6" hidden="1">
      <c r="B134" s="15" t="s">
        <v>111</v>
      </c>
      <c r="C134" s="14">
        <f>SUMIFS(ORÇAMENTO!$E$10:$E$42,ORÇAMENTO!$B$10:$B$42,ENTREGAS!B134,ORÇAMENTO!$D$10:$D$42,$B$2)</f>
        <v>0</v>
      </c>
      <c r="D134" s="14">
        <f>SUMIFS(ORÇAMENTO!$F$10:$F$42,ORÇAMENTO!$B$10:$B$42,ENTREGAS!B134,ORÇAMENTO!$D$10:$D$42,$B$116)</f>
        <v>0</v>
      </c>
      <c r="E134" s="14">
        <f>SUMIFS(ORÇAMENTO!$G$10:$G$42,ORÇAMENTO!$B$10:$B$42,ENTREGAS!B134,ORÇAMENTO!$D$10:$D$42,$B$116)</f>
        <v>0</v>
      </c>
      <c r="F134" s="14">
        <f t="shared" si="9"/>
        <v>0</v>
      </c>
    </row>
    <row r="135" spans="2:6" hidden="1">
      <c r="B135" s="47" t="s">
        <v>144</v>
      </c>
      <c r="C135" s="48">
        <f>SUM(C117,C134)</f>
        <v>0</v>
      </c>
      <c r="D135" s="48">
        <f>SUM(D117,D134)</f>
        <v>0</v>
      </c>
      <c r="E135" s="48">
        <f>SUM(E117,E134)</f>
        <v>0</v>
      </c>
      <c r="F135" s="48">
        <f>SUM(F117,F134)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BBE57-6C47-49CF-8F1F-F584322D2F7C}"/>
</file>

<file path=customXml/itemProps2.xml><?xml version="1.0" encoding="utf-8"?>
<ds:datastoreItem xmlns:ds="http://schemas.openxmlformats.org/officeDocument/2006/customXml" ds:itemID="{1701ACAD-54DD-442A-8F20-75DA24235C41}"/>
</file>

<file path=customXml/itemProps3.xml><?xml version="1.0" encoding="utf-8"?>
<ds:datastoreItem xmlns:ds="http://schemas.openxmlformats.org/officeDocument/2006/customXml" ds:itemID="{906EB5B7-EF91-4320-838F-E98D6E650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clima</dc:creator>
  <cp:keywords/>
  <dc:description/>
  <cp:lastModifiedBy>Lyvia Mota da Silva</cp:lastModifiedBy>
  <cp:revision/>
  <dcterms:created xsi:type="dcterms:W3CDTF">2022-01-27T13:57:13Z</dcterms:created>
  <dcterms:modified xsi:type="dcterms:W3CDTF">2023-03-20T20:34:51Z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6200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ColorHex">
    <vt:lpwstr/>
  </property>
  <property fmtid="{D5CDD505-2E9C-101B-9397-08002B2CF9AE}" pid="14" name="_Emoji">
    <vt:lpwstr/>
  </property>
  <property fmtid="{D5CDD505-2E9C-101B-9397-08002B2CF9AE}" pid="15" name="_ColorTag">
    <vt:lpwstr/>
  </property>
</Properties>
</file>