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li/Downloads/"/>
    </mc:Choice>
  </mc:AlternateContent>
  <xr:revisionPtr revIDLastSave="0" documentId="8_{0B0C5826-4448-3747-B3FE-A8C33390B469}" xr6:coauthVersionLast="46" xr6:coauthVersionMax="46" xr10:uidLastSave="{00000000-0000-0000-0000-000000000000}"/>
  <bookViews>
    <workbookView xWindow="0" yWindow="460" windowWidth="28800" windowHeight="15940" activeTab="3" xr2:uid="{816AF424-AE01-7542-905C-2AFE5A6AE937}"/>
  </bookViews>
  <sheets>
    <sheet name="Sheet1" sheetId="1" r:id="rId1"/>
    <sheet name="Sheet2" sheetId="3" r:id="rId2"/>
    <sheet name="Sheet3" sheetId="4" r:id="rId3"/>
    <sheet name="Sheet5" sheetId="5" r:id="rId4"/>
    <sheet name="Sheet5 (2)" sheetId="6" r:id="rId5"/>
  </sheets>
  <definedNames>
    <definedName name="solver_adj" localSheetId="0" hidden="1">Sheet1!$O$43:$O$44</definedName>
    <definedName name="solver_adj" localSheetId="1" hidden="1">Sheet2!$O$43:$O$44</definedName>
    <definedName name="solver_adj" localSheetId="2" hidden="1">Sheet3!$O$43:$O$44</definedName>
    <definedName name="solver_adj" localSheetId="3" hidden="1">Sheet5!$I$46:$I$50</definedName>
    <definedName name="solver_adj" localSheetId="4" hidden="1">'Sheet5 (2)'!$I$46:$I$50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2</definedName>
    <definedName name="solver_drv" localSheetId="4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0" hidden="1">Sheet1!$O$45</definedName>
    <definedName name="solver_lhs1" localSheetId="1" hidden="1">Sheet2!$O$45</definedName>
    <definedName name="solver_lhs1" localSheetId="2" hidden="1">Sheet3!$O$45</definedName>
    <definedName name="solver_lhs1" localSheetId="3" hidden="1">Sheet5!$B$32</definedName>
    <definedName name="solver_lhs1" localSheetId="4" hidden="1">'Sheet5 (2)'!$I$51</definedName>
    <definedName name="solver_lhs2" localSheetId="3" hidden="1">Sheet5!$I$51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1</definedName>
    <definedName name="solver_neg" localSheetId="4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um" localSheetId="3" hidden="1">2</definedName>
    <definedName name="solver_num" localSheetId="4" hidden="1">1</definedName>
    <definedName name="solver_opt" localSheetId="0" hidden="1">Sheet1!$P$50</definedName>
    <definedName name="solver_opt" localSheetId="1" hidden="1">Sheet2!$P$50</definedName>
    <definedName name="solver_opt" localSheetId="2" hidden="1">Sheet3!$P$50</definedName>
    <definedName name="solver_opt" localSheetId="3" hidden="1">Sheet5!$B$35</definedName>
    <definedName name="solver_opt" localSheetId="4" hidden="1">'Sheet5 (2)'!$B$35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2</definedName>
    <definedName name="solver_rbv" localSheetId="4" hidden="1">2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2" localSheetId="3" hidden="1">2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3" hidden="1">0.26</definedName>
    <definedName name="solver_rhs1" localSheetId="4" hidden="1">1</definedName>
    <definedName name="solver_rhs2" localSheetId="3" hidden="1">1</definedName>
    <definedName name="solver_rlx" localSheetId="0" hidden="1">2</definedName>
    <definedName name="solver_rlx" localSheetId="1" hidden="1">1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1" hidden="1">2</definedName>
    <definedName name="solver_scl" localSheetId="2" hidden="1">1</definedName>
    <definedName name="solver_scl" localSheetId="3" hidden="1">2</definedName>
    <definedName name="solver_scl" localSheetId="4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O45" i="4"/>
  <c r="O45" i="3"/>
  <c r="O45" i="1"/>
  <c r="K57" i="5"/>
  <c r="K56" i="5"/>
  <c r="G57" i="5"/>
  <c r="F58" i="5" s="1"/>
  <c r="H57" i="5" s="1"/>
  <c r="G56" i="5"/>
  <c r="F57" i="5"/>
  <c r="J57" i="5" s="1"/>
  <c r="E29" i="6"/>
  <c r="I51" i="6"/>
  <c r="K25" i="6"/>
  <c r="J25" i="6"/>
  <c r="I25" i="6"/>
  <c r="H25" i="6"/>
  <c r="G25" i="6"/>
  <c r="K24" i="6"/>
  <c r="J24" i="6"/>
  <c r="I24" i="6"/>
  <c r="H24" i="6"/>
  <c r="G24" i="6"/>
  <c r="K23" i="6"/>
  <c r="J23" i="6"/>
  <c r="I23" i="6"/>
  <c r="H23" i="6"/>
  <c r="G23" i="6"/>
  <c r="K22" i="6"/>
  <c r="J22" i="6"/>
  <c r="I22" i="6"/>
  <c r="H22" i="6"/>
  <c r="G22" i="6"/>
  <c r="K21" i="6"/>
  <c r="J21" i="6"/>
  <c r="I21" i="6"/>
  <c r="H21" i="6"/>
  <c r="G21" i="6"/>
  <c r="K20" i="6"/>
  <c r="J20" i="6"/>
  <c r="I20" i="6"/>
  <c r="H20" i="6"/>
  <c r="G20" i="6"/>
  <c r="K19" i="6"/>
  <c r="J19" i="6"/>
  <c r="I19" i="6"/>
  <c r="H19" i="6"/>
  <c r="G19" i="6"/>
  <c r="K18" i="6"/>
  <c r="J18" i="6"/>
  <c r="I18" i="6"/>
  <c r="H18" i="6"/>
  <c r="G18" i="6"/>
  <c r="K17" i="6"/>
  <c r="J17" i="6"/>
  <c r="I17" i="6"/>
  <c r="H17" i="6"/>
  <c r="G17" i="6"/>
  <c r="K16" i="6"/>
  <c r="J16" i="6"/>
  <c r="I16" i="6"/>
  <c r="H16" i="6"/>
  <c r="G16" i="6"/>
  <c r="K15" i="6"/>
  <c r="J15" i="6"/>
  <c r="I15" i="6"/>
  <c r="H15" i="6"/>
  <c r="G15" i="6"/>
  <c r="K14" i="6"/>
  <c r="J14" i="6"/>
  <c r="I14" i="6"/>
  <c r="H14" i="6"/>
  <c r="G14" i="6"/>
  <c r="K13" i="6"/>
  <c r="J13" i="6"/>
  <c r="I13" i="6"/>
  <c r="H13" i="6"/>
  <c r="G13" i="6"/>
  <c r="K12" i="6"/>
  <c r="J12" i="6"/>
  <c r="I12" i="6"/>
  <c r="H12" i="6"/>
  <c r="G12" i="6"/>
  <c r="K11" i="6"/>
  <c r="J11" i="6"/>
  <c r="I11" i="6"/>
  <c r="H11" i="6"/>
  <c r="G11" i="6"/>
  <c r="K10" i="6"/>
  <c r="J10" i="6"/>
  <c r="I10" i="6"/>
  <c r="H10" i="6"/>
  <c r="G10" i="6"/>
  <c r="K9" i="6"/>
  <c r="J9" i="6"/>
  <c r="I9" i="6"/>
  <c r="H9" i="6"/>
  <c r="G9" i="6"/>
  <c r="K8" i="6"/>
  <c r="J8" i="6"/>
  <c r="I8" i="6"/>
  <c r="H8" i="6"/>
  <c r="G8" i="6"/>
  <c r="K7" i="6"/>
  <c r="J7" i="6"/>
  <c r="I7" i="6"/>
  <c r="H7" i="6"/>
  <c r="G7" i="6"/>
  <c r="K6" i="6"/>
  <c r="J6" i="6"/>
  <c r="I6" i="6"/>
  <c r="H6" i="6"/>
  <c r="G6" i="6"/>
  <c r="K5" i="6"/>
  <c r="J5" i="6"/>
  <c r="I5" i="6"/>
  <c r="H5" i="6"/>
  <c r="G5" i="6"/>
  <c r="K4" i="6"/>
  <c r="J4" i="6"/>
  <c r="I4" i="6"/>
  <c r="H4" i="6"/>
  <c r="H31" i="6" s="1"/>
  <c r="G4" i="6"/>
  <c r="K3" i="6"/>
  <c r="J3" i="6"/>
  <c r="I3" i="6"/>
  <c r="K33" i="6" s="1"/>
  <c r="H3" i="6"/>
  <c r="G3" i="6"/>
  <c r="K2" i="6"/>
  <c r="J2" i="6"/>
  <c r="I2" i="6"/>
  <c r="H2" i="6"/>
  <c r="G2" i="6"/>
  <c r="I51" i="5"/>
  <c r="K2" i="5"/>
  <c r="H2" i="5"/>
  <c r="I2" i="5"/>
  <c r="J2" i="5"/>
  <c r="J27" i="5" s="1"/>
  <c r="H3" i="5"/>
  <c r="I3" i="5"/>
  <c r="J3" i="5"/>
  <c r="K3" i="5"/>
  <c r="H4" i="5"/>
  <c r="I4" i="5"/>
  <c r="J4" i="5"/>
  <c r="K4" i="5"/>
  <c r="H5" i="5"/>
  <c r="I5" i="5"/>
  <c r="J5" i="5"/>
  <c r="K5" i="5"/>
  <c r="H6" i="5"/>
  <c r="I6" i="5"/>
  <c r="J6" i="5"/>
  <c r="K6" i="5"/>
  <c r="H7" i="5"/>
  <c r="I7" i="5"/>
  <c r="J7" i="5"/>
  <c r="K7" i="5"/>
  <c r="H8" i="5"/>
  <c r="I8" i="5"/>
  <c r="J8" i="5"/>
  <c r="K8" i="5"/>
  <c r="H9" i="5"/>
  <c r="I9" i="5"/>
  <c r="J9" i="5"/>
  <c r="K9" i="5"/>
  <c r="H10" i="5"/>
  <c r="I10" i="5"/>
  <c r="J10" i="5"/>
  <c r="K10" i="5"/>
  <c r="H11" i="5"/>
  <c r="I11" i="5"/>
  <c r="J11" i="5"/>
  <c r="K11" i="5"/>
  <c r="H12" i="5"/>
  <c r="I12" i="5"/>
  <c r="J12" i="5"/>
  <c r="K12" i="5"/>
  <c r="H13" i="5"/>
  <c r="I13" i="5"/>
  <c r="J13" i="5"/>
  <c r="K13" i="5"/>
  <c r="H14" i="5"/>
  <c r="I14" i="5"/>
  <c r="J14" i="5"/>
  <c r="K14" i="5"/>
  <c r="H15" i="5"/>
  <c r="I15" i="5"/>
  <c r="J15" i="5"/>
  <c r="K15" i="5"/>
  <c r="H16" i="5"/>
  <c r="I16" i="5"/>
  <c r="J16" i="5"/>
  <c r="K16" i="5"/>
  <c r="H17" i="5"/>
  <c r="I17" i="5"/>
  <c r="J17" i="5"/>
  <c r="K17" i="5"/>
  <c r="H18" i="5"/>
  <c r="I18" i="5"/>
  <c r="J18" i="5"/>
  <c r="K18" i="5"/>
  <c r="H19" i="5"/>
  <c r="I19" i="5"/>
  <c r="J19" i="5"/>
  <c r="K19" i="5"/>
  <c r="H20" i="5"/>
  <c r="I20" i="5"/>
  <c r="J20" i="5"/>
  <c r="K20" i="5"/>
  <c r="H21" i="5"/>
  <c r="I21" i="5"/>
  <c r="J21" i="5"/>
  <c r="K21" i="5"/>
  <c r="H22" i="5"/>
  <c r="I22" i="5"/>
  <c r="J22" i="5"/>
  <c r="K22" i="5"/>
  <c r="H23" i="5"/>
  <c r="I23" i="5"/>
  <c r="J23" i="5"/>
  <c r="K23" i="5"/>
  <c r="H24" i="5"/>
  <c r="I24" i="5"/>
  <c r="J24" i="5"/>
  <c r="K24" i="5"/>
  <c r="H25" i="5"/>
  <c r="I25" i="5"/>
  <c r="J25" i="5"/>
  <c r="K25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" i="5"/>
  <c r="D2" i="1"/>
  <c r="S57" i="4"/>
  <c r="Q59" i="3"/>
  <c r="Q59" i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E57" i="1"/>
  <c r="D58" i="1"/>
  <c r="E58" i="1"/>
  <c r="D59" i="1"/>
  <c r="E59" i="1"/>
  <c r="D60" i="1"/>
  <c r="E60" i="1"/>
  <c r="E2" i="1"/>
  <c r="E63" i="1" l="1"/>
  <c r="L59" i="1" s="1"/>
  <c r="E62" i="1"/>
  <c r="N59" i="1" s="1"/>
  <c r="E63" i="3"/>
  <c r="E62" i="3"/>
  <c r="N59" i="3" s="1"/>
  <c r="B65" i="3"/>
  <c r="D63" i="3"/>
  <c r="B64" i="3"/>
  <c r="D62" i="3"/>
  <c r="K34" i="6"/>
  <c r="J27" i="6"/>
  <c r="J28" i="6"/>
  <c r="E62" i="4"/>
  <c r="P57" i="4" s="1"/>
  <c r="E63" i="4"/>
  <c r="N57" i="4" s="1"/>
  <c r="B65" i="4"/>
  <c r="G81" i="4" s="1"/>
  <c r="B64" i="4"/>
  <c r="D62" i="4"/>
  <c r="D63" i="4"/>
  <c r="J32" i="6"/>
  <c r="D63" i="1"/>
  <c r="K58" i="1" s="1"/>
  <c r="I28" i="6"/>
  <c r="I27" i="6"/>
  <c r="I32" i="6"/>
  <c r="I31" i="6"/>
  <c r="G33" i="6" s="1"/>
  <c r="K28" i="6"/>
  <c r="K35" i="6" s="1"/>
  <c r="J58" i="5"/>
  <c r="L57" i="5" s="1"/>
  <c r="K27" i="6"/>
  <c r="G28" i="6"/>
  <c r="H28" i="6"/>
  <c r="J31" i="6"/>
  <c r="K32" i="6"/>
  <c r="D62" i="1"/>
  <c r="B64" i="1"/>
  <c r="L58" i="1" s="1"/>
  <c r="K31" i="6"/>
  <c r="J33" i="6"/>
  <c r="B65" i="1"/>
  <c r="G27" i="6"/>
  <c r="H27" i="6"/>
  <c r="K82" i="4"/>
  <c r="I78" i="4"/>
  <c r="G80" i="4"/>
  <c r="K80" i="4"/>
  <c r="J81" i="4"/>
  <c r="I82" i="4"/>
  <c r="K77" i="4"/>
  <c r="J78" i="4"/>
  <c r="I79" i="4"/>
  <c r="K81" i="4"/>
  <c r="J82" i="4"/>
  <c r="G78" i="4"/>
  <c r="K78" i="4"/>
  <c r="J79" i="4"/>
  <c r="I80" i="4"/>
  <c r="G82" i="4"/>
  <c r="I25" i="3"/>
  <c r="J24" i="3"/>
  <c r="I28" i="3"/>
  <c r="J27" i="3"/>
  <c r="I24" i="3"/>
  <c r="K29" i="3"/>
  <c r="J26" i="3"/>
  <c r="K25" i="3"/>
  <c r="I23" i="3"/>
  <c r="I31" i="5"/>
  <c r="G33" i="5" s="1"/>
  <c r="H31" i="5"/>
  <c r="G32" i="5" s="1"/>
  <c r="K31" i="5"/>
  <c r="G28" i="5"/>
  <c r="G31" i="5" s="1"/>
  <c r="J31" i="5"/>
  <c r="G27" i="5"/>
  <c r="K34" i="5"/>
  <c r="J28" i="5"/>
  <c r="I27" i="5"/>
  <c r="K33" i="5"/>
  <c r="J33" i="5"/>
  <c r="I28" i="5"/>
  <c r="J32" i="5"/>
  <c r="H34" i="5" s="1"/>
  <c r="I32" i="5"/>
  <c r="H33" i="5" s="1"/>
  <c r="H28" i="5"/>
  <c r="K32" i="5"/>
  <c r="H27" i="5"/>
  <c r="K28" i="5"/>
  <c r="K35" i="5" s="1"/>
  <c r="K27" i="5"/>
  <c r="K41" i="6"/>
  <c r="J42" i="6" s="1"/>
  <c r="J35" i="6"/>
  <c r="J38" i="6"/>
  <c r="G41" i="6" s="1"/>
  <c r="G32" i="6"/>
  <c r="H38" i="6"/>
  <c r="G39" i="6" s="1"/>
  <c r="K38" i="6"/>
  <c r="G42" i="6" s="1"/>
  <c r="G35" i="6"/>
  <c r="G34" i="6"/>
  <c r="I38" i="6"/>
  <c r="G40" i="6" s="1"/>
  <c r="K29" i="6"/>
  <c r="J39" i="6"/>
  <c r="H41" i="6" s="1"/>
  <c r="H33" i="6"/>
  <c r="I39" i="6"/>
  <c r="H40" i="6" s="1"/>
  <c r="K39" i="6"/>
  <c r="H42" i="6" s="1"/>
  <c r="H34" i="6"/>
  <c r="H35" i="6"/>
  <c r="J40" i="6"/>
  <c r="I41" i="6" s="1"/>
  <c r="I34" i="6"/>
  <c r="K40" i="6"/>
  <c r="I42" i="6" s="1"/>
  <c r="I35" i="6"/>
  <c r="J39" i="5"/>
  <c r="H41" i="5" s="1"/>
  <c r="J40" i="5"/>
  <c r="I41" i="5" s="1"/>
  <c r="K41" i="5"/>
  <c r="J42" i="5" s="1"/>
  <c r="J29" i="5"/>
  <c r="J34" i="5"/>
  <c r="J35" i="5"/>
  <c r="G34" i="5"/>
  <c r="I39" i="5"/>
  <c r="H40" i="5" s="1"/>
  <c r="J38" i="5"/>
  <c r="G41" i="5" s="1"/>
  <c r="I29" i="5"/>
  <c r="I33" i="5"/>
  <c r="I34" i="5"/>
  <c r="H35" i="5"/>
  <c r="H38" i="5"/>
  <c r="G39" i="5" s="1"/>
  <c r="I38" i="5"/>
  <c r="G40" i="5" s="1"/>
  <c r="K39" i="5"/>
  <c r="H42" i="5" s="1"/>
  <c r="I35" i="5"/>
  <c r="G35" i="5"/>
  <c r="K40" i="5"/>
  <c r="I42" i="5" s="1"/>
  <c r="K38" i="5"/>
  <c r="G42" i="5" s="1"/>
  <c r="K29" i="5"/>
  <c r="H55" i="1"/>
  <c r="H51" i="1"/>
  <c r="H39" i="1"/>
  <c r="H35" i="1"/>
  <c r="H23" i="1"/>
  <c r="H19" i="1"/>
  <c r="H50" i="1"/>
  <c r="H46" i="1"/>
  <c r="H34" i="1"/>
  <c r="H30" i="1"/>
  <c r="H18" i="1"/>
  <c r="H2" i="1"/>
  <c r="H45" i="1"/>
  <c r="H41" i="1"/>
  <c r="H29" i="1"/>
  <c r="H25" i="1"/>
  <c r="H48" i="1"/>
  <c r="H44" i="1"/>
  <c r="H32" i="1"/>
  <c r="H28" i="1"/>
  <c r="H13" i="1"/>
  <c r="H12" i="1"/>
  <c r="H7" i="1"/>
  <c r="J14" i="1"/>
  <c r="H14" i="1"/>
  <c r="H15" i="1"/>
  <c r="H16" i="1"/>
  <c r="AA67" i="5" l="1" a="1"/>
  <c r="AA67" i="5" s="1"/>
  <c r="AE67" i="5" a="1"/>
  <c r="AE67" i="5" s="1"/>
  <c r="AI67" i="5" a="1"/>
  <c r="AI67" i="5" s="1"/>
  <c r="AI70" i="5" s="1"/>
  <c r="AM67" i="5" a="1"/>
  <c r="AM67" i="5" s="1"/>
  <c r="AM70" i="5" s="1"/>
  <c r="AQ67" i="5" a="1"/>
  <c r="AQ67" i="5" s="1"/>
  <c r="Q67" i="5" a="1"/>
  <c r="Q67" i="5" s="1"/>
  <c r="AU53" i="5" a="1"/>
  <c r="AU53" i="5" s="1"/>
  <c r="AO53" i="5" a="1"/>
  <c r="AO53" i="5" s="1"/>
  <c r="AO56" i="5" s="1"/>
  <c r="AJ53" i="5" a="1"/>
  <c r="AJ53" i="5" s="1"/>
  <c r="AB53" i="5" a="1"/>
  <c r="AB53" i="5" s="1"/>
  <c r="AE53" i="5" a="1"/>
  <c r="AE53" i="5" s="1"/>
  <c r="W67" i="5" a="1"/>
  <c r="W67" i="5" s="1"/>
  <c r="U67" i="5" a="1"/>
  <c r="U67" i="5" s="1"/>
  <c r="AS67" i="5" a="1"/>
  <c r="AS67" i="5" s="1"/>
  <c r="AC67" i="5" a="1"/>
  <c r="AC67" i="5" s="1"/>
  <c r="AG67" i="5" a="1"/>
  <c r="AG67" i="5" s="1"/>
  <c r="AG70" i="5" s="1"/>
  <c r="AK67" i="5" a="1"/>
  <c r="AK67" i="5" s="1"/>
  <c r="AO67" i="5" a="1"/>
  <c r="AO67" i="5" s="1"/>
  <c r="AM53" i="5" a="1"/>
  <c r="AM53" i="5" s="1"/>
  <c r="AQ53" i="5" a="1"/>
  <c r="AQ53" i="5" s="1"/>
  <c r="AQ56" i="5" s="1"/>
  <c r="AH53" i="5" a="1"/>
  <c r="AH53" i="5" s="1"/>
  <c r="AL53" i="5" a="1"/>
  <c r="AL53" i="5" s="1"/>
  <c r="AG53" i="5" a="1"/>
  <c r="AG53" i="5" s="1"/>
  <c r="AG56" i="5" s="1"/>
  <c r="S67" i="5" a="1"/>
  <c r="S67" i="5" s="1"/>
  <c r="R67" i="5" a="1"/>
  <c r="R67" i="5" s="1"/>
  <c r="T67" i="5" a="1"/>
  <c r="T67" i="5" s="1"/>
  <c r="V67" i="5" a="1"/>
  <c r="V67" i="5" s="1"/>
  <c r="V70" i="5" s="1"/>
  <c r="Y67" i="5" a="1"/>
  <c r="Y67" i="5" s="1"/>
  <c r="Y70" i="5" s="1"/>
  <c r="AT67" i="5" a="1"/>
  <c r="AT67" i="5" s="1"/>
  <c r="Z67" i="5" a="1"/>
  <c r="Z67" i="5" s="1"/>
  <c r="AD67" i="5" a="1"/>
  <c r="AD67" i="5" s="1"/>
  <c r="AD70" i="5" s="1"/>
  <c r="AH67" i="5" a="1"/>
  <c r="AH67" i="5" s="1"/>
  <c r="AL67" i="5" a="1"/>
  <c r="AL67" i="5" s="1"/>
  <c r="AP67" i="5" a="1"/>
  <c r="AP67" i="5" s="1"/>
  <c r="AT53" i="5" a="1"/>
  <c r="AT53" i="5" s="1"/>
  <c r="AT56" i="5" s="1"/>
  <c r="AS53" i="5" a="1"/>
  <c r="AS53" i="5" s="1"/>
  <c r="AS56" i="5" s="1"/>
  <c r="AN53" i="5" a="1"/>
  <c r="AN53" i="5" s="1"/>
  <c r="AR53" i="5" a="1"/>
  <c r="AR53" i="5" s="1"/>
  <c r="AI53" i="5" a="1"/>
  <c r="AI53" i="5" s="1"/>
  <c r="AI56" i="5" s="1"/>
  <c r="AD53" i="5" a="1"/>
  <c r="AD53" i="5" s="1"/>
  <c r="AB67" i="5" a="1"/>
  <c r="AB67" i="5" s="1"/>
  <c r="AC53" i="5" a="1"/>
  <c r="AC53" i="5" s="1"/>
  <c r="AF67" i="5" a="1"/>
  <c r="AF67" i="5" s="1"/>
  <c r="AP53" i="5" a="1"/>
  <c r="AP53" i="5" s="1"/>
  <c r="AK53" i="5" a="1"/>
  <c r="AK53" i="5" s="1"/>
  <c r="AF53" i="5" a="1"/>
  <c r="AF53" i="5" s="1"/>
  <c r="AR67" i="5" a="1"/>
  <c r="AR67" i="5" s="1"/>
  <c r="AJ67" i="5" a="1"/>
  <c r="AJ67" i="5" s="1"/>
  <c r="AV53" i="5" a="1"/>
  <c r="AV53" i="5" s="1"/>
  <c r="AN67" i="5" a="1"/>
  <c r="AN67" i="5" s="1"/>
  <c r="X67" i="5" a="1"/>
  <c r="X67" i="5" s="1"/>
  <c r="AS67" i="6" a="1"/>
  <c r="AS67" i="6" s="1"/>
  <c r="AO67" i="6" a="1"/>
  <c r="AO67" i="6" s="1"/>
  <c r="AK67" i="6" a="1"/>
  <c r="AK67" i="6" s="1"/>
  <c r="AG67" i="6" a="1"/>
  <c r="AG67" i="6" s="1"/>
  <c r="AC67" i="6" a="1"/>
  <c r="AC67" i="6" s="1"/>
  <c r="Y67" i="6" a="1"/>
  <c r="Y67" i="6" s="1"/>
  <c r="U67" i="6" a="1"/>
  <c r="U67" i="6" s="1"/>
  <c r="AV67" i="6" a="1"/>
  <c r="AV67" i="6" s="1"/>
  <c r="AR67" i="6" a="1"/>
  <c r="AR67" i="6" s="1"/>
  <c r="AN67" i="6" a="1"/>
  <c r="AN67" i="6" s="1"/>
  <c r="AJ67" i="6" a="1"/>
  <c r="AJ67" i="6" s="1"/>
  <c r="AF67" i="6" a="1"/>
  <c r="AF67" i="6" s="1"/>
  <c r="AB67" i="6" a="1"/>
  <c r="AB67" i="6" s="1"/>
  <c r="X67" i="6" a="1"/>
  <c r="X67" i="6" s="1"/>
  <c r="T67" i="6" a="1"/>
  <c r="T67" i="6" s="1"/>
  <c r="AU67" i="6" a="1"/>
  <c r="AU67" i="6" s="1"/>
  <c r="AQ67" i="6" a="1"/>
  <c r="AQ67" i="6" s="1"/>
  <c r="AM67" i="6" a="1"/>
  <c r="AM67" i="6" s="1"/>
  <c r="AI67" i="6" a="1"/>
  <c r="AI67" i="6" s="1"/>
  <c r="AE67" i="6" a="1"/>
  <c r="AE67" i="6" s="1"/>
  <c r="AA67" i="6" a="1"/>
  <c r="AA67" i="6" s="1"/>
  <c r="W67" i="6" a="1"/>
  <c r="W67" i="6" s="1"/>
  <c r="S67" i="6" a="1"/>
  <c r="S67" i="6" s="1"/>
  <c r="AT67" i="6" a="1"/>
  <c r="AT67" i="6" s="1"/>
  <c r="AP67" i="6" a="1"/>
  <c r="AP67" i="6" s="1"/>
  <c r="AL67" i="6" a="1"/>
  <c r="AL67" i="6" s="1"/>
  <c r="AH67" i="6" a="1"/>
  <c r="AH67" i="6" s="1"/>
  <c r="AD67" i="6" a="1"/>
  <c r="AD67" i="6" s="1"/>
  <c r="Z67" i="6" a="1"/>
  <c r="Z67" i="6" s="1"/>
  <c r="V67" i="6" a="1"/>
  <c r="V67" i="6" s="1"/>
  <c r="P47" i="4" a="1"/>
  <c r="P47" i="4" s="1"/>
  <c r="P56" i="4"/>
  <c r="H81" i="4"/>
  <c r="H82" i="4"/>
  <c r="H80" i="4"/>
  <c r="H79" i="4"/>
  <c r="H74" i="4"/>
  <c r="H70" i="4"/>
  <c r="H66" i="4"/>
  <c r="H62" i="4"/>
  <c r="H8" i="4"/>
  <c r="H4" i="4"/>
  <c r="H60" i="4"/>
  <c r="H56" i="4"/>
  <c r="H52" i="4"/>
  <c r="H48" i="4"/>
  <c r="H44" i="4"/>
  <c r="H40" i="4"/>
  <c r="H36" i="4"/>
  <c r="H32" i="4"/>
  <c r="H78" i="4"/>
  <c r="H76" i="4"/>
  <c r="H72" i="4"/>
  <c r="H68" i="4"/>
  <c r="H64" i="4"/>
  <c r="H10" i="4"/>
  <c r="H6" i="4"/>
  <c r="H2" i="4"/>
  <c r="H58" i="4"/>
  <c r="H54" i="4"/>
  <c r="H75" i="4"/>
  <c r="H71" i="4"/>
  <c r="H67" i="4"/>
  <c r="H63" i="4"/>
  <c r="H9" i="4"/>
  <c r="H5" i="4"/>
  <c r="H61" i="4"/>
  <c r="H57" i="4"/>
  <c r="H53" i="4"/>
  <c r="H49" i="4"/>
  <c r="H45" i="4"/>
  <c r="H41" i="4"/>
  <c r="H37" i="4"/>
  <c r="H33" i="4"/>
  <c r="H77" i="4"/>
  <c r="H11" i="4"/>
  <c r="H55" i="4"/>
  <c r="H51" i="4"/>
  <c r="H43" i="4"/>
  <c r="H35" i="4"/>
  <c r="H30" i="4"/>
  <c r="H26" i="4"/>
  <c r="H22" i="4"/>
  <c r="H18" i="4"/>
  <c r="H14" i="4"/>
  <c r="H65" i="4"/>
  <c r="H59" i="4"/>
  <c r="H34" i="4"/>
  <c r="H31" i="4"/>
  <c r="H19" i="4"/>
  <c r="H73" i="4"/>
  <c r="H7" i="4"/>
  <c r="H46" i="4"/>
  <c r="H38" i="4"/>
  <c r="H29" i="4"/>
  <c r="H25" i="4"/>
  <c r="H21" i="4"/>
  <c r="H17" i="4"/>
  <c r="H13" i="4"/>
  <c r="H27" i="4"/>
  <c r="H15" i="4"/>
  <c r="H69" i="4"/>
  <c r="H3" i="4"/>
  <c r="H47" i="4"/>
  <c r="H39" i="4"/>
  <c r="H28" i="4"/>
  <c r="H24" i="4"/>
  <c r="H20" i="4"/>
  <c r="H16" i="4"/>
  <c r="H50" i="4"/>
  <c r="H42" i="4"/>
  <c r="H23" i="4"/>
  <c r="H30" i="3"/>
  <c r="H34" i="3"/>
  <c r="H38" i="3"/>
  <c r="H42" i="3"/>
  <c r="P47" i="3" a="1"/>
  <c r="P47" i="3" s="1"/>
  <c r="H28" i="3"/>
  <c r="H32" i="3"/>
  <c r="H36" i="3"/>
  <c r="H40" i="3"/>
  <c r="H44" i="3"/>
  <c r="N58" i="3"/>
  <c r="H23" i="3"/>
  <c r="H25" i="3"/>
  <c r="H27" i="3"/>
  <c r="H33" i="3"/>
  <c r="H37" i="3"/>
  <c r="H41" i="3"/>
  <c r="H26" i="3"/>
  <c r="H31" i="3"/>
  <c r="H29" i="3"/>
  <c r="H39" i="3"/>
  <c r="H24" i="3"/>
  <c r="H43" i="3"/>
  <c r="H35" i="3"/>
  <c r="P47" i="1" a="1"/>
  <c r="P47" i="1" s="1"/>
  <c r="H3" i="1"/>
  <c r="H6" i="1"/>
  <c r="H10" i="1"/>
  <c r="H9" i="1"/>
  <c r="M57" i="4"/>
  <c r="N56" i="4"/>
  <c r="K59" i="3"/>
  <c r="L58" i="3"/>
  <c r="G24" i="3"/>
  <c r="L59" i="3"/>
  <c r="H17" i="1"/>
  <c r="I15" i="1"/>
  <c r="H4" i="1"/>
  <c r="H20" i="1"/>
  <c r="H36" i="1"/>
  <c r="H52" i="1"/>
  <c r="H33" i="1"/>
  <c r="H49" i="1"/>
  <c r="H22" i="1"/>
  <c r="H38" i="1"/>
  <c r="H54" i="1"/>
  <c r="H27" i="1"/>
  <c r="H43" i="1"/>
  <c r="G29" i="5"/>
  <c r="V68" i="5" a="1"/>
  <c r="V68" i="5" s="1"/>
  <c r="V69" i="5" s="1"/>
  <c r="Y68" i="5" a="1"/>
  <c r="Y68" i="5" s="1"/>
  <c r="Y69" i="5" s="1"/>
  <c r="AR68" i="5" a="1"/>
  <c r="AR68" i="5" s="1"/>
  <c r="AR69" i="5" s="1"/>
  <c r="AG68" i="5" a="1"/>
  <c r="AG68" i="5" s="1"/>
  <c r="AG69" i="5" s="1"/>
  <c r="AK68" i="5" a="1"/>
  <c r="AK68" i="5" s="1"/>
  <c r="AK69" i="5" s="1"/>
  <c r="AO68" i="5" a="1"/>
  <c r="AO68" i="5" s="1"/>
  <c r="AO69" i="5" s="1"/>
  <c r="AS54" i="5" a="1"/>
  <c r="AS54" i="5" s="1"/>
  <c r="AS55" i="5" s="1"/>
  <c r="AM54" i="5" a="1"/>
  <c r="AM54" i="5" s="1"/>
  <c r="AM55" i="5" s="1"/>
  <c r="AP54" i="5" a="1"/>
  <c r="AP54" i="5" s="1"/>
  <c r="AP55" i="5" s="1"/>
  <c r="AC54" i="5" a="1"/>
  <c r="AC54" i="5" s="1"/>
  <c r="AC55" i="5" s="1"/>
  <c r="S68" i="5" a="1"/>
  <c r="S68" i="5" s="1"/>
  <c r="S69" i="5" s="1"/>
  <c r="R68" i="5" a="1"/>
  <c r="R68" i="5" s="1"/>
  <c r="R69" i="5" s="1"/>
  <c r="R70" i="5" s="1"/>
  <c r="U68" i="5" a="1"/>
  <c r="U68" i="5" s="1"/>
  <c r="U69" i="5" s="1"/>
  <c r="AT68" i="5" a="1"/>
  <c r="AT68" i="5" s="1"/>
  <c r="AT69" i="5" s="1"/>
  <c r="AA68" i="5" a="1"/>
  <c r="AA68" i="5" s="1"/>
  <c r="AA69" i="5" s="1"/>
  <c r="AI68" i="5" a="1"/>
  <c r="AI68" i="5" s="1"/>
  <c r="AI69" i="5" s="1"/>
  <c r="AM68" i="5" a="1"/>
  <c r="AM68" i="5" s="1"/>
  <c r="AM69" i="5" s="1"/>
  <c r="AQ68" i="5" a="1"/>
  <c r="AQ68" i="5" s="1"/>
  <c r="AQ69" i="5" s="1"/>
  <c r="AT54" i="5" a="1"/>
  <c r="AT54" i="5" s="1"/>
  <c r="AT55" i="5" s="1"/>
  <c r="AQ54" i="5" a="1"/>
  <c r="AQ54" i="5" s="1"/>
  <c r="AQ55" i="5" s="1"/>
  <c r="AJ54" i="5" a="1"/>
  <c r="AJ54" i="5" s="1"/>
  <c r="AJ55" i="5" s="1"/>
  <c r="AG54" i="5" a="1"/>
  <c r="AG54" i="5" s="1"/>
  <c r="AG55" i="5" s="1"/>
  <c r="AB68" i="5" a="1"/>
  <c r="AB68" i="5" s="1"/>
  <c r="AB69" i="5" s="1"/>
  <c r="AF68" i="5" a="1"/>
  <c r="AF68" i="5" s="1"/>
  <c r="AF69" i="5" s="1"/>
  <c r="AN68" i="5" a="1"/>
  <c r="AN68" i="5" s="1"/>
  <c r="AN69" i="5" s="1"/>
  <c r="AO54" i="5" a="1"/>
  <c r="AO54" i="5" s="1"/>
  <c r="AO55" i="5" s="1"/>
  <c r="AR54" i="5" a="1"/>
  <c r="AR54" i="5" s="1"/>
  <c r="AR55" i="5" s="1"/>
  <c r="AB54" i="5" a="1"/>
  <c r="AB54" i="5" s="1"/>
  <c r="AB55" i="5" s="1"/>
  <c r="AE54" i="5" a="1"/>
  <c r="AE54" i="5" s="1"/>
  <c r="AE55" i="5" s="1"/>
  <c r="Z68" i="5" a="1"/>
  <c r="Z68" i="5" s="1"/>
  <c r="Z69" i="5" s="1"/>
  <c r="AD68" i="5" a="1"/>
  <c r="AD68" i="5" s="1"/>
  <c r="AD69" i="5" s="1"/>
  <c r="X68" i="5" a="1"/>
  <c r="X68" i="5" s="1"/>
  <c r="X69" i="5" s="1"/>
  <c r="AH68" i="5" a="1"/>
  <c r="AH68" i="5" s="1"/>
  <c r="AH69" i="5" s="1"/>
  <c r="AI54" i="5" a="1"/>
  <c r="AI54" i="5" s="1"/>
  <c r="AI55" i="5" s="1"/>
  <c r="AS68" i="5" a="1"/>
  <c r="AS68" i="5" s="1"/>
  <c r="AS69" i="5" s="1"/>
  <c r="AL68" i="5" a="1"/>
  <c r="AL68" i="5" s="1"/>
  <c r="AL69" i="5" s="1"/>
  <c r="AL54" i="5" a="1"/>
  <c r="AL54" i="5" s="1"/>
  <c r="AL55" i="5" s="1"/>
  <c r="AF54" i="5" a="1"/>
  <c r="AF54" i="5" s="1"/>
  <c r="AF55" i="5" s="1"/>
  <c r="G23" i="3"/>
  <c r="I27" i="3"/>
  <c r="G26" i="3"/>
  <c r="G30" i="3"/>
  <c r="G27" i="3"/>
  <c r="K23" i="3"/>
  <c r="J25" i="3"/>
  <c r="K27" i="3"/>
  <c r="K28" i="3"/>
  <c r="G31" i="3"/>
  <c r="K31" i="3"/>
  <c r="J32" i="3"/>
  <c r="I33" i="3"/>
  <c r="G35" i="3"/>
  <c r="K35" i="3"/>
  <c r="J36" i="3"/>
  <c r="I37" i="3"/>
  <c r="G39" i="3"/>
  <c r="K39" i="3"/>
  <c r="J40" i="3"/>
  <c r="I41" i="3"/>
  <c r="G43" i="3"/>
  <c r="K43" i="3"/>
  <c r="J44" i="3"/>
  <c r="K58" i="3"/>
  <c r="K24" i="3"/>
  <c r="I26" i="3"/>
  <c r="I29" i="3"/>
  <c r="J30" i="3"/>
  <c r="I31" i="3"/>
  <c r="G33" i="3"/>
  <c r="K33" i="3"/>
  <c r="J34" i="3"/>
  <c r="I35" i="3"/>
  <c r="G37" i="3"/>
  <c r="K37" i="3"/>
  <c r="J38" i="3"/>
  <c r="I39" i="3"/>
  <c r="G41" i="3"/>
  <c r="K41" i="3"/>
  <c r="J42" i="3"/>
  <c r="I43" i="3"/>
  <c r="J28" i="3"/>
  <c r="J29" i="3"/>
  <c r="K30" i="3"/>
  <c r="J31" i="3"/>
  <c r="I32" i="3"/>
  <c r="G34" i="3"/>
  <c r="K34" i="3"/>
  <c r="J35" i="3"/>
  <c r="I36" i="3"/>
  <c r="G38" i="3"/>
  <c r="K38" i="3"/>
  <c r="J39" i="3"/>
  <c r="I40" i="3"/>
  <c r="G42" i="3"/>
  <c r="K42" i="3"/>
  <c r="J43" i="3"/>
  <c r="I44" i="3"/>
  <c r="I34" i="3"/>
  <c r="J37" i="3"/>
  <c r="K40" i="3"/>
  <c r="G44" i="3"/>
  <c r="K32" i="3"/>
  <c r="G36" i="3"/>
  <c r="I42" i="3"/>
  <c r="I30" i="3"/>
  <c r="J33" i="3"/>
  <c r="K36" i="3"/>
  <c r="G40" i="3"/>
  <c r="I38" i="3"/>
  <c r="K3" i="3"/>
  <c r="K8" i="3"/>
  <c r="K12" i="3"/>
  <c r="K16" i="3"/>
  <c r="K20" i="3"/>
  <c r="K11" i="3"/>
  <c r="G28" i="3"/>
  <c r="J41" i="3"/>
  <c r="K4" i="3"/>
  <c r="K9" i="3"/>
  <c r="K13" i="3"/>
  <c r="K17" i="3"/>
  <c r="K21" i="3"/>
  <c r="K2" i="3"/>
  <c r="K15" i="3"/>
  <c r="K19" i="3"/>
  <c r="G32" i="3"/>
  <c r="K44" i="3"/>
  <c r="K7" i="3"/>
  <c r="K5" i="3"/>
  <c r="K10" i="3"/>
  <c r="K14" i="3"/>
  <c r="K18" i="3"/>
  <c r="K6" i="3"/>
  <c r="G15" i="1"/>
  <c r="H8" i="1"/>
  <c r="H24" i="1"/>
  <c r="H40" i="1"/>
  <c r="H21" i="1"/>
  <c r="H37" i="1"/>
  <c r="H53" i="1"/>
  <c r="H26" i="1"/>
  <c r="H42" i="1"/>
  <c r="H5" i="1"/>
  <c r="H31" i="1"/>
  <c r="H47" i="1"/>
  <c r="G25" i="3"/>
  <c r="G29" i="3"/>
  <c r="K26" i="3"/>
  <c r="J23" i="3"/>
  <c r="N58" i="1"/>
  <c r="M56" i="4"/>
  <c r="P48" i="4" s="1" a="1"/>
  <c r="P48" i="4" s="1"/>
  <c r="P49" i="4" s="1"/>
  <c r="I81" i="4"/>
  <c r="I77" i="4"/>
  <c r="J76" i="4"/>
  <c r="K75" i="4"/>
  <c r="G75" i="4"/>
  <c r="I73" i="4"/>
  <c r="J72" i="4"/>
  <c r="K71" i="4"/>
  <c r="G71" i="4"/>
  <c r="I69" i="4"/>
  <c r="J68" i="4"/>
  <c r="K67" i="4"/>
  <c r="G67" i="4"/>
  <c r="I65" i="4"/>
  <c r="J64" i="4"/>
  <c r="K63" i="4"/>
  <c r="G63" i="4"/>
  <c r="I11" i="4"/>
  <c r="J10" i="4"/>
  <c r="K9" i="4"/>
  <c r="G9" i="4"/>
  <c r="I7" i="4"/>
  <c r="J6" i="4"/>
  <c r="K5" i="4"/>
  <c r="G5" i="4"/>
  <c r="I3" i="4"/>
  <c r="J2" i="4"/>
  <c r="K61" i="4"/>
  <c r="G61" i="4"/>
  <c r="I59" i="4"/>
  <c r="J58" i="4"/>
  <c r="K57" i="4"/>
  <c r="G57" i="4"/>
  <c r="I55" i="4"/>
  <c r="J54" i="4"/>
  <c r="K53" i="4"/>
  <c r="G53" i="4"/>
  <c r="I51" i="4"/>
  <c r="J50" i="4"/>
  <c r="K49" i="4"/>
  <c r="G49" i="4"/>
  <c r="I47" i="4"/>
  <c r="J46" i="4"/>
  <c r="K45" i="4"/>
  <c r="G45" i="4"/>
  <c r="I43" i="4"/>
  <c r="J42" i="4"/>
  <c r="K41" i="4"/>
  <c r="G41" i="4"/>
  <c r="I39" i="4"/>
  <c r="J38" i="4"/>
  <c r="K37" i="4"/>
  <c r="G37" i="4"/>
  <c r="I35" i="4"/>
  <c r="J34" i="4"/>
  <c r="K33" i="4"/>
  <c r="G33" i="4"/>
  <c r="I31" i="4"/>
  <c r="J80" i="4"/>
  <c r="G77" i="4"/>
  <c r="I75" i="4"/>
  <c r="J74" i="4"/>
  <c r="K73" i="4"/>
  <c r="G73" i="4"/>
  <c r="I71" i="4"/>
  <c r="J70" i="4"/>
  <c r="K69" i="4"/>
  <c r="G69" i="4"/>
  <c r="I67" i="4"/>
  <c r="J66" i="4"/>
  <c r="K65" i="4"/>
  <c r="G65" i="4"/>
  <c r="I63" i="4"/>
  <c r="J62" i="4"/>
  <c r="K11" i="4"/>
  <c r="G11" i="4"/>
  <c r="I9" i="4"/>
  <c r="J8" i="4"/>
  <c r="K7" i="4"/>
  <c r="G7" i="4"/>
  <c r="I5" i="4"/>
  <c r="J4" i="4"/>
  <c r="K3" i="4"/>
  <c r="G3" i="4"/>
  <c r="I61" i="4"/>
  <c r="J60" i="4"/>
  <c r="K59" i="4"/>
  <c r="G59" i="4"/>
  <c r="I57" i="4"/>
  <c r="J56" i="4"/>
  <c r="K55" i="4"/>
  <c r="G55" i="4"/>
  <c r="K79" i="4"/>
  <c r="J77" i="4"/>
  <c r="K76" i="4"/>
  <c r="G76" i="4"/>
  <c r="I74" i="4"/>
  <c r="J73" i="4"/>
  <c r="K72" i="4"/>
  <c r="G72" i="4"/>
  <c r="I70" i="4"/>
  <c r="J69" i="4"/>
  <c r="K68" i="4"/>
  <c r="G68" i="4"/>
  <c r="I66" i="4"/>
  <c r="J65" i="4"/>
  <c r="K64" i="4"/>
  <c r="G64" i="4"/>
  <c r="I62" i="4"/>
  <c r="J11" i="4"/>
  <c r="K10" i="4"/>
  <c r="G10" i="4"/>
  <c r="I8" i="4"/>
  <c r="J7" i="4"/>
  <c r="K6" i="4"/>
  <c r="G6" i="4"/>
  <c r="I4" i="4"/>
  <c r="J3" i="4"/>
  <c r="K2" i="4"/>
  <c r="G2" i="4"/>
  <c r="I60" i="4"/>
  <c r="J59" i="4"/>
  <c r="K58" i="4"/>
  <c r="G58" i="4"/>
  <c r="I56" i="4"/>
  <c r="J55" i="4"/>
  <c r="K54" i="4"/>
  <c r="G54" i="4"/>
  <c r="I52" i="4"/>
  <c r="J51" i="4"/>
  <c r="K50" i="4"/>
  <c r="G50" i="4"/>
  <c r="I48" i="4"/>
  <c r="J47" i="4"/>
  <c r="K46" i="4"/>
  <c r="G46" i="4"/>
  <c r="I44" i="4"/>
  <c r="J43" i="4"/>
  <c r="K42" i="4"/>
  <c r="G42" i="4"/>
  <c r="I40" i="4"/>
  <c r="J39" i="4"/>
  <c r="K38" i="4"/>
  <c r="G38" i="4"/>
  <c r="I36" i="4"/>
  <c r="J35" i="4"/>
  <c r="K34" i="4"/>
  <c r="G34" i="4"/>
  <c r="I32" i="4"/>
  <c r="G74" i="4"/>
  <c r="K70" i="4"/>
  <c r="J67" i="4"/>
  <c r="I64" i="4"/>
  <c r="G8" i="4"/>
  <c r="K4" i="4"/>
  <c r="J61" i="4"/>
  <c r="I58" i="4"/>
  <c r="K52" i="4"/>
  <c r="J49" i="4"/>
  <c r="G48" i="4"/>
  <c r="I46" i="4"/>
  <c r="K44" i="4"/>
  <c r="J41" i="4"/>
  <c r="G40" i="4"/>
  <c r="I38" i="4"/>
  <c r="K36" i="4"/>
  <c r="J33" i="4"/>
  <c r="G32" i="4"/>
  <c r="G31" i="4"/>
  <c r="I29" i="4"/>
  <c r="J28" i="4"/>
  <c r="K27" i="4"/>
  <c r="G27" i="4"/>
  <c r="I25" i="4"/>
  <c r="J24" i="4"/>
  <c r="K23" i="4"/>
  <c r="G23" i="4"/>
  <c r="I21" i="4"/>
  <c r="J20" i="4"/>
  <c r="K19" i="4"/>
  <c r="G19" i="4"/>
  <c r="I17" i="4"/>
  <c r="J16" i="4"/>
  <c r="K15" i="4"/>
  <c r="G15" i="4"/>
  <c r="I13" i="4"/>
  <c r="G79" i="4"/>
  <c r="I68" i="4"/>
  <c r="K8" i="4"/>
  <c r="I53" i="4"/>
  <c r="J48" i="4"/>
  <c r="I45" i="4"/>
  <c r="J40" i="4"/>
  <c r="K28" i="4"/>
  <c r="I26" i="4"/>
  <c r="G24" i="4"/>
  <c r="J21" i="4"/>
  <c r="K16" i="4"/>
  <c r="I14" i="4"/>
  <c r="I76" i="4"/>
  <c r="G70" i="4"/>
  <c r="K66" i="4"/>
  <c r="J63" i="4"/>
  <c r="I10" i="4"/>
  <c r="G4" i="4"/>
  <c r="K60" i="4"/>
  <c r="J57" i="4"/>
  <c r="I54" i="4"/>
  <c r="J52" i="4"/>
  <c r="G51" i="4"/>
  <c r="I49" i="4"/>
  <c r="K47" i="4"/>
  <c r="J44" i="4"/>
  <c r="G43" i="4"/>
  <c r="I41" i="4"/>
  <c r="K39" i="4"/>
  <c r="J36" i="4"/>
  <c r="G35" i="4"/>
  <c r="I33" i="4"/>
  <c r="K31" i="4"/>
  <c r="K30" i="4"/>
  <c r="G30" i="4"/>
  <c r="I28" i="4"/>
  <c r="J27" i="4"/>
  <c r="K26" i="4"/>
  <c r="G26" i="4"/>
  <c r="I24" i="4"/>
  <c r="J23" i="4"/>
  <c r="K22" i="4"/>
  <c r="G22" i="4"/>
  <c r="I20" i="4"/>
  <c r="J19" i="4"/>
  <c r="K18" i="4"/>
  <c r="G18" i="4"/>
  <c r="I16" i="4"/>
  <c r="J15" i="4"/>
  <c r="K14" i="4"/>
  <c r="G14" i="4"/>
  <c r="J71" i="4"/>
  <c r="G62" i="4"/>
  <c r="J5" i="4"/>
  <c r="G56" i="4"/>
  <c r="K51" i="4"/>
  <c r="G47" i="4"/>
  <c r="K43" i="4"/>
  <c r="G39" i="4"/>
  <c r="K35" i="4"/>
  <c r="J32" i="4"/>
  <c r="J29" i="4"/>
  <c r="K24" i="4"/>
  <c r="I22" i="4"/>
  <c r="G20" i="4"/>
  <c r="J17" i="4"/>
  <c r="J13" i="4"/>
  <c r="J75" i="4"/>
  <c r="I72" i="4"/>
  <c r="G66" i="4"/>
  <c r="K62" i="4"/>
  <c r="J9" i="4"/>
  <c r="I6" i="4"/>
  <c r="G60" i="4"/>
  <c r="K56" i="4"/>
  <c r="J53" i="4"/>
  <c r="G52" i="4"/>
  <c r="I50" i="4"/>
  <c r="K48" i="4"/>
  <c r="J45" i="4"/>
  <c r="G44" i="4"/>
  <c r="I42" i="4"/>
  <c r="K40" i="4"/>
  <c r="J37" i="4"/>
  <c r="G36" i="4"/>
  <c r="I34" i="4"/>
  <c r="K32" i="4"/>
  <c r="J31" i="4"/>
  <c r="J30" i="4"/>
  <c r="K29" i="4"/>
  <c r="G29" i="4"/>
  <c r="I27" i="4"/>
  <c r="J26" i="4"/>
  <c r="K25" i="4"/>
  <c r="G25" i="4"/>
  <c r="I23" i="4"/>
  <c r="J22" i="4"/>
  <c r="K21" i="4"/>
  <c r="G21" i="4"/>
  <c r="I19" i="4"/>
  <c r="J18" i="4"/>
  <c r="K17" i="4"/>
  <c r="G17" i="4"/>
  <c r="I15" i="4"/>
  <c r="J14" i="4"/>
  <c r="K13" i="4"/>
  <c r="G13" i="4"/>
  <c r="K74" i="4"/>
  <c r="I2" i="4"/>
  <c r="I37" i="4"/>
  <c r="I30" i="4"/>
  <c r="G28" i="4"/>
  <c r="J25" i="4"/>
  <c r="K20" i="4"/>
  <c r="I18" i="4"/>
  <c r="G16" i="4"/>
  <c r="Y53" i="5" a="1"/>
  <c r="Y53" i="5" s="1"/>
  <c r="AA53" i="5" a="1"/>
  <c r="AA53" i="5" s="1"/>
  <c r="R53" i="5" a="1"/>
  <c r="R53" i="5" s="1"/>
  <c r="T53" i="5" a="1"/>
  <c r="T53" i="5" s="1"/>
  <c r="V53" i="5" a="1"/>
  <c r="V53" i="5" s="1"/>
  <c r="B32" i="5" a="1"/>
  <c r="B32" i="5" s="1"/>
  <c r="Z53" i="5" a="1"/>
  <c r="Z53" i="5" s="1"/>
  <c r="Q53" i="5" a="1"/>
  <c r="Q53" i="5" s="1"/>
  <c r="X53" i="5" a="1"/>
  <c r="X53" i="5" s="1"/>
  <c r="S53" i="5" a="1"/>
  <c r="S53" i="5" s="1"/>
  <c r="U53" i="5" a="1"/>
  <c r="U53" i="5" s="1"/>
  <c r="W53" i="5" a="1"/>
  <c r="W53" i="5" s="1"/>
  <c r="W43" i="6"/>
  <c r="W42" i="6"/>
  <c r="W41" i="6"/>
  <c r="W40" i="6"/>
  <c r="W39" i="6"/>
  <c r="W38" i="6"/>
  <c r="W37" i="6"/>
  <c r="W36" i="6"/>
  <c r="W35" i="6"/>
  <c r="Y34" i="6"/>
  <c r="U34" i="6"/>
  <c r="W33" i="6"/>
  <c r="Y31" i="6"/>
  <c r="U31" i="6"/>
  <c r="Y43" i="6"/>
  <c r="U43" i="6"/>
  <c r="Y42" i="6"/>
  <c r="U42" i="6"/>
  <c r="Y41" i="6"/>
  <c r="U41" i="6"/>
  <c r="Y40" i="6"/>
  <c r="U40" i="6"/>
  <c r="Y39" i="6"/>
  <c r="U39" i="6"/>
  <c r="Y38" i="6"/>
  <c r="U38" i="6"/>
  <c r="Y37" i="6"/>
  <c r="U37" i="6"/>
  <c r="Y36" i="6"/>
  <c r="U36" i="6"/>
  <c r="Y35" i="6"/>
  <c r="U35" i="6"/>
  <c r="W34" i="6"/>
  <c r="Y33" i="6"/>
  <c r="U33" i="6"/>
  <c r="W32" i="6"/>
  <c r="W30" i="6"/>
  <c r="Y32" i="6"/>
  <c r="H32" i="6"/>
  <c r="U30" i="6"/>
  <c r="Y27" i="6"/>
  <c r="U27" i="6"/>
  <c r="W24" i="6"/>
  <c r="Y29" i="6"/>
  <c r="U29" i="6"/>
  <c r="W28" i="6"/>
  <c r="Y26" i="6"/>
  <c r="U26" i="6"/>
  <c r="Y25" i="6"/>
  <c r="U25" i="6"/>
  <c r="W23" i="6"/>
  <c r="Y21" i="6"/>
  <c r="U21" i="6"/>
  <c r="U32" i="6"/>
  <c r="Y30" i="6"/>
  <c r="W27" i="6"/>
  <c r="Y24" i="6"/>
  <c r="U24" i="6"/>
  <c r="W22" i="6"/>
  <c r="Y20" i="6"/>
  <c r="U20" i="6"/>
  <c r="W18" i="6"/>
  <c r="U28" i="6"/>
  <c r="W26" i="6"/>
  <c r="Y23" i="6"/>
  <c r="W19" i="6"/>
  <c r="W16" i="6"/>
  <c r="W29" i="6"/>
  <c r="W25" i="6"/>
  <c r="U23" i="6"/>
  <c r="Y22" i="6"/>
  <c r="W21" i="6"/>
  <c r="W20" i="6"/>
  <c r="U19" i="6"/>
  <c r="U18" i="6"/>
  <c r="U17" i="6"/>
  <c r="W15" i="6"/>
  <c r="Y13" i="6"/>
  <c r="U13" i="6"/>
  <c r="W11" i="6"/>
  <c r="Y9" i="6"/>
  <c r="U9" i="6"/>
  <c r="W7" i="6"/>
  <c r="W31" i="6"/>
  <c r="Y19" i="6"/>
  <c r="Y18" i="6"/>
  <c r="Y17" i="6"/>
  <c r="Y16" i="6"/>
  <c r="U16" i="6"/>
  <c r="W14" i="6"/>
  <c r="Y12" i="6"/>
  <c r="U12" i="6"/>
  <c r="W10" i="6"/>
  <c r="Y8" i="6"/>
  <c r="U8" i="6"/>
  <c r="W6" i="6"/>
  <c r="Y28" i="6"/>
  <c r="U22" i="6"/>
  <c r="W17" i="6"/>
  <c r="Y15" i="6"/>
  <c r="U15" i="6"/>
  <c r="W13" i="6"/>
  <c r="U14" i="6"/>
  <c r="Y11" i="6"/>
  <c r="Y7" i="6"/>
  <c r="Y6" i="6"/>
  <c r="W5" i="6"/>
  <c r="Y3" i="6"/>
  <c r="U3" i="6"/>
  <c r="U10" i="6"/>
  <c r="W4" i="6"/>
  <c r="Y2" i="6"/>
  <c r="U2" i="6"/>
  <c r="U11" i="6"/>
  <c r="U7" i="6"/>
  <c r="Y5" i="6"/>
  <c r="U5" i="6"/>
  <c r="W3" i="6"/>
  <c r="Y14" i="6"/>
  <c r="W12" i="6"/>
  <c r="Y10" i="6"/>
  <c r="W9" i="6"/>
  <c r="W8" i="6"/>
  <c r="U6" i="6"/>
  <c r="Y4" i="6"/>
  <c r="U4" i="6"/>
  <c r="W2" i="6"/>
  <c r="AF43" i="6"/>
  <c r="AF42" i="6"/>
  <c r="AF41" i="6"/>
  <c r="AF40" i="6"/>
  <c r="AF39" i="6"/>
  <c r="AF38" i="6"/>
  <c r="AF37" i="6"/>
  <c r="AF36" i="6"/>
  <c r="AF35" i="6"/>
  <c r="AF33" i="6"/>
  <c r="AF28" i="6"/>
  <c r="AF23" i="6"/>
  <c r="AF32" i="6"/>
  <c r="AF27" i="6"/>
  <c r="AF22" i="6"/>
  <c r="AF31" i="6"/>
  <c r="AF29" i="6"/>
  <c r="AF26" i="6"/>
  <c r="AF25" i="6"/>
  <c r="AF21" i="6"/>
  <c r="AF17" i="6"/>
  <c r="AF30" i="6"/>
  <c r="J29" i="6"/>
  <c r="AF20" i="6"/>
  <c r="AF24" i="6"/>
  <c r="AF18" i="6"/>
  <c r="AF14" i="6"/>
  <c r="AF10" i="6"/>
  <c r="AF6" i="6"/>
  <c r="AF34" i="6"/>
  <c r="AF13" i="6"/>
  <c r="AF9" i="6"/>
  <c r="AF19" i="6"/>
  <c r="AF16" i="6"/>
  <c r="AF15" i="6"/>
  <c r="AF4" i="6"/>
  <c r="AF11" i="6"/>
  <c r="AF7" i="6"/>
  <c r="AF3" i="6"/>
  <c r="AF12" i="6"/>
  <c r="AF8" i="6"/>
  <c r="AF2" i="6"/>
  <c r="AF5" i="6"/>
  <c r="S43" i="6"/>
  <c r="O43" i="6"/>
  <c r="S42" i="6"/>
  <c r="O42" i="6"/>
  <c r="S41" i="6"/>
  <c r="O41" i="6"/>
  <c r="S40" i="6"/>
  <c r="O40" i="6"/>
  <c r="S39" i="6"/>
  <c r="O39" i="6"/>
  <c r="S38" i="6"/>
  <c r="O38" i="6"/>
  <c r="S37" i="6"/>
  <c r="O37" i="6"/>
  <c r="S36" i="6"/>
  <c r="O36" i="6"/>
  <c r="S35" i="6"/>
  <c r="O35" i="6"/>
  <c r="Q34" i="6"/>
  <c r="M34" i="6"/>
  <c r="S33" i="6"/>
  <c r="O33" i="6"/>
  <c r="Q31" i="6"/>
  <c r="M31" i="6"/>
  <c r="Q43" i="6"/>
  <c r="M43" i="6"/>
  <c r="Q42" i="6"/>
  <c r="M42" i="6"/>
  <c r="Q41" i="6"/>
  <c r="M41" i="6"/>
  <c r="Q40" i="6"/>
  <c r="M40" i="6"/>
  <c r="Q39" i="6"/>
  <c r="M39" i="6"/>
  <c r="Q38" i="6"/>
  <c r="M38" i="6"/>
  <c r="Q37" i="6"/>
  <c r="M37" i="6"/>
  <c r="Q36" i="6"/>
  <c r="M36" i="6"/>
  <c r="Q35" i="6"/>
  <c r="M35" i="6"/>
  <c r="S34" i="6"/>
  <c r="O34" i="6"/>
  <c r="Q33" i="6"/>
  <c r="M33" i="6"/>
  <c r="S32" i="6"/>
  <c r="O32" i="6"/>
  <c r="S30" i="6"/>
  <c r="O30" i="6"/>
  <c r="Q32" i="6"/>
  <c r="Q27" i="6"/>
  <c r="M27" i="6"/>
  <c r="S24" i="6"/>
  <c r="O24" i="6"/>
  <c r="S31" i="6"/>
  <c r="M30" i="6"/>
  <c r="Q29" i="6"/>
  <c r="M29" i="6"/>
  <c r="S28" i="6"/>
  <c r="O28" i="6"/>
  <c r="Q26" i="6"/>
  <c r="M26" i="6"/>
  <c r="Q25" i="6"/>
  <c r="M25" i="6"/>
  <c r="S23" i="6"/>
  <c r="O23" i="6"/>
  <c r="Q21" i="6"/>
  <c r="M21" i="6"/>
  <c r="M32" i="6"/>
  <c r="G31" i="6"/>
  <c r="Q30" i="6"/>
  <c r="S27" i="6"/>
  <c r="O27" i="6"/>
  <c r="Q24" i="6"/>
  <c r="M24" i="6"/>
  <c r="S22" i="6"/>
  <c r="O22" i="6"/>
  <c r="Q20" i="6"/>
  <c r="M20" i="6"/>
  <c r="S18" i="6"/>
  <c r="O18" i="6"/>
  <c r="M23" i="6"/>
  <c r="Q19" i="6"/>
  <c r="Q18" i="6"/>
  <c r="S16" i="6"/>
  <c r="O16" i="6"/>
  <c r="Q28" i="6"/>
  <c r="S26" i="6"/>
  <c r="Q22" i="6"/>
  <c r="O21" i="6"/>
  <c r="O20" i="6"/>
  <c r="Q17" i="6"/>
  <c r="M17" i="6"/>
  <c r="S15" i="6"/>
  <c r="O15" i="6"/>
  <c r="Q13" i="6"/>
  <c r="M13" i="6"/>
  <c r="S11" i="6"/>
  <c r="O11" i="6"/>
  <c r="Q9" i="6"/>
  <c r="M9" i="6"/>
  <c r="S7" i="6"/>
  <c r="O7" i="6"/>
  <c r="S29" i="6"/>
  <c r="M28" i="6"/>
  <c r="O26" i="6"/>
  <c r="S25" i="6"/>
  <c r="Q23" i="6"/>
  <c r="O19" i="6"/>
  <c r="Q16" i="6"/>
  <c r="M16" i="6"/>
  <c r="S14" i="6"/>
  <c r="O14" i="6"/>
  <c r="Q12" i="6"/>
  <c r="M12" i="6"/>
  <c r="S10" i="6"/>
  <c r="O10" i="6"/>
  <c r="Q8" i="6"/>
  <c r="M8" i="6"/>
  <c r="S6" i="6"/>
  <c r="O6" i="6"/>
  <c r="O31" i="6"/>
  <c r="O29" i="6"/>
  <c r="O25" i="6"/>
  <c r="M22" i="6"/>
  <c r="S21" i="6"/>
  <c r="S20" i="6"/>
  <c r="S19" i="6"/>
  <c r="M19" i="6"/>
  <c r="M18" i="6"/>
  <c r="S17" i="6"/>
  <c r="O17" i="6"/>
  <c r="Q15" i="6"/>
  <c r="M15" i="6"/>
  <c r="S13" i="6"/>
  <c r="O13" i="6"/>
  <c r="Q11" i="6"/>
  <c r="Q7" i="6"/>
  <c r="S5" i="6"/>
  <c r="O5" i="6"/>
  <c r="Q3" i="6"/>
  <c r="M3" i="6"/>
  <c r="Q14" i="6"/>
  <c r="S12" i="6"/>
  <c r="M10" i="6"/>
  <c r="S9" i="6"/>
  <c r="S8" i="6"/>
  <c r="M6" i="6"/>
  <c r="S4" i="6"/>
  <c r="O4" i="6"/>
  <c r="Q2" i="6"/>
  <c r="M2" i="6"/>
  <c r="M14" i="6"/>
  <c r="M11" i="6"/>
  <c r="M7" i="6"/>
  <c r="Q6" i="6"/>
  <c r="Q5" i="6"/>
  <c r="M5" i="6"/>
  <c r="S3" i="6"/>
  <c r="O3" i="6"/>
  <c r="O12" i="6"/>
  <c r="Q10" i="6"/>
  <c r="O9" i="6"/>
  <c r="O8" i="6"/>
  <c r="Q4" i="6"/>
  <c r="M4" i="6"/>
  <c r="S2" i="6"/>
  <c r="O2" i="6"/>
  <c r="AE43" i="6"/>
  <c r="AE42" i="6"/>
  <c r="AE41" i="6"/>
  <c r="AE40" i="6"/>
  <c r="AE39" i="6"/>
  <c r="AE38" i="6"/>
  <c r="AE37" i="6"/>
  <c r="AE36" i="6"/>
  <c r="AE35" i="6"/>
  <c r="AE33" i="6"/>
  <c r="AE34" i="6"/>
  <c r="J34" i="6"/>
  <c r="AE32" i="6"/>
  <c r="AE30" i="6"/>
  <c r="AE24" i="6"/>
  <c r="AE28" i="6"/>
  <c r="AE23" i="6"/>
  <c r="AE19" i="6"/>
  <c r="AE27" i="6"/>
  <c r="AE22" i="6"/>
  <c r="AE18" i="6"/>
  <c r="AE16" i="6"/>
  <c r="AE31" i="6"/>
  <c r="AE21" i="6"/>
  <c r="AE20" i="6"/>
  <c r="AE17" i="6"/>
  <c r="AE15" i="6"/>
  <c r="AE11" i="6"/>
  <c r="AE7" i="6"/>
  <c r="AE26" i="6"/>
  <c r="AE14" i="6"/>
  <c r="AE10" i="6"/>
  <c r="AE6" i="6"/>
  <c r="AE29" i="6"/>
  <c r="AE25" i="6"/>
  <c r="AE13" i="6"/>
  <c r="AE5" i="6"/>
  <c r="AE4" i="6"/>
  <c r="AE3" i="6"/>
  <c r="AE12" i="6"/>
  <c r="AE9" i="6"/>
  <c r="AE8" i="6"/>
  <c r="AE2" i="6"/>
  <c r="Z32" i="6"/>
  <c r="V32" i="6"/>
  <c r="Z30" i="6"/>
  <c r="V30" i="6"/>
  <c r="Z43" i="6"/>
  <c r="V43" i="6"/>
  <c r="Z42" i="6"/>
  <c r="V42" i="6"/>
  <c r="Z41" i="6"/>
  <c r="V41" i="6"/>
  <c r="Z40" i="6"/>
  <c r="V40" i="6"/>
  <c r="Z39" i="6"/>
  <c r="V39" i="6"/>
  <c r="X43" i="6"/>
  <c r="X42" i="6"/>
  <c r="X41" i="6"/>
  <c r="X40" i="6"/>
  <c r="X39" i="6"/>
  <c r="X38" i="6"/>
  <c r="X37" i="6"/>
  <c r="X36" i="6"/>
  <c r="X35" i="6"/>
  <c r="Z34" i="6"/>
  <c r="V34" i="6"/>
  <c r="X33" i="6"/>
  <c r="Z31" i="6"/>
  <c r="V31" i="6"/>
  <c r="Z37" i="6"/>
  <c r="V33" i="6"/>
  <c r="Z29" i="6"/>
  <c r="V29" i="6"/>
  <c r="X28" i="6"/>
  <c r="Z26" i="6"/>
  <c r="V26" i="6"/>
  <c r="Z25" i="6"/>
  <c r="V25" i="6"/>
  <c r="X23" i="6"/>
  <c r="V37" i="6"/>
  <c r="Z36" i="6"/>
  <c r="X34" i="6"/>
  <c r="X32" i="6"/>
  <c r="H29" i="6"/>
  <c r="X27" i="6"/>
  <c r="Z24" i="6"/>
  <c r="V24" i="6"/>
  <c r="X22" i="6"/>
  <c r="Z20" i="6"/>
  <c r="V20" i="6"/>
  <c r="Z38" i="6"/>
  <c r="V36" i="6"/>
  <c r="Z35" i="6"/>
  <c r="X31" i="6"/>
  <c r="X29" i="6"/>
  <c r="Z28" i="6"/>
  <c r="V28" i="6"/>
  <c r="X26" i="6"/>
  <c r="X25" i="6"/>
  <c r="Z23" i="6"/>
  <c r="V23" i="6"/>
  <c r="X21" i="6"/>
  <c r="Z19" i="6"/>
  <c r="V19" i="6"/>
  <c r="X17" i="6"/>
  <c r="Z33" i="6"/>
  <c r="Z22" i="6"/>
  <c r="Z21" i="6"/>
  <c r="X20" i="6"/>
  <c r="V18" i="6"/>
  <c r="V17" i="6"/>
  <c r="V38" i="6"/>
  <c r="V35" i="6"/>
  <c r="X30" i="6"/>
  <c r="Z27" i="6"/>
  <c r="Z18" i="6"/>
  <c r="Z17" i="6"/>
  <c r="Z16" i="6"/>
  <c r="V16" i="6"/>
  <c r="X14" i="6"/>
  <c r="Z12" i="6"/>
  <c r="V12" i="6"/>
  <c r="X10" i="6"/>
  <c r="Z8" i="6"/>
  <c r="V8" i="6"/>
  <c r="V27" i="6"/>
  <c r="V22" i="6"/>
  <c r="V21" i="6"/>
  <c r="Z15" i="6"/>
  <c r="V15" i="6"/>
  <c r="X13" i="6"/>
  <c r="Z11" i="6"/>
  <c r="V11" i="6"/>
  <c r="X9" i="6"/>
  <c r="Z7" i="6"/>
  <c r="V7" i="6"/>
  <c r="X24" i="6"/>
  <c r="X19" i="6"/>
  <c r="X18" i="6"/>
  <c r="X16" i="6"/>
  <c r="Z14" i="6"/>
  <c r="V14" i="6"/>
  <c r="V10" i="6"/>
  <c r="V9" i="6"/>
  <c r="X4" i="6"/>
  <c r="Z2" i="6"/>
  <c r="V2" i="6"/>
  <c r="Z13" i="6"/>
  <c r="X11" i="6"/>
  <c r="X7" i="6"/>
  <c r="X6" i="6"/>
  <c r="Z5" i="6"/>
  <c r="V5" i="6"/>
  <c r="X3" i="6"/>
  <c r="X15" i="6"/>
  <c r="V13" i="6"/>
  <c r="X12" i="6"/>
  <c r="Z10" i="6"/>
  <c r="Z9" i="6"/>
  <c r="X8" i="6"/>
  <c r="V6" i="6"/>
  <c r="Z4" i="6"/>
  <c r="V4" i="6"/>
  <c r="X2" i="6"/>
  <c r="Z6" i="6"/>
  <c r="X5" i="6"/>
  <c r="Z3" i="6"/>
  <c r="V3" i="6"/>
  <c r="AD32" i="6"/>
  <c r="AD30" i="6"/>
  <c r="AD43" i="6"/>
  <c r="AD42" i="6"/>
  <c r="AD41" i="6"/>
  <c r="AD40" i="6"/>
  <c r="AD39" i="6"/>
  <c r="AB43" i="6"/>
  <c r="AB42" i="6"/>
  <c r="AB41" i="6"/>
  <c r="AB40" i="6"/>
  <c r="AB39" i="6"/>
  <c r="AB38" i="6"/>
  <c r="AB37" i="6"/>
  <c r="AB36" i="6"/>
  <c r="AB35" i="6"/>
  <c r="AD34" i="6"/>
  <c r="AB33" i="6"/>
  <c r="AD31" i="6"/>
  <c r="AD36" i="6"/>
  <c r="AB34" i="6"/>
  <c r="AB31" i="6"/>
  <c r="AD29" i="6"/>
  <c r="I29" i="6"/>
  <c r="AB28" i="6"/>
  <c r="AD26" i="6"/>
  <c r="AD25" i="6"/>
  <c r="AB23" i="6"/>
  <c r="AD38" i="6"/>
  <c r="AD35" i="6"/>
  <c r="AB30" i="6"/>
  <c r="AB27" i="6"/>
  <c r="AD24" i="6"/>
  <c r="AB22" i="6"/>
  <c r="AD20" i="6"/>
  <c r="AD33" i="6"/>
  <c r="AB29" i="6"/>
  <c r="AD28" i="6"/>
  <c r="AB26" i="6"/>
  <c r="AB25" i="6"/>
  <c r="AD23" i="6"/>
  <c r="AB21" i="6"/>
  <c r="AD19" i="6"/>
  <c r="AB17" i="6"/>
  <c r="AD27" i="6"/>
  <c r="AB18" i="6"/>
  <c r="AB19" i="6"/>
  <c r="AD16" i="6"/>
  <c r="AB14" i="6"/>
  <c r="AD12" i="6"/>
  <c r="AB10" i="6"/>
  <c r="AD8" i="6"/>
  <c r="AD37" i="6"/>
  <c r="AB32" i="6"/>
  <c r="AB24" i="6"/>
  <c r="AD22" i="6"/>
  <c r="AD21" i="6"/>
  <c r="AB20" i="6"/>
  <c r="AD18" i="6"/>
  <c r="AD17" i="6"/>
  <c r="AD15" i="6"/>
  <c r="AB13" i="6"/>
  <c r="AD11" i="6"/>
  <c r="AB9" i="6"/>
  <c r="AD7" i="6"/>
  <c r="AB16" i="6"/>
  <c r="AD14" i="6"/>
  <c r="AD13" i="6"/>
  <c r="AB12" i="6"/>
  <c r="AD10" i="6"/>
  <c r="AD9" i="6"/>
  <c r="AB8" i="6"/>
  <c r="AD6" i="6"/>
  <c r="AB4" i="6"/>
  <c r="AD2" i="6"/>
  <c r="AB15" i="6"/>
  <c r="AD5" i="6"/>
  <c r="AB3" i="6"/>
  <c r="AB6" i="6"/>
  <c r="AD4" i="6"/>
  <c r="AB2" i="6"/>
  <c r="AB11" i="6"/>
  <c r="AB7" i="6"/>
  <c r="AB5" i="6"/>
  <c r="AD3" i="6"/>
  <c r="AA43" i="6"/>
  <c r="AA42" i="6"/>
  <c r="AA41" i="6"/>
  <c r="AA40" i="6"/>
  <c r="AA39" i="6"/>
  <c r="AA38" i="6"/>
  <c r="AA37" i="6"/>
  <c r="AA36" i="6"/>
  <c r="AA35" i="6"/>
  <c r="AC34" i="6"/>
  <c r="AA33" i="6"/>
  <c r="AC31" i="6"/>
  <c r="AC43" i="6"/>
  <c r="AC42" i="6"/>
  <c r="AC41" i="6"/>
  <c r="AC40" i="6"/>
  <c r="AC39" i="6"/>
  <c r="AC38" i="6"/>
  <c r="AC37" i="6"/>
  <c r="AC36" i="6"/>
  <c r="AC35" i="6"/>
  <c r="AA34" i="6"/>
  <c r="AC33" i="6"/>
  <c r="AA32" i="6"/>
  <c r="AA30" i="6"/>
  <c r="AC30" i="6"/>
  <c r="AC27" i="6"/>
  <c r="AA24" i="6"/>
  <c r="AA31" i="6"/>
  <c r="AC29" i="6"/>
  <c r="AA28" i="6"/>
  <c r="AC26" i="6"/>
  <c r="AC25" i="6"/>
  <c r="AA23" i="6"/>
  <c r="AC21" i="6"/>
  <c r="AA19" i="6"/>
  <c r="AC32" i="6"/>
  <c r="AA27" i="6"/>
  <c r="AC24" i="6"/>
  <c r="AA22" i="6"/>
  <c r="AC20" i="6"/>
  <c r="AA18" i="6"/>
  <c r="AA29" i="6"/>
  <c r="AA25" i="6"/>
  <c r="AC19" i="6"/>
  <c r="AA17" i="6"/>
  <c r="AA16" i="6"/>
  <c r="I33" i="6"/>
  <c r="AA15" i="6"/>
  <c r="AC13" i="6"/>
  <c r="AA11" i="6"/>
  <c r="AC9" i="6"/>
  <c r="AA7" i="6"/>
  <c r="AC28" i="6"/>
  <c r="AC16" i="6"/>
  <c r="AA14" i="6"/>
  <c r="AC12" i="6"/>
  <c r="AA10" i="6"/>
  <c r="AC8" i="6"/>
  <c r="AA6" i="6"/>
  <c r="AA26" i="6"/>
  <c r="AC23" i="6"/>
  <c r="AC22" i="6"/>
  <c r="AA21" i="6"/>
  <c r="AA20" i="6"/>
  <c r="AC18" i="6"/>
  <c r="AC17" i="6"/>
  <c r="AC15" i="6"/>
  <c r="AA13" i="6"/>
  <c r="AA5" i="6"/>
  <c r="AC3" i="6"/>
  <c r="AA12" i="6"/>
  <c r="AC10" i="6"/>
  <c r="AA9" i="6"/>
  <c r="AA8" i="6"/>
  <c r="AC6" i="6"/>
  <c r="AA4" i="6"/>
  <c r="AC2" i="6"/>
  <c r="AC14" i="6"/>
  <c r="AC11" i="6"/>
  <c r="AC7" i="6"/>
  <c r="AC5" i="6"/>
  <c r="AA3" i="6"/>
  <c r="AC4" i="6"/>
  <c r="AA2" i="6"/>
  <c r="R32" i="6"/>
  <c r="N32" i="6"/>
  <c r="B32" i="6" a="1"/>
  <c r="B32" i="6" s="1"/>
  <c r="R30" i="6"/>
  <c r="R43" i="6"/>
  <c r="N43" i="6"/>
  <c r="R42" i="6"/>
  <c r="N42" i="6"/>
  <c r="R41" i="6"/>
  <c r="N41" i="6"/>
  <c r="R40" i="6"/>
  <c r="N40" i="6"/>
  <c r="R39" i="6"/>
  <c r="N39" i="6"/>
  <c r="T43" i="6"/>
  <c r="P43" i="6"/>
  <c r="T42" i="6"/>
  <c r="P42" i="6"/>
  <c r="T41" i="6"/>
  <c r="P41" i="6"/>
  <c r="T40" i="6"/>
  <c r="P40" i="6"/>
  <c r="T39" i="6"/>
  <c r="P39" i="6"/>
  <c r="T38" i="6"/>
  <c r="P38" i="6"/>
  <c r="T37" i="6"/>
  <c r="P37" i="6"/>
  <c r="T36" i="6"/>
  <c r="P36" i="6"/>
  <c r="T35" i="6"/>
  <c r="P35" i="6"/>
  <c r="R34" i="6"/>
  <c r="N34" i="6"/>
  <c r="T33" i="6"/>
  <c r="P33" i="6"/>
  <c r="R31" i="6"/>
  <c r="N31" i="6"/>
  <c r="R38" i="6"/>
  <c r="N36" i="6"/>
  <c r="R35" i="6"/>
  <c r="T31" i="6"/>
  <c r="N30" i="6"/>
  <c r="R29" i="6"/>
  <c r="N29" i="6"/>
  <c r="T28" i="6"/>
  <c r="P28" i="6"/>
  <c r="R26" i="6"/>
  <c r="N26" i="6"/>
  <c r="R25" i="6"/>
  <c r="N25" i="6"/>
  <c r="T23" i="6"/>
  <c r="N38" i="6"/>
  <c r="N35" i="6"/>
  <c r="R33" i="6"/>
  <c r="P32" i="6"/>
  <c r="T30" i="6"/>
  <c r="T27" i="6"/>
  <c r="P27" i="6"/>
  <c r="R24" i="6"/>
  <c r="N24" i="6"/>
  <c r="T22" i="6"/>
  <c r="P22" i="6"/>
  <c r="R20" i="6"/>
  <c r="N20" i="6"/>
  <c r="R37" i="6"/>
  <c r="T34" i="6"/>
  <c r="N33" i="6"/>
  <c r="P31" i="6"/>
  <c r="T29" i="6"/>
  <c r="P29" i="6"/>
  <c r="G29" i="6"/>
  <c r="R28" i="6"/>
  <c r="N28" i="6"/>
  <c r="T26" i="6"/>
  <c r="P26" i="6"/>
  <c r="T25" i="6"/>
  <c r="P25" i="6"/>
  <c r="R23" i="6"/>
  <c r="N23" i="6"/>
  <c r="T21" i="6"/>
  <c r="P21" i="6"/>
  <c r="R19" i="6"/>
  <c r="N19" i="6"/>
  <c r="R36" i="6"/>
  <c r="N27" i="6"/>
  <c r="T24" i="6"/>
  <c r="R22" i="6"/>
  <c r="R21" i="6"/>
  <c r="P20" i="6"/>
  <c r="R17" i="6"/>
  <c r="N17" i="6"/>
  <c r="P24" i="6"/>
  <c r="P19" i="6"/>
  <c r="P18" i="6"/>
  <c r="R16" i="6"/>
  <c r="N16" i="6"/>
  <c r="T14" i="6"/>
  <c r="P14" i="6"/>
  <c r="R12" i="6"/>
  <c r="N12" i="6"/>
  <c r="T10" i="6"/>
  <c r="P10" i="6"/>
  <c r="R8" i="6"/>
  <c r="N8" i="6"/>
  <c r="P30" i="6"/>
  <c r="N22" i="6"/>
  <c r="N21" i="6"/>
  <c r="T20" i="6"/>
  <c r="T19" i="6"/>
  <c r="T18" i="6"/>
  <c r="N18" i="6"/>
  <c r="T17" i="6"/>
  <c r="P17" i="6"/>
  <c r="R15" i="6"/>
  <c r="N15" i="6"/>
  <c r="T13" i="6"/>
  <c r="P13" i="6"/>
  <c r="R11" i="6"/>
  <c r="N11" i="6"/>
  <c r="T9" i="6"/>
  <c r="P9" i="6"/>
  <c r="R7" i="6"/>
  <c r="N7" i="6"/>
  <c r="N37" i="6"/>
  <c r="P34" i="6"/>
  <c r="T32" i="6"/>
  <c r="R27" i="6"/>
  <c r="P23" i="6"/>
  <c r="R18" i="6"/>
  <c r="T16" i="6"/>
  <c r="P16" i="6"/>
  <c r="R14" i="6"/>
  <c r="N14" i="6"/>
  <c r="P15" i="6"/>
  <c r="N13" i="6"/>
  <c r="T12" i="6"/>
  <c r="N10" i="6"/>
  <c r="N9" i="6"/>
  <c r="T8" i="6"/>
  <c r="T6" i="6"/>
  <c r="N6" i="6"/>
  <c r="T4" i="6"/>
  <c r="P4" i="6"/>
  <c r="R2" i="6"/>
  <c r="N2" i="6"/>
  <c r="P11" i="6"/>
  <c r="P7" i="6"/>
  <c r="R6" i="6"/>
  <c r="R5" i="6"/>
  <c r="N5" i="6"/>
  <c r="T3" i="6"/>
  <c r="P3" i="6"/>
  <c r="P12" i="6"/>
  <c r="R10" i="6"/>
  <c r="R9" i="6"/>
  <c r="P8" i="6"/>
  <c r="R4" i="6"/>
  <c r="N4" i="6"/>
  <c r="T2" i="6"/>
  <c r="P2" i="6"/>
  <c r="T15" i="6"/>
  <c r="R13" i="6"/>
  <c r="T11" i="6"/>
  <c r="T7" i="6"/>
  <c r="P6" i="6"/>
  <c r="T5" i="6"/>
  <c r="P5" i="6"/>
  <c r="R3" i="6"/>
  <c r="N3" i="6"/>
  <c r="H32" i="5"/>
  <c r="R54" i="5" s="1" a="1"/>
  <c r="R54" i="5" s="1"/>
  <c r="R55" i="5" s="1"/>
  <c r="H29" i="5"/>
  <c r="K59" i="1"/>
  <c r="J18" i="1"/>
  <c r="I19" i="1"/>
  <c r="G21" i="1"/>
  <c r="K21" i="1"/>
  <c r="J22" i="1"/>
  <c r="I23" i="1"/>
  <c r="G25" i="1"/>
  <c r="K25" i="1"/>
  <c r="J26" i="1"/>
  <c r="I27" i="1"/>
  <c r="G29" i="1"/>
  <c r="K29" i="1"/>
  <c r="J30" i="1"/>
  <c r="I31" i="1"/>
  <c r="G33" i="1"/>
  <c r="K33" i="1"/>
  <c r="J34" i="1"/>
  <c r="I35" i="1"/>
  <c r="G37" i="1"/>
  <c r="K37" i="1"/>
  <c r="J38" i="1"/>
  <c r="I39" i="1"/>
  <c r="G41" i="1"/>
  <c r="K41" i="1"/>
  <c r="J42" i="1"/>
  <c r="I43" i="1"/>
  <c r="G45" i="1"/>
  <c r="K45" i="1"/>
  <c r="J46" i="1"/>
  <c r="I47" i="1"/>
  <c r="G49" i="1"/>
  <c r="K49" i="1"/>
  <c r="J50" i="1"/>
  <c r="I51" i="1"/>
  <c r="G53" i="1"/>
  <c r="K53" i="1"/>
  <c r="J54" i="1"/>
  <c r="I55" i="1"/>
  <c r="K2" i="1"/>
  <c r="K3" i="1"/>
  <c r="K4" i="1"/>
  <c r="J5" i="1"/>
  <c r="I6" i="1"/>
  <c r="I7" i="1"/>
  <c r="I8" i="1"/>
  <c r="G10" i="1"/>
  <c r="K10" i="1"/>
  <c r="K12" i="1"/>
  <c r="K13" i="1"/>
  <c r="K17" i="1"/>
  <c r="J3" i="1"/>
  <c r="I5" i="1"/>
  <c r="G8" i="1"/>
  <c r="G9" i="1"/>
  <c r="J12" i="1"/>
  <c r="G18" i="1"/>
  <c r="K18" i="1"/>
  <c r="J19" i="1"/>
  <c r="I20" i="1"/>
  <c r="G22" i="1"/>
  <c r="K22" i="1"/>
  <c r="J23" i="1"/>
  <c r="I24" i="1"/>
  <c r="G26" i="1"/>
  <c r="K26" i="1"/>
  <c r="J27" i="1"/>
  <c r="I28" i="1"/>
  <c r="G30" i="1"/>
  <c r="K30" i="1"/>
  <c r="J31" i="1"/>
  <c r="I32" i="1"/>
  <c r="G34" i="1"/>
  <c r="K34" i="1"/>
  <c r="J35" i="1"/>
  <c r="I36" i="1"/>
  <c r="G38" i="1"/>
  <c r="K38" i="1"/>
  <c r="J39" i="1"/>
  <c r="I40" i="1"/>
  <c r="G42" i="1"/>
  <c r="K42" i="1"/>
  <c r="J43" i="1"/>
  <c r="I44" i="1"/>
  <c r="G46" i="1"/>
  <c r="K46" i="1"/>
  <c r="J47" i="1"/>
  <c r="I48" i="1"/>
  <c r="G50" i="1"/>
  <c r="K50" i="1"/>
  <c r="J51" i="1"/>
  <c r="I52" i="1"/>
  <c r="G54" i="1"/>
  <c r="K54" i="1"/>
  <c r="J55" i="1"/>
  <c r="G3" i="1"/>
  <c r="G4" i="1"/>
  <c r="G5" i="1"/>
  <c r="K5" i="1"/>
  <c r="J6" i="1"/>
  <c r="J7" i="1"/>
  <c r="J8" i="1"/>
  <c r="I9" i="1"/>
  <c r="G12" i="1"/>
  <c r="G13" i="1"/>
  <c r="K16" i="1"/>
  <c r="G7" i="1"/>
  <c r="K9" i="1"/>
  <c r="J13" i="1"/>
  <c r="G19" i="1"/>
  <c r="K19" i="1"/>
  <c r="J20" i="1"/>
  <c r="I21" i="1"/>
  <c r="G23" i="1"/>
  <c r="K23" i="1"/>
  <c r="J24" i="1"/>
  <c r="I25" i="1"/>
  <c r="G27" i="1"/>
  <c r="K27" i="1"/>
  <c r="J28" i="1"/>
  <c r="I29" i="1"/>
  <c r="G31" i="1"/>
  <c r="K31" i="1"/>
  <c r="J32" i="1"/>
  <c r="I33" i="1"/>
  <c r="G35" i="1"/>
  <c r="K35" i="1"/>
  <c r="J36" i="1"/>
  <c r="I37" i="1"/>
  <c r="G39" i="1"/>
  <c r="K39" i="1"/>
  <c r="J40" i="1"/>
  <c r="I41" i="1"/>
  <c r="G43" i="1"/>
  <c r="K43" i="1"/>
  <c r="J44" i="1"/>
  <c r="I45" i="1"/>
  <c r="G47" i="1"/>
  <c r="K47" i="1"/>
  <c r="J48" i="1"/>
  <c r="I49" i="1"/>
  <c r="G51" i="1"/>
  <c r="K51" i="1"/>
  <c r="J52" i="1"/>
  <c r="I53" i="1"/>
  <c r="G55" i="1"/>
  <c r="K55" i="1"/>
  <c r="I2" i="1"/>
  <c r="I3" i="1"/>
  <c r="I4" i="1"/>
  <c r="G6" i="1"/>
  <c r="K6" i="1"/>
  <c r="K7" i="1"/>
  <c r="K8" i="1"/>
  <c r="J9" i="1"/>
  <c r="I10" i="1"/>
  <c r="I12" i="1"/>
  <c r="I13" i="1"/>
  <c r="K14" i="1"/>
  <c r="J2" i="1"/>
  <c r="J4" i="1"/>
  <c r="I18" i="1"/>
  <c r="G20" i="1"/>
  <c r="K20" i="1"/>
  <c r="J21" i="1"/>
  <c r="I22" i="1"/>
  <c r="G24" i="1"/>
  <c r="K24" i="1"/>
  <c r="J25" i="1"/>
  <c r="I26" i="1"/>
  <c r="G28" i="1"/>
  <c r="K28" i="1"/>
  <c r="J29" i="1"/>
  <c r="I30" i="1"/>
  <c r="G32" i="1"/>
  <c r="K32" i="1"/>
  <c r="J33" i="1"/>
  <c r="I34" i="1"/>
  <c r="G36" i="1"/>
  <c r="K36" i="1"/>
  <c r="J37" i="1"/>
  <c r="I38" i="1"/>
  <c r="G40" i="1"/>
  <c r="K40" i="1"/>
  <c r="J41" i="1"/>
  <c r="I42" i="1"/>
  <c r="G44" i="1"/>
  <c r="K44" i="1"/>
  <c r="J45" i="1"/>
  <c r="I46" i="1"/>
  <c r="G48" i="1"/>
  <c r="K48" i="1"/>
  <c r="J49" i="1"/>
  <c r="I50" i="1"/>
  <c r="G52" i="1"/>
  <c r="K52" i="1"/>
  <c r="J53" i="1"/>
  <c r="I54" i="1"/>
  <c r="G2" i="1"/>
  <c r="J10" i="1"/>
  <c r="K15" i="1"/>
  <c r="N61" i="4" a="1"/>
  <c r="N61" i="4" s="1"/>
  <c r="O67" i="4" s="1" a="1"/>
  <c r="O67" i="4" s="1"/>
  <c r="H20" i="3"/>
  <c r="H18" i="3"/>
  <c r="H16" i="3"/>
  <c r="H14" i="3"/>
  <c r="H12" i="3"/>
  <c r="H10" i="3"/>
  <c r="H8" i="3"/>
  <c r="H6" i="3"/>
  <c r="H4" i="3"/>
  <c r="H2" i="3"/>
  <c r="H15" i="3"/>
  <c r="H9" i="3"/>
  <c r="H5" i="3"/>
  <c r="H11" i="3"/>
  <c r="H7" i="3"/>
  <c r="H3" i="3"/>
  <c r="H21" i="3"/>
  <c r="H19" i="3"/>
  <c r="H17" i="3"/>
  <c r="H13" i="3"/>
  <c r="J21" i="3"/>
  <c r="J19" i="3"/>
  <c r="J17" i="3"/>
  <c r="J15" i="3"/>
  <c r="J13" i="3"/>
  <c r="J11" i="3"/>
  <c r="J9" i="3"/>
  <c r="J7" i="3"/>
  <c r="J5" i="3"/>
  <c r="J3" i="3"/>
  <c r="I6" i="3"/>
  <c r="G3" i="3"/>
  <c r="I21" i="3"/>
  <c r="G20" i="3"/>
  <c r="I19" i="3"/>
  <c r="G18" i="3"/>
  <c r="I17" i="3"/>
  <c r="G16" i="3"/>
  <c r="I15" i="3"/>
  <c r="G14" i="3"/>
  <c r="I13" i="3"/>
  <c r="G12" i="3"/>
  <c r="I11" i="3"/>
  <c r="G10" i="3"/>
  <c r="I9" i="3"/>
  <c r="G8" i="3"/>
  <c r="I7" i="3"/>
  <c r="G6" i="3"/>
  <c r="I5" i="3"/>
  <c r="G4" i="3"/>
  <c r="I3" i="3"/>
  <c r="G2" i="3"/>
  <c r="J14" i="3"/>
  <c r="J12" i="3"/>
  <c r="I2" i="3"/>
  <c r="J20" i="3"/>
  <c r="J18" i="3"/>
  <c r="J16" i="3"/>
  <c r="J10" i="3"/>
  <c r="J8" i="3"/>
  <c r="J6" i="3"/>
  <c r="J4" i="3"/>
  <c r="J2" i="3"/>
  <c r="I4" i="3"/>
  <c r="G21" i="3"/>
  <c r="I20" i="3"/>
  <c r="G19" i="3"/>
  <c r="I18" i="3"/>
  <c r="G17" i="3"/>
  <c r="I16" i="3"/>
  <c r="G15" i="3"/>
  <c r="I14" i="3"/>
  <c r="G13" i="3"/>
  <c r="I12" i="3"/>
  <c r="G11" i="3"/>
  <c r="I10" i="3"/>
  <c r="G9" i="3"/>
  <c r="I8" i="3"/>
  <c r="G7" i="3"/>
  <c r="G5" i="3"/>
  <c r="I14" i="1"/>
  <c r="I17" i="1"/>
  <c r="J15" i="1"/>
  <c r="I16" i="1"/>
  <c r="J17" i="1"/>
  <c r="J16" i="1"/>
  <c r="G16" i="1"/>
  <c r="G14" i="1"/>
  <c r="G17" i="1"/>
  <c r="AU68" i="6" l="1" a="1"/>
  <c r="AU68" i="6" s="1"/>
  <c r="AU69" i="6" s="1"/>
  <c r="AQ68" i="6" a="1"/>
  <c r="AQ68" i="6" s="1"/>
  <c r="AQ69" i="6" s="1"/>
  <c r="AM68" i="6" a="1"/>
  <c r="AM68" i="6" s="1"/>
  <c r="AM69" i="6" s="1"/>
  <c r="AI68" i="6" a="1"/>
  <c r="AI68" i="6" s="1"/>
  <c r="AI69" i="6" s="1"/>
  <c r="AE68" i="6" a="1"/>
  <c r="AE68" i="6" s="1"/>
  <c r="AE69" i="6" s="1"/>
  <c r="AA68" i="6" a="1"/>
  <c r="AA68" i="6" s="1"/>
  <c r="AA69" i="6" s="1"/>
  <c r="W68" i="6" a="1"/>
  <c r="W68" i="6" s="1"/>
  <c r="W69" i="6" s="1"/>
  <c r="S68" i="6" a="1"/>
  <c r="S68" i="6" s="1"/>
  <c r="S69" i="6" s="1"/>
  <c r="AT68" i="6" a="1"/>
  <c r="AT68" i="6" s="1"/>
  <c r="AT69" i="6" s="1"/>
  <c r="AP68" i="6" a="1"/>
  <c r="AP68" i="6" s="1"/>
  <c r="AP69" i="6" s="1"/>
  <c r="AL68" i="6" a="1"/>
  <c r="AL68" i="6" s="1"/>
  <c r="AL69" i="6" s="1"/>
  <c r="AH68" i="6" a="1"/>
  <c r="AH68" i="6" s="1"/>
  <c r="AH69" i="6" s="1"/>
  <c r="AD68" i="6" a="1"/>
  <c r="AD68" i="6" s="1"/>
  <c r="AD69" i="6" s="1"/>
  <c r="Z68" i="6" a="1"/>
  <c r="Z68" i="6" s="1"/>
  <c r="Z69" i="6" s="1"/>
  <c r="V68" i="6" a="1"/>
  <c r="V68" i="6" s="1"/>
  <c r="V69" i="6" s="1"/>
  <c r="AS68" i="6" a="1"/>
  <c r="AS68" i="6" s="1"/>
  <c r="AS69" i="6" s="1"/>
  <c r="AO68" i="6" a="1"/>
  <c r="AO68" i="6" s="1"/>
  <c r="AO69" i="6" s="1"/>
  <c r="AK68" i="6" a="1"/>
  <c r="AK68" i="6" s="1"/>
  <c r="AK69" i="6" s="1"/>
  <c r="AG68" i="6" a="1"/>
  <c r="AG68" i="6" s="1"/>
  <c r="AG69" i="6" s="1"/>
  <c r="AC68" i="6" a="1"/>
  <c r="AC68" i="6" s="1"/>
  <c r="AC69" i="6" s="1"/>
  <c r="Y68" i="6" a="1"/>
  <c r="Y68" i="6" s="1"/>
  <c r="Y69" i="6" s="1"/>
  <c r="U68" i="6" a="1"/>
  <c r="U68" i="6" s="1"/>
  <c r="U69" i="6" s="1"/>
  <c r="AV68" i="6" a="1"/>
  <c r="AV68" i="6" s="1"/>
  <c r="AV69" i="6" s="1"/>
  <c r="AR68" i="6" a="1"/>
  <c r="AR68" i="6" s="1"/>
  <c r="AR69" i="6" s="1"/>
  <c r="AN68" i="6" a="1"/>
  <c r="AN68" i="6" s="1"/>
  <c r="AN69" i="6" s="1"/>
  <c r="AJ68" i="6" a="1"/>
  <c r="AJ68" i="6" s="1"/>
  <c r="AJ69" i="6" s="1"/>
  <c r="AF68" i="6" a="1"/>
  <c r="AF68" i="6" s="1"/>
  <c r="AF69" i="6" s="1"/>
  <c r="AB68" i="6" a="1"/>
  <c r="AB68" i="6" s="1"/>
  <c r="AB69" i="6" s="1"/>
  <c r="X68" i="6" a="1"/>
  <c r="X68" i="6" s="1"/>
  <c r="X69" i="6" s="1"/>
  <c r="T68" i="6" a="1"/>
  <c r="T68" i="6" s="1"/>
  <c r="T69" i="6" s="1"/>
  <c r="P48" i="3" a="1"/>
  <c r="P48" i="3" s="1"/>
  <c r="P49" i="3" s="1"/>
  <c r="L63" i="3" a="1"/>
  <c r="L63" i="3" s="1"/>
  <c r="M69" i="3" s="1" a="1"/>
  <c r="M69" i="3" s="1"/>
  <c r="M71" i="3" s="1"/>
  <c r="N70" i="3" s="1"/>
  <c r="P50" i="3"/>
  <c r="Z70" i="6"/>
  <c r="AP70" i="6"/>
  <c r="AA70" i="6"/>
  <c r="AQ70" i="6"/>
  <c r="AB70" i="6"/>
  <c r="AR70" i="6"/>
  <c r="AC70" i="6"/>
  <c r="AS70" i="6"/>
  <c r="AP56" i="5"/>
  <c r="AH70" i="5"/>
  <c r="S70" i="5"/>
  <c r="AD70" i="6"/>
  <c r="AT70" i="6"/>
  <c r="AE70" i="6"/>
  <c r="AU70" i="6"/>
  <c r="AF70" i="6"/>
  <c r="AV70" i="6"/>
  <c r="AG70" i="6"/>
  <c r="X70" i="5"/>
  <c r="AR70" i="5"/>
  <c r="AF70" i="5"/>
  <c r="AM56" i="5"/>
  <c r="AE56" i="5"/>
  <c r="P50" i="4"/>
  <c r="AH70" i="6"/>
  <c r="S70" i="6"/>
  <c r="AI70" i="6"/>
  <c r="T70" i="6"/>
  <c r="AJ70" i="6"/>
  <c r="U70" i="6"/>
  <c r="AK70" i="6"/>
  <c r="AN70" i="5"/>
  <c r="AF56" i="5"/>
  <c r="AC56" i="5"/>
  <c r="AR56" i="5"/>
  <c r="Z70" i="5"/>
  <c r="AL56" i="5"/>
  <c r="AO70" i="5"/>
  <c r="AS70" i="5"/>
  <c r="AB56" i="5"/>
  <c r="AV54" i="5" a="1"/>
  <c r="AV54" i="5" s="1"/>
  <c r="AV55" i="5" s="1"/>
  <c r="AN54" i="5" a="1"/>
  <c r="AN54" i="5" s="1"/>
  <c r="AN55" i="5" s="1"/>
  <c r="AP68" i="5" a="1"/>
  <c r="AP68" i="5" s="1"/>
  <c r="AP69" i="5" s="1"/>
  <c r="AP70" i="5" s="1"/>
  <c r="AH54" i="5" a="1"/>
  <c r="AH54" i="5" s="1"/>
  <c r="AH55" i="5" s="1"/>
  <c r="AJ68" i="5" a="1"/>
  <c r="AJ68" i="5" s="1"/>
  <c r="AJ69" i="5" s="1"/>
  <c r="AJ70" i="5" s="1"/>
  <c r="AD54" i="5" a="1"/>
  <c r="AD54" i="5" s="1"/>
  <c r="AD55" i="5" s="1"/>
  <c r="AD56" i="5" s="1"/>
  <c r="Q68" i="5" a="1"/>
  <c r="Q68" i="5" s="1"/>
  <c r="Q69" i="5" s="1"/>
  <c r="Q70" i="5" s="1"/>
  <c r="AE68" i="5" a="1"/>
  <c r="AE68" i="5" s="1"/>
  <c r="AE69" i="5" s="1"/>
  <c r="AE70" i="5" s="1"/>
  <c r="W68" i="5" a="1"/>
  <c r="W68" i="5" s="1"/>
  <c r="W69" i="5" s="1"/>
  <c r="W70" i="5" s="1"/>
  <c r="AK54" i="5" a="1"/>
  <c r="AK54" i="5" s="1"/>
  <c r="AK55" i="5" s="1"/>
  <c r="AU54" i="5" a="1"/>
  <c r="AU54" i="5" s="1"/>
  <c r="AU55" i="5" s="1"/>
  <c r="AU56" i="5" s="1"/>
  <c r="AC68" i="5" a="1"/>
  <c r="AC68" i="5" s="1"/>
  <c r="AC69" i="5" s="1"/>
  <c r="AC70" i="5" s="1"/>
  <c r="T68" i="5" a="1"/>
  <c r="T68" i="5" s="1"/>
  <c r="T69" i="5" s="1"/>
  <c r="T70" i="5" s="1"/>
  <c r="V70" i="6"/>
  <c r="AL70" i="6"/>
  <c r="W70" i="6"/>
  <c r="AM70" i="6"/>
  <c r="X70" i="6"/>
  <c r="AN70" i="6"/>
  <c r="Y70" i="6"/>
  <c r="AO70" i="6"/>
  <c r="AV56" i="5"/>
  <c r="AK56" i="5"/>
  <c r="AB70" i="5"/>
  <c r="AN56" i="5"/>
  <c r="AL70" i="5"/>
  <c r="AT70" i="5"/>
  <c r="AH56" i="5"/>
  <c r="AK70" i="5"/>
  <c r="U70" i="5"/>
  <c r="AJ56" i="5"/>
  <c r="AQ70" i="5"/>
  <c r="AA70" i="5"/>
  <c r="L63" i="1" a="1"/>
  <c r="L63" i="1" s="1"/>
  <c r="M69" i="1" s="1" a="1"/>
  <c r="M69" i="1" s="1"/>
  <c r="P48" i="1" a="1"/>
  <c r="P48" i="1" s="1"/>
  <c r="P49" i="1" s="1"/>
  <c r="P50" i="1" s="1"/>
  <c r="R56" i="5"/>
  <c r="W54" i="5" a="1"/>
  <c r="W54" i="5" s="1"/>
  <c r="W55" i="5" s="1"/>
  <c r="AA54" i="5" a="1"/>
  <c r="AA54" i="5" s="1"/>
  <c r="AA55" i="5" s="1"/>
  <c r="AA56" i="5" s="1"/>
  <c r="T54" i="5" a="1"/>
  <c r="T54" i="5" s="1"/>
  <c r="T55" i="5" s="1"/>
  <c r="T56" i="5" s="1"/>
  <c r="U54" i="5" a="1"/>
  <c r="U54" i="5" s="1"/>
  <c r="U55" i="5" s="1"/>
  <c r="B33" i="5" a="1"/>
  <c r="B33" i="5" s="1"/>
  <c r="B34" i="5" s="1"/>
  <c r="B35" i="5" s="1"/>
  <c r="W56" i="5"/>
  <c r="A46" i="5" a="1"/>
  <c r="A46" i="5" s="1"/>
  <c r="G46" i="5" s="1" a="1"/>
  <c r="G46" i="5" s="1"/>
  <c r="G51" i="5" s="1"/>
  <c r="H46" i="5" s="1"/>
  <c r="S54" i="5" a="1"/>
  <c r="S54" i="5" s="1"/>
  <c r="S55" i="5" s="1"/>
  <c r="S56" i="5" s="1"/>
  <c r="Q54" i="5" a="1"/>
  <c r="Q54" i="5" s="1"/>
  <c r="Q55" i="5" s="1"/>
  <c r="Q56" i="5" s="1"/>
  <c r="X54" i="5" a="1"/>
  <c r="X54" i="5" s="1"/>
  <c r="X55" i="5" s="1"/>
  <c r="X56" i="5" s="1"/>
  <c r="U56" i="5"/>
  <c r="Z54" i="5" a="1"/>
  <c r="Z54" i="5" s="1"/>
  <c r="Z55" i="5" s="1"/>
  <c r="Z56" i="5" s="1"/>
  <c r="Y54" i="5" a="1"/>
  <c r="Y54" i="5" s="1"/>
  <c r="Y55" i="5" s="1"/>
  <c r="Y56" i="5" s="1"/>
  <c r="V54" i="5" a="1"/>
  <c r="V54" i="5" s="1"/>
  <c r="V55" i="5" s="1"/>
  <c r="V56" i="5" s="1"/>
  <c r="A46" i="6" a="1"/>
  <c r="A46" i="6" s="1"/>
  <c r="G46" i="6" s="1" a="1"/>
  <c r="B33" i="6" a="1"/>
  <c r="B33" i="6" s="1"/>
  <c r="B34" i="6" s="1"/>
  <c r="B35" i="6" s="1"/>
  <c r="O69" i="4"/>
  <c r="P68" i="4" s="1"/>
  <c r="N69" i="3"/>
  <c r="F22" i="3" s="1"/>
  <c r="P67" i="4" l="1"/>
  <c r="F12" i="4" s="1"/>
  <c r="I12" i="4" s="1"/>
  <c r="I22" i="3"/>
  <c r="K22" i="3"/>
  <c r="J22" i="3"/>
  <c r="G22" i="3"/>
  <c r="P60" i="3" s="1"/>
  <c r="H22" i="3"/>
  <c r="Q60" i="3" s="1"/>
  <c r="H49" i="5"/>
  <c r="H50" i="5"/>
  <c r="H48" i="5"/>
  <c r="H47" i="5"/>
  <c r="G46" i="6"/>
  <c r="J12" i="4"/>
  <c r="R59" i="3" l="1"/>
  <c r="H12" i="4"/>
  <c r="S58" i="4" s="1"/>
  <c r="G12" i="4"/>
  <c r="R58" i="4" s="1"/>
  <c r="T57" i="4" s="1"/>
  <c r="S59" i="4" s="1"/>
  <c r="K12" i="4"/>
  <c r="Q61" i="3"/>
  <c r="G51" i="6"/>
  <c r="H46" i="6" s="1"/>
  <c r="M71" i="1"/>
  <c r="N70" i="1" s="1"/>
  <c r="N69" i="1" l="1"/>
  <c r="F11" i="1" s="1"/>
  <c r="H48" i="6"/>
  <c r="H47" i="6"/>
  <c r="H50" i="6"/>
  <c r="H49" i="6"/>
  <c r="K11" i="1"/>
  <c r="G11" i="1"/>
  <c r="P60" i="1" s="1"/>
  <c r="J11" i="1"/>
  <c r="H11" i="1"/>
  <c r="Q60" i="1" s="1"/>
  <c r="I11" i="1"/>
  <c r="R59" i="1" l="1"/>
  <c r="Q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<sst xmlns="http://schemas.openxmlformats.org/spreadsheetml/2006/main" count="215" uniqueCount="82">
  <si>
    <t>Date</t>
  </si>
  <si>
    <t>AMC</t>
  </si>
  <si>
    <t>NFLX</t>
  </si>
  <si>
    <t>AMC Return</t>
  </si>
  <si>
    <t>NFLX Reuturn</t>
  </si>
  <si>
    <t>Avg:</t>
  </si>
  <si>
    <t>Std:</t>
  </si>
  <si>
    <t>Cov:</t>
  </si>
  <si>
    <t>Cor:</t>
  </si>
  <si>
    <t>α</t>
  </si>
  <si>
    <t>σ</t>
  </si>
  <si>
    <t>r</t>
  </si>
  <si>
    <t>σ(ρ=0)</t>
  </si>
  <si>
    <t>σ(ρ=1)</t>
  </si>
  <si>
    <t>σ(ρ=-1)</t>
  </si>
  <si>
    <t>MRU.TO</t>
  </si>
  <si>
    <t>σ(ρ=original)</t>
  </si>
  <si>
    <t>KO</t>
  </si>
  <si>
    <t>PEP</t>
  </si>
  <si>
    <t>rf(monthly)</t>
  </si>
  <si>
    <t>r(AMC)-rf</t>
  </si>
  <si>
    <t>r(NFLX)-rf</t>
  </si>
  <si>
    <t>LOW</t>
  </si>
  <si>
    <t>NEM</t>
  </si>
  <si>
    <t>TSLA</t>
  </si>
  <si>
    <t>GOLD</t>
  </si>
  <si>
    <t>SPOT</t>
  </si>
  <si>
    <t>Return LOW</t>
  </si>
  <si>
    <t>Return TSLA</t>
  </si>
  <si>
    <t>Return NEM</t>
  </si>
  <si>
    <t>Return GOLD</t>
  </si>
  <si>
    <t>Return SPOT</t>
  </si>
  <si>
    <t>STD:</t>
  </si>
  <si>
    <t>Cov Matrix</t>
  </si>
  <si>
    <t>Cor Matrix</t>
  </si>
  <si>
    <t>r-rf:</t>
  </si>
  <si>
    <t>r:</t>
  </si>
  <si>
    <t>r(2-3)</t>
  </si>
  <si>
    <t>σ(2-3)</t>
  </si>
  <si>
    <t>σ(1-3)</t>
  </si>
  <si>
    <t>r(1-3)</t>
  </si>
  <si>
    <t>σ(1-2)</t>
  </si>
  <si>
    <t>r(1-2)</t>
  </si>
  <si>
    <t>σ(1-4)</t>
  </si>
  <si>
    <t>r(1-4)</t>
  </si>
  <si>
    <t>σ(1-5)</t>
  </si>
  <si>
    <t>r(1-5)</t>
  </si>
  <si>
    <t>σ(2-4)</t>
  </si>
  <si>
    <t>r(2-4)</t>
  </si>
  <si>
    <t>σ(2-5)</t>
  </si>
  <si>
    <t>r(2-5)</t>
  </si>
  <si>
    <t>σ(3-4)</t>
  </si>
  <si>
    <t>r(3-4)</t>
  </si>
  <si>
    <t>σ(3-5)</t>
  </si>
  <si>
    <t>r(3-5)</t>
  </si>
  <si>
    <t>σ(4-5)</t>
  </si>
  <si>
    <t>r(4-5)</t>
  </si>
  <si>
    <t>w</t>
  </si>
  <si>
    <t>Cov INVMatrix</t>
  </si>
  <si>
    <t>V(i)</t>
  </si>
  <si>
    <t>w(i)</t>
  </si>
  <si>
    <t>Portfolio Return</t>
  </si>
  <si>
    <t>Portfolio Risk</t>
  </si>
  <si>
    <t>Std.Dev</t>
  </si>
  <si>
    <t>Sharp Ratio</t>
  </si>
  <si>
    <t>MAX Sharp</t>
  </si>
  <si>
    <t>MAX Sharp(No short selling)</t>
  </si>
  <si>
    <t>Min Var</t>
  </si>
  <si>
    <t>Min Var(No short selling)</t>
  </si>
  <si>
    <t>w(1)</t>
  </si>
  <si>
    <t>w(2)</t>
  </si>
  <si>
    <t>w(3)</t>
  </si>
  <si>
    <t>w(4)</t>
  </si>
  <si>
    <t>w(5)</t>
  </si>
  <si>
    <t>No Short Selling</t>
  </si>
  <si>
    <t>w1</t>
  </si>
  <si>
    <t>w2</t>
  </si>
  <si>
    <t>min Var</t>
  </si>
  <si>
    <t>max sharp</t>
  </si>
  <si>
    <t>MRU.TO Return</t>
  </si>
  <si>
    <t>KO Return</t>
  </si>
  <si>
    <t>PEP Reuturn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</si>
</sst>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0%"/>
    <numFmt numFmtId="166" formatCode="0.0000"/>
    <numFmt numFmtId="167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0" fontId="2" fillId="0" borderId="0" xfId="0" applyFont="1"/>
    <xf numFmtId="10" fontId="2" fillId="0" borderId="0" xfId="1" applyNumberFormat="1" applyFont="1"/>
    <xf numFmtId="165" fontId="0" fillId="0" borderId="0" xfId="0" applyNumberFormat="1"/>
    <xf numFmtId="164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2" fillId="0" borderId="0" xfId="1" applyNumberFormat="1" applyFont="1"/>
    <xf numFmtId="2" fontId="0" fillId="0" borderId="0" xfId="0" applyNumberFormat="1"/>
    <xf numFmtId="0" fontId="0" fillId="0" borderId="0" xfId="0" applyNumberFormat="1"/>
    <xf numFmtId="0" fontId="0" fillId="2" borderId="1" xfId="0" applyFill="1" applyBorder="1"/>
    <xf numFmtId="10" fontId="0" fillId="3" borderId="0" xfId="1" applyNumberFormat="1" applyFont="1" applyFill="1" applyBorder="1"/>
    <xf numFmtId="2" fontId="0" fillId="0" borderId="0" xfId="1" applyNumberFormat="1" applyFont="1"/>
    <xf numFmtId="167" fontId="0" fillId="0" borderId="0" xfId="1" applyNumberFormat="1" applyFont="1"/>
    <xf numFmtId="166" fontId="0" fillId="0" borderId="0" xfId="1" applyNumberFormat="1" applyFont="1"/>
    <xf numFmtId="2" fontId="2" fillId="0" borderId="0" xfId="1" applyNumberFormat="1" applyFont="1"/>
    <xf numFmtId="167" fontId="0" fillId="2" borderId="1" xfId="0" applyNumberFormat="1" applyFill="1" applyBorder="1"/>
    <xf numFmtId="2" fontId="0" fillId="2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Risk-Return(</a:t>
            </a:r>
            <a:r>
              <a:rPr lang="el-GR"/>
              <a:t>ρ</a:t>
            </a:r>
            <a:r>
              <a:rPr lang="en-US"/>
              <a:t>=0,1,-1)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ρ=original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Sheet1!$G$2:$G$55</c:f>
              <c:numCache>
                <c:formatCode>0.00%</c:formatCode>
                <c:ptCount val="54"/>
                <c:pt idx="0">
                  <c:v>0.53326109044554115</c:v>
                </c:pt>
                <c:pt idx="1">
                  <c:v>0.50895471176073548</c:v>
                </c:pt>
                <c:pt idx="2">
                  <c:v>0.48537617490539176</c:v>
                </c:pt>
                <c:pt idx="3">
                  <c:v>0.46263677783999818</c:v>
                </c:pt>
                <c:pt idx="4">
                  <c:v>0.44086638537839629</c:v>
                </c:pt>
                <c:pt idx="5">
                  <c:v>0.42021563012946062</c:v>
                </c:pt>
                <c:pt idx="6">
                  <c:v>0.4008575886217412</c:v>
                </c:pt>
                <c:pt idx="7">
                  <c:v>0.38298833064236421</c:v>
                </c:pt>
                <c:pt idx="8">
                  <c:v>0.36682549115739344</c:v>
                </c:pt>
                <c:pt idx="9">
                  <c:v>0.35710514523277659</c:v>
                </c:pt>
                <c:pt idx="10">
                  <c:v>0.35260380743768399</c:v>
                </c:pt>
                <c:pt idx="11">
                  <c:v>0.34056654794370222</c:v>
                </c:pt>
                <c:pt idx="12">
                  <c:v>0.33095215158551106</c:v>
                </c:pt>
                <c:pt idx="13">
                  <c:v>0.32397639451342514</c:v>
                </c:pt>
                <c:pt idx="14">
                  <c:v>0.31981198580855003</c:v>
                </c:pt>
                <c:pt idx="15">
                  <c:v>0.31856017172157591</c:v>
                </c:pt>
                <c:pt idx="16">
                  <c:v>0.31856919630395564</c:v>
                </c:pt>
                <c:pt idx="17">
                  <c:v>0.32028203805823802</c:v>
                </c:pt>
                <c:pt idx="18">
                  <c:v>0.32490376955920242</c:v>
                </c:pt>
                <c:pt idx="19">
                  <c:v>0.33231304450302629</c:v>
                </c:pt>
                <c:pt idx="20">
                  <c:v>0.34232891219120198</c:v>
                </c:pt>
                <c:pt idx="21">
                  <c:v>0.35473064880159905</c:v>
                </c:pt>
                <c:pt idx="22">
                  <c:v>0.36927795327970153</c:v>
                </c:pt>
                <c:pt idx="23">
                  <c:v>0.38572814890767015</c:v>
                </c:pt>
                <c:pt idx="24">
                  <c:v>0.40384876803462016</c:v>
                </c:pt>
                <c:pt idx="25">
                  <c:v>0.42342540609707563</c:v>
                </c:pt>
                <c:pt idx="26">
                  <c:v>0.44426562562943889</c:v>
                </c:pt>
                <c:pt idx="27">
                  <c:v>0.46620000236530501</c:v>
                </c:pt>
                <c:pt idx="28">
                  <c:v>0.48908134578713425</c:v>
                </c:pt>
                <c:pt idx="29">
                  <c:v>0.51278290522456849</c:v>
                </c:pt>
                <c:pt idx="30">
                  <c:v>0.53719612571778041</c:v>
                </c:pt>
                <c:pt idx="31">
                  <c:v>0.56222830912707378</c:v>
                </c:pt>
                <c:pt idx="32">
                  <c:v>0.58780038293933901</c:v>
                </c:pt>
                <c:pt idx="33">
                  <c:v>0.61384487721689851</c:v>
                </c:pt>
                <c:pt idx="34">
                  <c:v>0.64030414717482131</c:v>
                </c:pt>
                <c:pt idx="35">
                  <c:v>0.66712884287457663</c:v>
                </c:pt>
                <c:pt idx="36">
                  <c:v>0.69427660885494191</c:v>
                </c:pt>
                <c:pt idx="37">
                  <c:v>0.72171098835552938</c:v>
                </c:pt>
                <c:pt idx="38">
                  <c:v>0.74940050462030139</c:v>
                </c:pt>
                <c:pt idx="39">
                  <c:v>0.77731789278213581</c:v>
                </c:pt>
                <c:pt idx="40">
                  <c:v>0.80543945834271613</c:v>
                </c:pt>
                <c:pt idx="41">
                  <c:v>0.83374454131562747</c:v>
                </c:pt>
                <c:pt idx="42">
                  <c:v>0.86221506817838367</c:v>
                </c:pt>
                <c:pt idx="43">
                  <c:v>0.89083517662705347</c:v>
                </c:pt>
                <c:pt idx="44">
                  <c:v>0.91959090064033533</c:v>
                </c:pt>
                <c:pt idx="45">
                  <c:v>0.94846990551461496</c:v>
                </c:pt>
                <c:pt idx="46">
                  <c:v>0.97746126434521807</c:v>
                </c:pt>
                <c:pt idx="47">
                  <c:v>1.0065552689375048</c:v>
                </c:pt>
                <c:pt idx="48">
                  <c:v>1.0357432693763466</c:v>
                </c:pt>
                <c:pt idx="49">
                  <c:v>1.0650175375049016</c:v>
                </c:pt>
                <c:pt idx="50">
                  <c:v>1.0943711504008387</c:v>
                </c:pt>
                <c:pt idx="51">
                  <c:v>1.1237978906228454</c:v>
                </c:pt>
                <c:pt idx="52">
                  <c:v>1.1532921605599809</c:v>
                </c:pt>
                <c:pt idx="53">
                  <c:v>1.1828489086742697</c:v>
                </c:pt>
              </c:numCache>
            </c:numRef>
          </c:xVal>
          <c:yVal>
            <c:numRef>
              <c:f>Sheet1!$H$2:$H$55</c:f>
              <c:numCache>
                <c:formatCode>0.00%</c:formatCode>
                <c:ptCount val="54"/>
                <c:pt idx="0">
                  <c:v>0.50037983774009842</c:v>
                </c:pt>
                <c:pt idx="1">
                  <c:v>0.4861199946256361</c:v>
                </c:pt>
                <c:pt idx="2">
                  <c:v>0.47186015151117389</c:v>
                </c:pt>
                <c:pt idx="3">
                  <c:v>0.45760030839671151</c:v>
                </c:pt>
                <c:pt idx="4">
                  <c:v>0.44334046528224924</c:v>
                </c:pt>
                <c:pt idx="5">
                  <c:v>0.42908062216778686</c:v>
                </c:pt>
                <c:pt idx="6">
                  <c:v>0.4148207790533246</c:v>
                </c:pt>
                <c:pt idx="7">
                  <c:v>0.40056093593886233</c:v>
                </c:pt>
                <c:pt idx="8">
                  <c:v>0.38630109282439995</c:v>
                </c:pt>
                <c:pt idx="9">
                  <c:v>0.37678572595797155</c:v>
                </c:pt>
                <c:pt idx="10">
                  <c:v>0.37204124970993763</c:v>
                </c:pt>
                <c:pt idx="11">
                  <c:v>0.35778140659547536</c:v>
                </c:pt>
                <c:pt idx="12">
                  <c:v>0.34352156348101304</c:v>
                </c:pt>
                <c:pt idx="13">
                  <c:v>0.32926172036655071</c:v>
                </c:pt>
                <c:pt idx="14">
                  <c:v>0.31500187725208845</c:v>
                </c:pt>
                <c:pt idx="15">
                  <c:v>0.30210824118673651</c:v>
                </c:pt>
                <c:pt idx="16">
                  <c:v>0.30074203413762612</c:v>
                </c:pt>
                <c:pt idx="17">
                  <c:v>0.2864821910231638</c:v>
                </c:pt>
                <c:pt idx="18">
                  <c:v>0.27222234790870148</c:v>
                </c:pt>
                <c:pt idx="19">
                  <c:v>0.25796250479423921</c:v>
                </c:pt>
                <c:pt idx="20">
                  <c:v>0.24370266167977683</c:v>
                </c:pt>
                <c:pt idx="21">
                  <c:v>0.22944281856531457</c:v>
                </c:pt>
                <c:pt idx="22">
                  <c:v>0.21518297545085227</c:v>
                </c:pt>
                <c:pt idx="23">
                  <c:v>0.20092313233638998</c:v>
                </c:pt>
                <c:pt idx="24">
                  <c:v>0.18666328922192763</c:v>
                </c:pt>
                <c:pt idx="25">
                  <c:v>0.17240344610746527</c:v>
                </c:pt>
                <c:pt idx="26">
                  <c:v>0.15814360299300301</c:v>
                </c:pt>
                <c:pt idx="27">
                  <c:v>0.14388375987854071</c:v>
                </c:pt>
                <c:pt idx="28">
                  <c:v>0.12962391676407836</c:v>
                </c:pt>
                <c:pt idx="29">
                  <c:v>0.11536407364961605</c:v>
                </c:pt>
                <c:pt idx="30">
                  <c:v>0.10110423053515376</c:v>
                </c:pt>
                <c:pt idx="31">
                  <c:v>8.6844387420691477E-2</c:v>
                </c:pt>
                <c:pt idx="32">
                  <c:v>7.258454430622914E-2</c:v>
                </c:pt>
                <c:pt idx="33">
                  <c:v>5.8324701191766831E-2</c:v>
                </c:pt>
                <c:pt idx="34">
                  <c:v>4.4064858077304522E-2</c:v>
                </c:pt>
                <c:pt idx="35">
                  <c:v>2.9805014962842172E-2</c:v>
                </c:pt>
                <c:pt idx="36">
                  <c:v>1.5545171848379918E-2</c:v>
                </c:pt>
                <c:pt idx="37">
                  <c:v>1.2853287339175956E-3</c:v>
                </c:pt>
                <c:pt idx="38">
                  <c:v>-1.2974514380544699E-2</c:v>
                </c:pt>
                <c:pt idx="39">
                  <c:v>-2.723435749500705E-2</c:v>
                </c:pt>
                <c:pt idx="40">
                  <c:v>-4.1494200609469373E-2</c:v>
                </c:pt>
                <c:pt idx="41">
                  <c:v>-5.5754043723931626E-2</c:v>
                </c:pt>
                <c:pt idx="42">
                  <c:v>-7.0013886838393949E-2</c:v>
                </c:pt>
                <c:pt idx="43">
                  <c:v>-8.4273729952856286E-2</c:v>
                </c:pt>
                <c:pt idx="44">
                  <c:v>-9.8533573067318594E-2</c:v>
                </c:pt>
                <c:pt idx="45">
                  <c:v>-0.11279341618178092</c:v>
                </c:pt>
                <c:pt idx="46">
                  <c:v>-0.12705325929624317</c:v>
                </c:pt>
                <c:pt idx="47">
                  <c:v>-0.14131310241070549</c:v>
                </c:pt>
                <c:pt idx="48">
                  <c:v>-0.15557294552516782</c:v>
                </c:pt>
                <c:pt idx="49">
                  <c:v>-0.16983278863963014</c:v>
                </c:pt>
                <c:pt idx="50">
                  <c:v>-0.18409263175409246</c:v>
                </c:pt>
                <c:pt idx="51">
                  <c:v>-0.19835247486855473</c:v>
                </c:pt>
                <c:pt idx="52">
                  <c:v>-0.21261231798301705</c:v>
                </c:pt>
                <c:pt idx="53">
                  <c:v>-0.22687216109747937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FF-124D-B250-CF0E2F071C3F}"/>
            </c:ext>
          </c:extLst>
        </c:ser>
        <c:ser>
          <c:idx val="1"/>
          <c:order val="1"/>
          <c:tx>
            <c:v>ρ=1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Sheet1!$I$14:$I$55</c:f>
              <c:numCache>
                <c:formatCode>0.00%</c:formatCode>
                <c:ptCount val="42"/>
                <c:pt idx="0">
                  <c:v>0.33095215158551106</c:v>
                </c:pt>
                <c:pt idx="1">
                  <c:v>0.35224957051273004</c:v>
                </c:pt>
                <c:pt idx="2">
                  <c:v>0.37354698943994902</c:v>
                </c:pt>
                <c:pt idx="3">
                  <c:v>0.39280394525458895</c:v>
                </c:pt>
                <c:pt idx="4">
                  <c:v>0.39484440836716794</c:v>
                </c:pt>
                <c:pt idx="5">
                  <c:v>0.41614182729438698</c:v>
                </c:pt>
                <c:pt idx="6">
                  <c:v>0.4374392462216059</c:v>
                </c:pt>
                <c:pt idx="7">
                  <c:v>0.45873666514882488</c:v>
                </c:pt>
                <c:pt idx="8">
                  <c:v>0.48003408407604381</c:v>
                </c:pt>
                <c:pt idx="9">
                  <c:v>0.50133150300326279</c:v>
                </c:pt>
                <c:pt idx="10">
                  <c:v>0.52262892193048183</c:v>
                </c:pt>
                <c:pt idx="11">
                  <c:v>0.54392634085770075</c:v>
                </c:pt>
                <c:pt idx="12">
                  <c:v>0.56522375978491979</c:v>
                </c:pt>
                <c:pt idx="13">
                  <c:v>0.5865211787121386</c:v>
                </c:pt>
                <c:pt idx="14">
                  <c:v>0.60781859763935764</c:v>
                </c:pt>
                <c:pt idx="15">
                  <c:v>0.62911601656657656</c:v>
                </c:pt>
                <c:pt idx="16">
                  <c:v>0.6504134354937956</c:v>
                </c:pt>
                <c:pt idx="17">
                  <c:v>0.67171085442101452</c:v>
                </c:pt>
                <c:pt idx="18">
                  <c:v>0.69300827334823345</c:v>
                </c:pt>
                <c:pt idx="19">
                  <c:v>0.7143056922754526</c:v>
                </c:pt>
                <c:pt idx="20">
                  <c:v>0.73560311120267141</c:v>
                </c:pt>
                <c:pt idx="21">
                  <c:v>0.75690053012989045</c:v>
                </c:pt>
                <c:pt idx="22">
                  <c:v>0.77819794905710937</c:v>
                </c:pt>
                <c:pt idx="23">
                  <c:v>0.79949536798432841</c:v>
                </c:pt>
                <c:pt idx="24">
                  <c:v>0.82079278691154722</c:v>
                </c:pt>
                <c:pt idx="25">
                  <c:v>0.84209020583876626</c:v>
                </c:pt>
                <c:pt idx="26">
                  <c:v>0.8633876247659853</c:v>
                </c:pt>
                <c:pt idx="27">
                  <c:v>0.88468504369320422</c:v>
                </c:pt>
                <c:pt idx="28">
                  <c:v>0.90598246262042315</c:v>
                </c:pt>
                <c:pt idx="29">
                  <c:v>0.92727988154764218</c:v>
                </c:pt>
                <c:pt idx="30">
                  <c:v>0.94857730047486122</c:v>
                </c:pt>
                <c:pt idx="31">
                  <c:v>0.96987471940208003</c:v>
                </c:pt>
                <c:pt idx="32">
                  <c:v>0.99117213832929907</c:v>
                </c:pt>
                <c:pt idx="33">
                  <c:v>1.0124695572565181</c:v>
                </c:pt>
                <c:pt idx="34">
                  <c:v>1.0337669761837369</c:v>
                </c:pt>
                <c:pt idx="35">
                  <c:v>1.055064395110956</c:v>
                </c:pt>
                <c:pt idx="36">
                  <c:v>1.076361814038175</c:v>
                </c:pt>
                <c:pt idx="37">
                  <c:v>1.0976592329653938</c:v>
                </c:pt>
                <c:pt idx="38">
                  <c:v>1.1189566518926128</c:v>
                </c:pt>
                <c:pt idx="39">
                  <c:v>1.1402540708198319</c:v>
                </c:pt>
                <c:pt idx="40">
                  <c:v>1.1615514897470509</c:v>
                </c:pt>
                <c:pt idx="41">
                  <c:v>1.1828489086742697</c:v>
                </c:pt>
              </c:numCache>
            </c:numRef>
          </c:xVal>
          <c:yVal>
            <c:numRef>
              <c:f>Sheet1!$H$14:$H$55</c:f>
              <c:numCache>
                <c:formatCode>0.00%</c:formatCode>
                <c:ptCount val="42"/>
                <c:pt idx="0">
                  <c:v>0.34352156348101304</c:v>
                </c:pt>
                <c:pt idx="1">
                  <c:v>0.32926172036655071</c:v>
                </c:pt>
                <c:pt idx="2">
                  <c:v>0.31500187725208845</c:v>
                </c:pt>
                <c:pt idx="3">
                  <c:v>0.30210824118673651</c:v>
                </c:pt>
                <c:pt idx="4">
                  <c:v>0.30074203413762612</c:v>
                </c:pt>
                <c:pt idx="5">
                  <c:v>0.2864821910231638</c:v>
                </c:pt>
                <c:pt idx="6">
                  <c:v>0.27222234790870148</c:v>
                </c:pt>
                <c:pt idx="7">
                  <c:v>0.25796250479423921</c:v>
                </c:pt>
                <c:pt idx="8">
                  <c:v>0.24370266167977683</c:v>
                </c:pt>
                <c:pt idx="9">
                  <c:v>0.22944281856531457</c:v>
                </c:pt>
                <c:pt idx="10">
                  <c:v>0.21518297545085227</c:v>
                </c:pt>
                <c:pt idx="11">
                  <c:v>0.20092313233638998</c:v>
                </c:pt>
                <c:pt idx="12">
                  <c:v>0.18666328922192763</c:v>
                </c:pt>
                <c:pt idx="13">
                  <c:v>0.17240344610746527</c:v>
                </c:pt>
                <c:pt idx="14">
                  <c:v>0.15814360299300301</c:v>
                </c:pt>
                <c:pt idx="15">
                  <c:v>0.14388375987854071</c:v>
                </c:pt>
                <c:pt idx="16">
                  <c:v>0.12962391676407836</c:v>
                </c:pt>
                <c:pt idx="17">
                  <c:v>0.11536407364961605</c:v>
                </c:pt>
                <c:pt idx="18">
                  <c:v>0.10110423053515376</c:v>
                </c:pt>
                <c:pt idx="19">
                  <c:v>8.6844387420691477E-2</c:v>
                </c:pt>
                <c:pt idx="20">
                  <c:v>7.258454430622914E-2</c:v>
                </c:pt>
                <c:pt idx="21">
                  <c:v>5.8324701191766831E-2</c:v>
                </c:pt>
                <c:pt idx="22">
                  <c:v>4.4064858077304522E-2</c:v>
                </c:pt>
                <c:pt idx="23">
                  <c:v>2.9805014962842172E-2</c:v>
                </c:pt>
                <c:pt idx="24">
                  <c:v>1.5545171848379918E-2</c:v>
                </c:pt>
                <c:pt idx="25">
                  <c:v>1.2853287339175956E-3</c:v>
                </c:pt>
                <c:pt idx="26">
                  <c:v>-1.2974514380544699E-2</c:v>
                </c:pt>
                <c:pt idx="27">
                  <c:v>-2.723435749500705E-2</c:v>
                </c:pt>
                <c:pt idx="28">
                  <c:v>-4.1494200609469373E-2</c:v>
                </c:pt>
                <c:pt idx="29">
                  <c:v>-5.5754043723931626E-2</c:v>
                </c:pt>
                <c:pt idx="30">
                  <c:v>-7.0013886838393949E-2</c:v>
                </c:pt>
                <c:pt idx="31">
                  <c:v>-8.4273729952856286E-2</c:v>
                </c:pt>
                <c:pt idx="32">
                  <c:v>-9.8533573067318594E-2</c:v>
                </c:pt>
                <c:pt idx="33">
                  <c:v>-0.11279341618178092</c:v>
                </c:pt>
                <c:pt idx="34">
                  <c:v>-0.12705325929624317</c:v>
                </c:pt>
                <c:pt idx="35">
                  <c:v>-0.14131310241070549</c:v>
                </c:pt>
                <c:pt idx="36">
                  <c:v>-0.15557294552516782</c:v>
                </c:pt>
                <c:pt idx="37">
                  <c:v>-0.16983278863963014</c:v>
                </c:pt>
                <c:pt idx="38">
                  <c:v>-0.18409263175409246</c:v>
                </c:pt>
                <c:pt idx="39">
                  <c:v>-0.19835247486855473</c:v>
                </c:pt>
                <c:pt idx="40">
                  <c:v>-0.21261231798301705</c:v>
                </c:pt>
                <c:pt idx="41">
                  <c:v>-0.22687216109747937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FF-124D-B250-CF0E2F071C3F}"/>
            </c:ext>
          </c:extLst>
        </c:ser>
        <c:ser>
          <c:idx val="2"/>
          <c:order val="2"/>
          <c:tx>
            <c:v>ρ=-1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Sheet1!$J$14:$J$55</c:f>
              <c:numCache>
                <c:formatCode>0.00%</c:formatCode>
                <c:ptCount val="42"/>
                <c:pt idx="0">
                  <c:v>0.33095215158551106</c:v>
                </c:pt>
                <c:pt idx="1">
                  <c:v>0.29310712507901654</c:v>
                </c:pt>
                <c:pt idx="2">
                  <c:v>0.25526209857252202</c:v>
                </c:pt>
                <c:pt idx="3">
                  <c:v>0.22104292836556175</c:v>
                </c:pt>
                <c:pt idx="4">
                  <c:v>0.21741707206602751</c:v>
                </c:pt>
                <c:pt idx="5">
                  <c:v>0.17957204555953296</c:v>
                </c:pt>
                <c:pt idx="6">
                  <c:v>0.14172701905303853</c:v>
                </c:pt>
                <c:pt idx="7">
                  <c:v>0.10388199254654391</c:v>
                </c:pt>
                <c:pt idx="8">
                  <c:v>6.603696604004948E-2</c:v>
                </c:pt>
                <c:pt idx="9">
                  <c:v>2.8191939533555196E-2</c:v>
                </c:pt>
                <c:pt idx="10">
                  <c:v>9.6530869729407106E-3</c:v>
                </c:pt>
                <c:pt idx="11">
                  <c:v>4.7498113479434362E-2</c:v>
                </c:pt>
                <c:pt idx="12">
                  <c:v>8.5343139985928754E-2</c:v>
                </c:pt>
                <c:pt idx="13">
                  <c:v>0.12318816649242322</c:v>
                </c:pt>
                <c:pt idx="14">
                  <c:v>0.16103319299891769</c:v>
                </c:pt>
                <c:pt idx="15">
                  <c:v>0.19887821950541223</c:v>
                </c:pt>
                <c:pt idx="16">
                  <c:v>0.23672324601190675</c:v>
                </c:pt>
                <c:pt idx="17">
                  <c:v>0.27456827251840127</c:v>
                </c:pt>
                <c:pt idx="18">
                  <c:v>0.31241329902489579</c:v>
                </c:pt>
                <c:pt idx="19">
                  <c:v>0.35025832553139036</c:v>
                </c:pt>
                <c:pt idx="20">
                  <c:v>0.38810335203788482</c:v>
                </c:pt>
                <c:pt idx="21">
                  <c:v>0.42594837854437939</c:v>
                </c:pt>
                <c:pt idx="22">
                  <c:v>0.46379340505087391</c:v>
                </c:pt>
                <c:pt idx="23">
                  <c:v>0.50163843155736842</c:v>
                </c:pt>
                <c:pt idx="24">
                  <c:v>0.53948345806386278</c:v>
                </c:pt>
                <c:pt idx="25">
                  <c:v>0.57732848457035735</c:v>
                </c:pt>
                <c:pt idx="26">
                  <c:v>0.61517351107685192</c:v>
                </c:pt>
                <c:pt idx="27">
                  <c:v>0.65301853758334649</c:v>
                </c:pt>
                <c:pt idx="28">
                  <c:v>0.69086356408984106</c:v>
                </c:pt>
                <c:pt idx="29">
                  <c:v>0.72870859059633541</c:v>
                </c:pt>
                <c:pt idx="30">
                  <c:v>0.76655361710282999</c:v>
                </c:pt>
                <c:pt idx="31">
                  <c:v>0.80439864360932456</c:v>
                </c:pt>
                <c:pt idx="32">
                  <c:v>0.84224367011581913</c:v>
                </c:pt>
                <c:pt idx="33">
                  <c:v>0.8800886966223137</c:v>
                </c:pt>
                <c:pt idx="34">
                  <c:v>0.91793372312880805</c:v>
                </c:pt>
                <c:pt idx="35">
                  <c:v>0.95577874963530263</c:v>
                </c:pt>
                <c:pt idx="36">
                  <c:v>0.9936237761417972</c:v>
                </c:pt>
                <c:pt idx="37">
                  <c:v>1.0314688026482919</c:v>
                </c:pt>
                <c:pt idx="38">
                  <c:v>1.0693138291547861</c:v>
                </c:pt>
                <c:pt idx="39">
                  <c:v>1.1071588556612806</c:v>
                </c:pt>
                <c:pt idx="40">
                  <c:v>1.1450038821677753</c:v>
                </c:pt>
                <c:pt idx="41">
                  <c:v>1.1828489086742697</c:v>
                </c:pt>
              </c:numCache>
            </c:numRef>
          </c:xVal>
          <c:yVal>
            <c:numRef>
              <c:f>Sheet1!$H$14:$H$55</c:f>
              <c:numCache>
                <c:formatCode>0.00%</c:formatCode>
                <c:ptCount val="42"/>
                <c:pt idx="0">
                  <c:v>0.34352156348101304</c:v>
                </c:pt>
                <c:pt idx="1">
                  <c:v>0.32926172036655071</c:v>
                </c:pt>
                <c:pt idx="2">
                  <c:v>0.31500187725208845</c:v>
                </c:pt>
                <c:pt idx="3">
                  <c:v>0.30210824118673651</c:v>
                </c:pt>
                <c:pt idx="4">
                  <c:v>0.30074203413762612</c:v>
                </c:pt>
                <c:pt idx="5">
                  <c:v>0.2864821910231638</c:v>
                </c:pt>
                <c:pt idx="6">
                  <c:v>0.27222234790870148</c:v>
                </c:pt>
                <c:pt idx="7">
                  <c:v>0.25796250479423921</c:v>
                </c:pt>
                <c:pt idx="8">
                  <c:v>0.24370266167977683</c:v>
                </c:pt>
                <c:pt idx="9">
                  <c:v>0.22944281856531457</c:v>
                </c:pt>
                <c:pt idx="10">
                  <c:v>0.21518297545085227</c:v>
                </c:pt>
                <c:pt idx="11">
                  <c:v>0.20092313233638998</c:v>
                </c:pt>
                <c:pt idx="12">
                  <c:v>0.18666328922192763</c:v>
                </c:pt>
                <c:pt idx="13">
                  <c:v>0.17240344610746527</c:v>
                </c:pt>
                <c:pt idx="14">
                  <c:v>0.15814360299300301</c:v>
                </c:pt>
                <c:pt idx="15">
                  <c:v>0.14388375987854071</c:v>
                </c:pt>
                <c:pt idx="16">
                  <c:v>0.12962391676407836</c:v>
                </c:pt>
                <c:pt idx="17">
                  <c:v>0.11536407364961605</c:v>
                </c:pt>
                <c:pt idx="18">
                  <c:v>0.10110423053515376</c:v>
                </c:pt>
                <c:pt idx="19">
                  <c:v>8.6844387420691477E-2</c:v>
                </c:pt>
                <c:pt idx="20">
                  <c:v>7.258454430622914E-2</c:v>
                </c:pt>
                <c:pt idx="21">
                  <c:v>5.8324701191766831E-2</c:v>
                </c:pt>
                <c:pt idx="22">
                  <c:v>4.4064858077304522E-2</c:v>
                </c:pt>
                <c:pt idx="23">
                  <c:v>2.9805014962842172E-2</c:v>
                </c:pt>
                <c:pt idx="24">
                  <c:v>1.5545171848379918E-2</c:v>
                </c:pt>
                <c:pt idx="25">
                  <c:v>1.2853287339175956E-3</c:v>
                </c:pt>
                <c:pt idx="26">
                  <c:v>-1.2974514380544699E-2</c:v>
                </c:pt>
                <c:pt idx="27">
                  <c:v>-2.723435749500705E-2</c:v>
                </c:pt>
                <c:pt idx="28">
                  <c:v>-4.1494200609469373E-2</c:v>
                </c:pt>
                <c:pt idx="29">
                  <c:v>-5.5754043723931626E-2</c:v>
                </c:pt>
                <c:pt idx="30">
                  <c:v>-7.0013886838393949E-2</c:v>
                </c:pt>
                <c:pt idx="31">
                  <c:v>-8.4273729952856286E-2</c:v>
                </c:pt>
                <c:pt idx="32">
                  <c:v>-9.8533573067318594E-2</c:v>
                </c:pt>
                <c:pt idx="33">
                  <c:v>-0.11279341618178092</c:v>
                </c:pt>
                <c:pt idx="34">
                  <c:v>-0.12705325929624317</c:v>
                </c:pt>
                <c:pt idx="35">
                  <c:v>-0.14131310241070549</c:v>
                </c:pt>
                <c:pt idx="36">
                  <c:v>-0.15557294552516782</c:v>
                </c:pt>
                <c:pt idx="37">
                  <c:v>-0.16983278863963014</c:v>
                </c:pt>
                <c:pt idx="38">
                  <c:v>-0.18409263175409246</c:v>
                </c:pt>
                <c:pt idx="39">
                  <c:v>-0.19835247486855473</c:v>
                </c:pt>
                <c:pt idx="40">
                  <c:v>-0.21261231798301705</c:v>
                </c:pt>
                <c:pt idx="41">
                  <c:v>-0.22687216109747937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FF-124D-B250-CF0E2F07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909967"/>
        <c:axId val="2008940319"/>
      </c:scatterChart>
      <c:scatterChart>
        <c:scatterStyle val="lineMarker"/>
        <c:varyColors val="0"/>
        <c:ser>
          <c:idx val="3"/>
          <c:order val="3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AMC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D-0EFF-124D-B250-CF0E2F071C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NFLX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0EFF-124D-B250-CF0E2F071C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Sheet1!$D$63:$E$63</c:f>
              <c:numCache>
                <c:formatCode>0.00%</c:formatCode>
                <c:ptCount val="2"/>
                <c:pt idx="0">
                  <c:v>1.1828489086742697</c:v>
                </c:pt>
                <c:pt idx="1">
                  <c:v>0.33095215158551106</c:v>
                </c:pt>
              </c:numCache>
            </c:numRef>
          </c:xVal>
          <c:yVal>
            <c:numRef>
              <c:f>Sheet1!$D$62:$E$62</c:f>
              <c:numCache>
                <c:formatCode>0.00%</c:formatCode>
                <c:ptCount val="2"/>
                <c:pt idx="0">
                  <c:v>-0.22687216109747937</c:v>
                </c:pt>
                <c:pt idx="1">
                  <c:v>0.34352156348101304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0EFF-124D-B250-CF0E2F07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909967"/>
        <c:axId val="2008940319"/>
      </c:scatterChart>
      <c:valAx>
        <c:axId val="200890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40319"/>
        <c:crosses val="autoZero"/>
        <c:crossBetween val="midCat"/>
      </c:valAx>
      <c:valAx>
        <c:axId val="200894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09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Optimal 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28-D54C-BBF0-8755E0E955D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28-D54C-BBF0-8755E0E955D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28-D54C-BBF0-8755E0E955D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28-D54C-BBF0-8755E0E955D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28-D54C-BBF0-8755E0E955D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28-D54C-BBF0-8755E0E955D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428-D54C-BBF0-8755E0E955D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428-D54C-BBF0-8755E0E955D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28-D54C-BBF0-8755E0E955D5}"/>
                </c:ext>
              </c:extLst>
            </c:dLbl>
            <c:dLbl>
              <c:idx val="9"/>
              <c:layout>
                <c:manualLayout>
                  <c:x val="-0.16853209626965368"/>
                  <c:y val="-8.436935300473226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1200">
                        <a:effectLst/>
                      </a:rPr>
                      <a:t>α =-5.83%, </a:t>
                    </a:r>
                    <a:r>
                      <a:rPr lang="en-US" sz="1200">
                        <a:effectLst/>
                      </a:rPr>
                      <a:t>r=37.68%, </a:t>
                    </a:r>
                    <a:r>
                      <a:rPr lang="el-GR" sz="1200">
                        <a:effectLst/>
                      </a:rPr>
                      <a:t>σ=35.71%</a:t>
                    </a:r>
                  </a:p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defRPr>
                    </a:pPr>
                    <a:endParaRPr lang="el-G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17083589468698"/>
                      <c:h val="8.3041511011570257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0D-8428-D54C-BBF0-8755E0E955D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428-D54C-BBF0-8755E0E955D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28-D54C-BBF0-8755E0E955D5}"/>
                </c:ext>
              </c:extLst>
            </c:dLbl>
            <c:dLbl>
              <c:idx val="12"/>
              <c:layout>
                <c:manualLayout>
                  <c:x val="1.1483342710643047E-2"/>
                  <c:y val="3.076159906058436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12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α=0</a:t>
                    </a:r>
                    <a:endParaRPr lang="el-GR" sz="12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0-8428-D54C-BBF0-8755E0E955D5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428-D54C-BBF0-8755E0E955D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28-D54C-BBF0-8755E0E955D5}"/>
                </c:ext>
              </c:extLst>
            </c:dLbl>
            <c:dLbl>
              <c:idx val="15"/>
              <c:layout>
                <c:manualLayout>
                  <c:x val="-0.12125781197803763"/>
                  <c:y val="0.1322299232362502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1200">
                        <a:effectLst/>
                      </a:rPr>
                      <a:t>α =7.3%, </a:t>
                    </a:r>
                    <a:r>
                      <a:rPr lang="en-US" sz="1200">
                        <a:effectLst/>
                      </a:rPr>
                      <a:t>r=30.19%, </a:t>
                    </a:r>
                    <a:r>
                      <a:rPr lang="el-GR" sz="1200">
                        <a:effectLst/>
                      </a:rPr>
                      <a:t>σ=31.86%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259763649489305"/>
                      <c:h val="8.3184695579966217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13-8428-D54C-BBF0-8755E0E955D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428-D54C-BBF0-8755E0E955D5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428-D54C-BBF0-8755E0E955D5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428-D54C-BBF0-8755E0E955D5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428-D54C-BBF0-8755E0E955D5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428-D54C-BBF0-8755E0E955D5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428-D54C-BBF0-8755E0E955D5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428-D54C-BBF0-8755E0E955D5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28-D54C-BBF0-8755E0E955D5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8428-D54C-BBF0-8755E0E955D5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428-D54C-BBF0-8755E0E955D5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8428-D54C-BBF0-8755E0E955D5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8428-D54C-BBF0-8755E0E955D5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8428-D54C-BBF0-8755E0E955D5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8428-D54C-BBF0-8755E0E955D5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8428-D54C-BBF0-8755E0E955D5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8428-D54C-BBF0-8755E0E955D5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8428-D54C-BBF0-8755E0E955D5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8428-D54C-BBF0-8755E0E955D5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8428-D54C-BBF0-8755E0E955D5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8428-D54C-BBF0-8755E0E955D5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8428-D54C-BBF0-8755E0E955D5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8428-D54C-BBF0-8755E0E955D5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8428-D54C-BBF0-8755E0E955D5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8428-D54C-BBF0-8755E0E955D5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8428-D54C-BBF0-8755E0E955D5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8428-D54C-BBF0-8755E0E955D5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8428-D54C-BBF0-8755E0E955D5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8428-D54C-BBF0-8755E0E955D5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8428-D54C-BBF0-8755E0E955D5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28-D54C-BBF0-8755E0E955D5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8428-D54C-BBF0-8755E0E955D5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8428-D54C-BBF0-8755E0E955D5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8428-D54C-BBF0-8755E0E955D5}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8428-D54C-BBF0-8755E0E955D5}"/>
                </c:ext>
              </c:extLst>
            </c:dLbl>
            <c:dLbl>
              <c:idx val="5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8428-D54C-BBF0-8755E0E955D5}"/>
                </c:ext>
              </c:extLst>
            </c:dLbl>
            <c:dLbl>
              <c:idx val="5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8428-D54C-BBF0-8755E0E955D5}"/>
                </c:ext>
              </c:extLst>
            </c:dLbl>
            <c:dLbl>
              <c:idx val="5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8428-D54C-BBF0-8755E0E955D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8428-D54C-BBF0-8755E0E955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Sheet1!$G$2:$G$55</c:f>
              <c:numCache>
                <c:formatCode>0.00%</c:formatCode>
                <c:ptCount val="54"/>
                <c:pt idx="0">
                  <c:v>0.53326109044554115</c:v>
                </c:pt>
                <c:pt idx="1">
                  <c:v>0.50895471176073548</c:v>
                </c:pt>
                <c:pt idx="2">
                  <c:v>0.48537617490539176</c:v>
                </c:pt>
                <c:pt idx="3">
                  <c:v>0.46263677783999818</c:v>
                </c:pt>
                <c:pt idx="4">
                  <c:v>0.44086638537839629</c:v>
                </c:pt>
                <c:pt idx="5">
                  <c:v>0.42021563012946062</c:v>
                </c:pt>
                <c:pt idx="6">
                  <c:v>0.4008575886217412</c:v>
                </c:pt>
                <c:pt idx="7">
                  <c:v>0.38298833064236421</c:v>
                </c:pt>
                <c:pt idx="8">
                  <c:v>0.36682549115739344</c:v>
                </c:pt>
                <c:pt idx="9">
                  <c:v>0.35710514523277659</c:v>
                </c:pt>
                <c:pt idx="10">
                  <c:v>0.35260380743768399</c:v>
                </c:pt>
                <c:pt idx="11">
                  <c:v>0.34056654794370222</c:v>
                </c:pt>
                <c:pt idx="12">
                  <c:v>0.33095215158551106</c:v>
                </c:pt>
                <c:pt idx="13">
                  <c:v>0.32397639451342514</c:v>
                </c:pt>
                <c:pt idx="14">
                  <c:v>0.31981198580855003</c:v>
                </c:pt>
                <c:pt idx="15">
                  <c:v>0.31856017172157591</c:v>
                </c:pt>
                <c:pt idx="16">
                  <c:v>0.31856919630395564</c:v>
                </c:pt>
                <c:pt idx="17">
                  <c:v>0.32028203805823802</c:v>
                </c:pt>
                <c:pt idx="18">
                  <c:v>0.32490376955920242</c:v>
                </c:pt>
                <c:pt idx="19">
                  <c:v>0.33231304450302629</c:v>
                </c:pt>
                <c:pt idx="20">
                  <c:v>0.34232891219120198</c:v>
                </c:pt>
                <c:pt idx="21">
                  <c:v>0.35473064880159905</c:v>
                </c:pt>
                <c:pt idx="22">
                  <c:v>0.36927795327970153</c:v>
                </c:pt>
                <c:pt idx="23">
                  <c:v>0.38572814890767015</c:v>
                </c:pt>
                <c:pt idx="24">
                  <c:v>0.40384876803462016</c:v>
                </c:pt>
                <c:pt idx="25">
                  <c:v>0.42342540609707563</c:v>
                </c:pt>
                <c:pt idx="26">
                  <c:v>0.44426562562943889</c:v>
                </c:pt>
                <c:pt idx="27">
                  <c:v>0.46620000236530501</c:v>
                </c:pt>
                <c:pt idx="28">
                  <c:v>0.48908134578713425</c:v>
                </c:pt>
                <c:pt idx="29">
                  <c:v>0.51278290522456849</c:v>
                </c:pt>
                <c:pt idx="30">
                  <c:v>0.53719612571778041</c:v>
                </c:pt>
                <c:pt idx="31">
                  <c:v>0.56222830912707378</c:v>
                </c:pt>
                <c:pt idx="32">
                  <c:v>0.58780038293933901</c:v>
                </c:pt>
                <c:pt idx="33">
                  <c:v>0.61384487721689851</c:v>
                </c:pt>
                <c:pt idx="34">
                  <c:v>0.64030414717482131</c:v>
                </c:pt>
                <c:pt idx="35">
                  <c:v>0.66712884287457663</c:v>
                </c:pt>
                <c:pt idx="36">
                  <c:v>0.69427660885494191</c:v>
                </c:pt>
                <c:pt idx="37">
                  <c:v>0.72171098835552938</c:v>
                </c:pt>
                <c:pt idx="38">
                  <c:v>0.74940050462030139</c:v>
                </c:pt>
                <c:pt idx="39">
                  <c:v>0.77731789278213581</c:v>
                </c:pt>
                <c:pt idx="40">
                  <c:v>0.80543945834271613</c:v>
                </c:pt>
                <c:pt idx="41">
                  <c:v>0.83374454131562747</c:v>
                </c:pt>
                <c:pt idx="42">
                  <c:v>0.86221506817838367</c:v>
                </c:pt>
                <c:pt idx="43">
                  <c:v>0.89083517662705347</c:v>
                </c:pt>
                <c:pt idx="44">
                  <c:v>0.91959090064033533</c:v>
                </c:pt>
                <c:pt idx="45">
                  <c:v>0.94846990551461496</c:v>
                </c:pt>
                <c:pt idx="46">
                  <c:v>0.97746126434521807</c:v>
                </c:pt>
                <c:pt idx="47">
                  <c:v>1.0065552689375048</c:v>
                </c:pt>
                <c:pt idx="48">
                  <c:v>1.0357432693763466</c:v>
                </c:pt>
                <c:pt idx="49">
                  <c:v>1.0650175375049016</c:v>
                </c:pt>
                <c:pt idx="50">
                  <c:v>1.0943711504008387</c:v>
                </c:pt>
                <c:pt idx="51">
                  <c:v>1.1237978906228454</c:v>
                </c:pt>
                <c:pt idx="52">
                  <c:v>1.1532921605599809</c:v>
                </c:pt>
                <c:pt idx="53">
                  <c:v>1.1828489086742697</c:v>
                </c:pt>
              </c:numCache>
            </c:numRef>
          </c:xVal>
          <c:yVal>
            <c:numRef>
              <c:f>Sheet1!$H$2:$H$55</c:f>
              <c:numCache>
                <c:formatCode>0.00%</c:formatCode>
                <c:ptCount val="54"/>
                <c:pt idx="0">
                  <c:v>0.50037983774009842</c:v>
                </c:pt>
                <c:pt idx="1">
                  <c:v>0.4861199946256361</c:v>
                </c:pt>
                <c:pt idx="2">
                  <c:v>0.47186015151117389</c:v>
                </c:pt>
                <c:pt idx="3">
                  <c:v>0.45760030839671151</c:v>
                </c:pt>
                <c:pt idx="4">
                  <c:v>0.44334046528224924</c:v>
                </c:pt>
                <c:pt idx="5">
                  <c:v>0.42908062216778686</c:v>
                </c:pt>
                <c:pt idx="6">
                  <c:v>0.4148207790533246</c:v>
                </c:pt>
                <c:pt idx="7">
                  <c:v>0.40056093593886233</c:v>
                </c:pt>
                <c:pt idx="8">
                  <c:v>0.38630109282439995</c:v>
                </c:pt>
                <c:pt idx="9">
                  <c:v>0.37678572595797155</c:v>
                </c:pt>
                <c:pt idx="10">
                  <c:v>0.37204124970993763</c:v>
                </c:pt>
                <c:pt idx="11">
                  <c:v>0.35778140659547536</c:v>
                </c:pt>
                <c:pt idx="12">
                  <c:v>0.34352156348101304</c:v>
                </c:pt>
                <c:pt idx="13">
                  <c:v>0.32926172036655071</c:v>
                </c:pt>
                <c:pt idx="14">
                  <c:v>0.31500187725208845</c:v>
                </c:pt>
                <c:pt idx="15">
                  <c:v>0.30210824118673651</c:v>
                </c:pt>
                <c:pt idx="16">
                  <c:v>0.30074203413762612</c:v>
                </c:pt>
                <c:pt idx="17">
                  <c:v>0.2864821910231638</c:v>
                </c:pt>
                <c:pt idx="18">
                  <c:v>0.27222234790870148</c:v>
                </c:pt>
                <c:pt idx="19">
                  <c:v>0.25796250479423921</c:v>
                </c:pt>
                <c:pt idx="20">
                  <c:v>0.24370266167977683</c:v>
                </c:pt>
                <c:pt idx="21">
                  <c:v>0.22944281856531457</c:v>
                </c:pt>
                <c:pt idx="22">
                  <c:v>0.21518297545085227</c:v>
                </c:pt>
                <c:pt idx="23">
                  <c:v>0.20092313233638998</c:v>
                </c:pt>
                <c:pt idx="24">
                  <c:v>0.18666328922192763</c:v>
                </c:pt>
                <c:pt idx="25">
                  <c:v>0.17240344610746527</c:v>
                </c:pt>
                <c:pt idx="26">
                  <c:v>0.15814360299300301</c:v>
                </c:pt>
                <c:pt idx="27">
                  <c:v>0.14388375987854071</c:v>
                </c:pt>
                <c:pt idx="28">
                  <c:v>0.12962391676407836</c:v>
                </c:pt>
                <c:pt idx="29">
                  <c:v>0.11536407364961605</c:v>
                </c:pt>
                <c:pt idx="30">
                  <c:v>0.10110423053515376</c:v>
                </c:pt>
                <c:pt idx="31">
                  <c:v>8.6844387420691477E-2</c:v>
                </c:pt>
                <c:pt idx="32">
                  <c:v>7.258454430622914E-2</c:v>
                </c:pt>
                <c:pt idx="33">
                  <c:v>5.8324701191766831E-2</c:v>
                </c:pt>
                <c:pt idx="34">
                  <c:v>4.4064858077304522E-2</c:v>
                </c:pt>
                <c:pt idx="35">
                  <c:v>2.9805014962842172E-2</c:v>
                </c:pt>
                <c:pt idx="36">
                  <c:v>1.5545171848379918E-2</c:v>
                </c:pt>
                <c:pt idx="37">
                  <c:v>1.2853287339175956E-3</c:v>
                </c:pt>
                <c:pt idx="38">
                  <c:v>-1.2974514380544699E-2</c:v>
                </c:pt>
                <c:pt idx="39">
                  <c:v>-2.723435749500705E-2</c:v>
                </c:pt>
                <c:pt idx="40">
                  <c:v>-4.1494200609469373E-2</c:v>
                </c:pt>
                <c:pt idx="41">
                  <c:v>-5.5754043723931626E-2</c:v>
                </c:pt>
                <c:pt idx="42">
                  <c:v>-7.0013886838393949E-2</c:v>
                </c:pt>
                <c:pt idx="43">
                  <c:v>-8.4273729952856286E-2</c:v>
                </c:pt>
                <c:pt idx="44">
                  <c:v>-9.8533573067318594E-2</c:v>
                </c:pt>
                <c:pt idx="45">
                  <c:v>-0.11279341618178092</c:v>
                </c:pt>
                <c:pt idx="46">
                  <c:v>-0.12705325929624317</c:v>
                </c:pt>
                <c:pt idx="47">
                  <c:v>-0.14131310241070549</c:v>
                </c:pt>
                <c:pt idx="48">
                  <c:v>-0.15557294552516782</c:v>
                </c:pt>
                <c:pt idx="49">
                  <c:v>-0.16983278863963014</c:v>
                </c:pt>
                <c:pt idx="50">
                  <c:v>-0.18409263175409246</c:v>
                </c:pt>
                <c:pt idx="51">
                  <c:v>-0.19835247486855473</c:v>
                </c:pt>
                <c:pt idx="52">
                  <c:v>-0.21261231798301705</c:v>
                </c:pt>
                <c:pt idx="53">
                  <c:v>-0.22687216109747937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Sheet1!$F$2:$F$54</c15:f>
                <c15:dlblRangeCache>
                  <c:ptCount val="53"/>
                  <c:pt idx="0">
                    <c:v>-0.275</c:v>
                  </c:pt>
                  <c:pt idx="1">
                    <c:v>-0.25</c:v>
                  </c:pt>
                  <c:pt idx="2">
                    <c:v>-0.225</c:v>
                  </c:pt>
                  <c:pt idx="3">
                    <c:v>-0.2</c:v>
                  </c:pt>
                  <c:pt idx="4">
                    <c:v>-0.175</c:v>
                  </c:pt>
                  <c:pt idx="5">
                    <c:v>-0.15</c:v>
                  </c:pt>
                  <c:pt idx="6">
                    <c:v>-0.125</c:v>
                  </c:pt>
                  <c:pt idx="7">
                    <c:v>-0.1</c:v>
                  </c:pt>
                  <c:pt idx="8">
                    <c:v>-0.075</c:v>
                  </c:pt>
                  <c:pt idx="9">
                    <c:v>-0.058</c:v>
                  </c:pt>
                  <c:pt idx="10">
                    <c:v>-0.05</c:v>
                  </c:pt>
                  <c:pt idx="11">
                    <c:v>-0.025</c:v>
                  </c:pt>
                  <c:pt idx="12">
                    <c:v>0</c:v>
                  </c:pt>
                  <c:pt idx="13">
                    <c:v>0.025</c:v>
                  </c:pt>
                  <c:pt idx="14">
                    <c:v>0.05</c:v>
                  </c:pt>
                  <c:pt idx="15">
                    <c:v>0.0726</c:v>
                  </c:pt>
                  <c:pt idx="16">
                    <c:v>0.075</c:v>
                  </c:pt>
                  <c:pt idx="17">
                    <c:v>0.1</c:v>
                  </c:pt>
                  <c:pt idx="18">
                    <c:v>0.125</c:v>
                  </c:pt>
                  <c:pt idx="19">
                    <c:v>0.15</c:v>
                  </c:pt>
                  <c:pt idx="20">
                    <c:v>0.175</c:v>
                  </c:pt>
                  <c:pt idx="21">
                    <c:v>0.2</c:v>
                  </c:pt>
                  <c:pt idx="22">
                    <c:v>0.225</c:v>
                  </c:pt>
                  <c:pt idx="23">
                    <c:v>0.25</c:v>
                  </c:pt>
                  <c:pt idx="24">
                    <c:v>0.275</c:v>
                  </c:pt>
                  <c:pt idx="25">
                    <c:v>0.3</c:v>
                  </c:pt>
                  <c:pt idx="26">
                    <c:v>0.325</c:v>
                  </c:pt>
                  <c:pt idx="27">
                    <c:v>0.35</c:v>
                  </c:pt>
                  <c:pt idx="28">
                    <c:v>0.375</c:v>
                  </c:pt>
                  <c:pt idx="29">
                    <c:v>0.4</c:v>
                  </c:pt>
                  <c:pt idx="30">
                    <c:v>0.425</c:v>
                  </c:pt>
                  <c:pt idx="31">
                    <c:v>0.45</c:v>
                  </c:pt>
                  <c:pt idx="32">
                    <c:v>0.475</c:v>
                  </c:pt>
                  <c:pt idx="33">
                    <c:v>0.5</c:v>
                  </c:pt>
                  <c:pt idx="34">
                    <c:v>0.525</c:v>
                  </c:pt>
                  <c:pt idx="35">
                    <c:v>0.55</c:v>
                  </c:pt>
                  <c:pt idx="36">
                    <c:v>0.575</c:v>
                  </c:pt>
                  <c:pt idx="37">
                    <c:v>0.6</c:v>
                  </c:pt>
                  <c:pt idx="38">
                    <c:v>0.625</c:v>
                  </c:pt>
                  <c:pt idx="39">
                    <c:v>0.65</c:v>
                  </c:pt>
                  <c:pt idx="40">
                    <c:v>0.675</c:v>
                  </c:pt>
                  <c:pt idx="41">
                    <c:v>0.7</c:v>
                  </c:pt>
                  <c:pt idx="42">
                    <c:v>0.725</c:v>
                  </c:pt>
                  <c:pt idx="43">
                    <c:v>0.75</c:v>
                  </c:pt>
                  <c:pt idx="44">
                    <c:v>0.775</c:v>
                  </c:pt>
                  <c:pt idx="45">
                    <c:v>0.8</c:v>
                  </c:pt>
                  <c:pt idx="46">
                    <c:v>0.825</c:v>
                  </c:pt>
                  <c:pt idx="47">
                    <c:v>0.85</c:v>
                  </c:pt>
                  <c:pt idx="48">
                    <c:v>0.875</c:v>
                  </c:pt>
                  <c:pt idx="49">
                    <c:v>0.9</c:v>
                  </c:pt>
                  <c:pt idx="50">
                    <c:v>0.925</c:v>
                  </c:pt>
                  <c:pt idx="51">
                    <c:v>0.95</c:v>
                  </c:pt>
                  <c:pt idx="52">
                    <c:v>0.975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428-D54C-BBF0-8755E0E955D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Sheet1!$P$59:$P$61</c:f>
              <c:numCache>
                <c:formatCode>0.00%</c:formatCode>
                <c:ptCount val="3"/>
                <c:pt idx="0" formatCode="General">
                  <c:v>0</c:v>
                </c:pt>
                <c:pt idx="1">
                  <c:v>0.35710514523277659</c:v>
                </c:pt>
                <c:pt idx="2">
                  <c:v>0.7</c:v>
                </c:pt>
              </c:numCache>
            </c:numRef>
          </c:xVal>
          <c:yVal>
            <c:numRef>
              <c:f>Sheet1!$Q$59:$Q$61</c:f>
              <c:numCache>
                <c:formatCode>0.00%</c:formatCode>
                <c:ptCount val="3"/>
                <c:pt idx="0" formatCode="0.00000%">
                  <c:v>0.01</c:v>
                </c:pt>
                <c:pt idx="1">
                  <c:v>0.37678572595797155</c:v>
                </c:pt>
                <c:pt idx="2" formatCode="0.000%">
                  <c:v>0.72897594195462878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28-D54C-BBF0-8755E0E95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970959"/>
        <c:axId val="2005373711"/>
      </c:scatterChart>
      <c:scatterChart>
        <c:scatterStyle val="lineMarker"/>
        <c:varyColors val="0"/>
        <c:ser>
          <c:idx val="2"/>
          <c:order val="2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2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12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α=1, </a:t>
                    </a:r>
                    <a:r>
                      <a:rPr lang="en-US" sz="12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AMC</a:t>
                    </a:r>
                    <a:endParaRPr lang="en-US" sz="12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2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A-8428-D54C-BBF0-8755E0E955D5}"/>
                </c:ext>
              </c:extLst>
            </c:dLbl>
            <c:dLbl>
              <c:idx val="1"/>
              <c:layout>
                <c:manualLayout>
                  <c:x val="-6.2724896690675228E-2"/>
                  <c:y val="-2.0935262234765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NFLX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B-8428-D54C-BBF0-8755E0E955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Sheet1!$D$63:$E$63</c:f>
              <c:numCache>
                <c:formatCode>0.00%</c:formatCode>
                <c:ptCount val="2"/>
                <c:pt idx="0">
                  <c:v>1.1828489086742697</c:v>
                </c:pt>
                <c:pt idx="1">
                  <c:v>0.33095215158551106</c:v>
                </c:pt>
              </c:numCache>
            </c:numRef>
          </c:xVal>
          <c:yVal>
            <c:numRef>
              <c:f>Sheet1!$D$62:$E$62</c:f>
              <c:numCache>
                <c:formatCode>0.00%</c:formatCode>
                <c:ptCount val="2"/>
                <c:pt idx="0">
                  <c:v>-0.22687216109747937</c:v>
                </c:pt>
                <c:pt idx="1">
                  <c:v>0.34352156348101304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8428-D54C-BBF0-8755E0E95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970959"/>
        <c:axId val="2005373711"/>
      </c:scatterChart>
      <c:valAx>
        <c:axId val="204297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σ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373711"/>
        <c:crosses val="autoZero"/>
        <c:crossBetween val="midCat"/>
      </c:valAx>
      <c:valAx>
        <c:axId val="20053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ρ=original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Sheet2!$G$2:$G$44</c:f>
              <c:numCache>
                <c:formatCode>0.00%</c:formatCode>
                <c:ptCount val="43"/>
                <c:pt idx="0">
                  <c:v>0.33095215158551106</c:v>
                </c:pt>
                <c:pt idx="1">
                  <c:v>0.32196301381957559</c:v>
                </c:pt>
                <c:pt idx="2">
                  <c:v>0.31302336039477119</c:v>
                </c:pt>
                <c:pt idx="3">
                  <c:v>0.30413755488961058</c:v>
                </c:pt>
                <c:pt idx="4">
                  <c:v>0.29531045814866153</c:v>
                </c:pt>
                <c:pt idx="5">
                  <c:v>0.28654749579443073</c:v>
                </c:pt>
                <c:pt idx="6">
                  <c:v>0.27785473588998205</c:v>
                </c:pt>
                <c:pt idx="7">
                  <c:v>0.26923897827630661</c:v>
                </c:pt>
                <c:pt idx="8">
                  <c:v>0.26070785727782125</c:v>
                </c:pt>
                <c:pt idx="9">
                  <c:v>0.25226995961838489</c:v>
                </c:pt>
                <c:pt idx="10">
                  <c:v>0.2439349594905898</c:v>
                </c:pt>
                <c:pt idx="11">
                  <c:v>0.23571377272835653</c:v>
                </c:pt>
                <c:pt idx="12">
                  <c:v>0.22761873187929943</c:v>
                </c:pt>
                <c:pt idx="13">
                  <c:v>0.21966378355839847</c:v>
                </c:pt>
                <c:pt idx="14">
                  <c:v>0.21186470864300852</c:v>
                </c:pt>
                <c:pt idx="15">
                  <c:v>0.20423936443773102</c:v>
                </c:pt>
                <c:pt idx="16">
                  <c:v>0.19680794562165213</c:v>
                </c:pt>
                <c:pt idx="17">
                  <c:v>0.18959325723782341</c:v>
                </c:pt>
                <c:pt idx="18">
                  <c:v>0.18262098777693997</c:v>
                </c:pt>
                <c:pt idx="19">
                  <c:v>0.1759199631069438</c:v>
                </c:pt>
                <c:pt idx="20">
                  <c:v>0.17237862999173637</c:v>
                </c:pt>
                <c:pt idx="21">
                  <c:v>0.16952235226900644</c:v>
                </c:pt>
                <c:pt idx="22">
                  <c:v>0.16346378398419395</c:v>
                </c:pt>
                <c:pt idx="23">
                  <c:v>0.15778331878367488</c:v>
                </c:pt>
                <c:pt idx="24">
                  <c:v>0.15252320792160051</c:v>
                </c:pt>
                <c:pt idx="25">
                  <c:v>0.14772836044357304</c:v>
                </c:pt>
                <c:pt idx="26">
                  <c:v>0.14344544001236892</c:v>
                </c:pt>
                <c:pt idx="27">
                  <c:v>0.13972153126015857</c:v>
                </c:pt>
                <c:pt idx="28">
                  <c:v>0.1366023593916674</c:v>
                </c:pt>
                <c:pt idx="29">
                  <c:v>0.13413012018708739</c:v>
                </c:pt>
                <c:pt idx="30">
                  <c:v>0.13234107430340819</c:v>
                </c:pt>
                <c:pt idx="31" formatCode="0.000%">
                  <c:v>0.13126315938032018</c:v>
                </c:pt>
                <c:pt idx="32" formatCode="0.000%">
                  <c:v>0.13091394245676022</c:v>
                </c:pt>
                <c:pt idx="33" formatCode="0.000%">
                  <c:v>0.1312992380213456</c:v>
                </c:pt>
                <c:pt idx="34">
                  <c:v>0.13182599563605743</c:v>
                </c:pt>
                <c:pt idx="35">
                  <c:v>0.13241263435467723</c:v>
                </c:pt>
                <c:pt idx="36">
                  <c:v>0.1342360153790717</c:v>
                </c:pt>
                <c:pt idx="37">
                  <c:v>0.13674098204013585</c:v>
                </c:pt>
                <c:pt idx="38">
                  <c:v>0.13989092454514904</c:v>
                </c:pt>
                <c:pt idx="39">
                  <c:v>0.14364341832203054</c:v>
                </c:pt>
                <c:pt idx="40">
                  <c:v>0.14795262329788067</c:v>
                </c:pt>
                <c:pt idx="41">
                  <c:v>0.15277143748278588</c:v>
                </c:pt>
                <c:pt idx="42">
                  <c:v>0.15805325601433959</c:v>
                </c:pt>
              </c:numCache>
            </c:numRef>
          </c:xVal>
          <c:yVal>
            <c:numRef>
              <c:f>Sheet2!$H$2:$H$44</c:f>
              <c:numCache>
                <c:formatCode>0.00%</c:formatCode>
                <c:ptCount val="43"/>
                <c:pt idx="0">
                  <c:v>0.34352156348101304</c:v>
                </c:pt>
                <c:pt idx="1">
                  <c:v>0.33635667724329465</c:v>
                </c:pt>
                <c:pt idx="2">
                  <c:v>0.32919179100557627</c:v>
                </c:pt>
                <c:pt idx="3">
                  <c:v>0.32202690476785789</c:v>
                </c:pt>
                <c:pt idx="4">
                  <c:v>0.31486201853013951</c:v>
                </c:pt>
                <c:pt idx="5">
                  <c:v>0.30769713229242113</c:v>
                </c:pt>
                <c:pt idx="6">
                  <c:v>0.30053224605470275</c:v>
                </c:pt>
                <c:pt idx="7">
                  <c:v>0.29336735981698431</c:v>
                </c:pt>
                <c:pt idx="8">
                  <c:v>0.28620247357926598</c:v>
                </c:pt>
                <c:pt idx="9">
                  <c:v>0.2790375873415476</c:v>
                </c:pt>
                <c:pt idx="10">
                  <c:v>0.27187270110382922</c:v>
                </c:pt>
                <c:pt idx="11">
                  <c:v>0.26470781486611078</c:v>
                </c:pt>
                <c:pt idx="12">
                  <c:v>0.2575429286283924</c:v>
                </c:pt>
                <c:pt idx="13">
                  <c:v>0.25037804239067402</c:v>
                </c:pt>
                <c:pt idx="14">
                  <c:v>0.24321315615295563</c:v>
                </c:pt>
                <c:pt idx="15">
                  <c:v>0.23604826991523725</c:v>
                </c:pt>
                <c:pt idx="16">
                  <c:v>0.22888338367751887</c:v>
                </c:pt>
                <c:pt idx="17">
                  <c:v>0.22171849743980046</c:v>
                </c:pt>
                <c:pt idx="18">
                  <c:v>0.21455361120208211</c:v>
                </c:pt>
                <c:pt idx="19">
                  <c:v>0.2073887249643637</c:v>
                </c:pt>
                <c:pt idx="20">
                  <c:v>0.20346722814244558</c:v>
                </c:pt>
                <c:pt idx="21">
                  <c:v>0.20022383872664531</c:v>
                </c:pt>
                <c:pt idx="22">
                  <c:v>0.19305895248892693</c:v>
                </c:pt>
                <c:pt idx="23">
                  <c:v>0.18589406625120852</c:v>
                </c:pt>
                <c:pt idx="24">
                  <c:v>0.17872918001349017</c:v>
                </c:pt>
                <c:pt idx="25">
                  <c:v>0.17156429377577179</c:v>
                </c:pt>
                <c:pt idx="26">
                  <c:v>0.1643994075380534</c:v>
                </c:pt>
                <c:pt idx="27">
                  <c:v>0.157234521300335</c:v>
                </c:pt>
                <c:pt idx="28">
                  <c:v>0.15006963506261661</c:v>
                </c:pt>
                <c:pt idx="29">
                  <c:v>0.14290474882489823</c:v>
                </c:pt>
                <c:pt idx="30">
                  <c:v>0.13573986258717985</c:v>
                </c:pt>
                <c:pt idx="31">
                  <c:v>0.12857497634946147</c:v>
                </c:pt>
                <c:pt idx="32">
                  <c:v>0.12141009011174307</c:v>
                </c:pt>
                <c:pt idx="33">
                  <c:v>0.11424520387402469</c:v>
                </c:pt>
                <c:pt idx="34">
                  <c:v>0.11028216199821789</c:v>
                </c:pt>
                <c:pt idx="35">
                  <c:v>0.10708031763630632</c:v>
                </c:pt>
                <c:pt idx="36">
                  <c:v>9.9915431398587926E-2</c:v>
                </c:pt>
                <c:pt idx="37">
                  <c:v>9.275054516086953E-2</c:v>
                </c:pt>
                <c:pt idx="38">
                  <c:v>8.5585658923151148E-2</c:v>
                </c:pt>
                <c:pt idx="39">
                  <c:v>7.8420772685432752E-2</c:v>
                </c:pt>
                <c:pt idx="40">
                  <c:v>7.1255886447714384E-2</c:v>
                </c:pt>
                <c:pt idx="41">
                  <c:v>6.4091000209996002E-2</c:v>
                </c:pt>
                <c:pt idx="42">
                  <c:v>5.6926113972277606E-2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29-F24C-B5B2-F5AE5B0E17AC}"/>
            </c:ext>
          </c:extLst>
        </c:ser>
        <c:ser>
          <c:idx val="1"/>
          <c:order val="1"/>
          <c:tx>
            <c:v>ρ=1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Sheet2!$I$2:$I$44</c:f>
              <c:numCache>
                <c:formatCode>0.00%</c:formatCode>
                <c:ptCount val="43"/>
                <c:pt idx="0">
                  <c:v>0.33095215158551106</c:v>
                </c:pt>
                <c:pt idx="1">
                  <c:v>0.32662967919623176</c:v>
                </c:pt>
                <c:pt idx="2">
                  <c:v>0.32230720680695246</c:v>
                </c:pt>
                <c:pt idx="3">
                  <c:v>0.31798473441767322</c:v>
                </c:pt>
                <c:pt idx="4">
                  <c:v>0.31366226202839392</c:v>
                </c:pt>
                <c:pt idx="5">
                  <c:v>0.30933978963911463</c:v>
                </c:pt>
                <c:pt idx="6">
                  <c:v>0.30501731724983533</c:v>
                </c:pt>
                <c:pt idx="7">
                  <c:v>0.30069484486055603</c:v>
                </c:pt>
                <c:pt idx="8">
                  <c:v>0.29637237247127679</c:v>
                </c:pt>
                <c:pt idx="9">
                  <c:v>0.29204990008199749</c:v>
                </c:pt>
                <c:pt idx="10">
                  <c:v>0.2877274276927182</c:v>
                </c:pt>
                <c:pt idx="11">
                  <c:v>0.2834049553034389</c:v>
                </c:pt>
                <c:pt idx="12">
                  <c:v>0.2790824829141596</c:v>
                </c:pt>
                <c:pt idx="13">
                  <c:v>0.27476001052488036</c:v>
                </c:pt>
                <c:pt idx="14">
                  <c:v>0.27043753813560106</c:v>
                </c:pt>
                <c:pt idx="15">
                  <c:v>0.26611506574632177</c:v>
                </c:pt>
                <c:pt idx="16">
                  <c:v>0.26179259335704247</c:v>
                </c:pt>
                <c:pt idx="17">
                  <c:v>0.25747012096776317</c:v>
                </c:pt>
                <c:pt idx="18">
                  <c:v>0.25314764857848393</c:v>
                </c:pt>
                <c:pt idx="19">
                  <c:v>0.24882517618920461</c:v>
                </c:pt>
                <c:pt idx="20">
                  <c:v>0.24645939379224843</c:v>
                </c:pt>
                <c:pt idx="21">
                  <c:v>0.24450270379992531</c:v>
                </c:pt>
                <c:pt idx="22">
                  <c:v>0.24018023141064604</c:v>
                </c:pt>
                <c:pt idx="23">
                  <c:v>0.23585775902136674</c:v>
                </c:pt>
                <c:pt idx="24">
                  <c:v>0.23153528663208747</c:v>
                </c:pt>
                <c:pt idx="25">
                  <c:v>0.22721281424280818</c:v>
                </c:pt>
                <c:pt idx="26">
                  <c:v>0.22289034185352888</c:v>
                </c:pt>
                <c:pt idx="27">
                  <c:v>0.21856786946424958</c:v>
                </c:pt>
                <c:pt idx="28">
                  <c:v>0.21424539707497031</c:v>
                </c:pt>
                <c:pt idx="29">
                  <c:v>0.20992292468569104</c:v>
                </c:pt>
                <c:pt idx="30">
                  <c:v>0.20560045229641175</c:v>
                </c:pt>
                <c:pt idx="31">
                  <c:v>0.20127797990713245</c:v>
                </c:pt>
                <c:pt idx="32">
                  <c:v>0.19695550751785315</c:v>
                </c:pt>
                <c:pt idx="33">
                  <c:v>0.19263303512857388</c:v>
                </c:pt>
                <c:pt idx="34">
                  <c:v>0.19024218920061572</c:v>
                </c:pt>
                <c:pt idx="35">
                  <c:v>0.18831056273929461</c:v>
                </c:pt>
                <c:pt idx="36">
                  <c:v>0.18398809035001532</c:v>
                </c:pt>
                <c:pt idx="37">
                  <c:v>0.17966561796073602</c:v>
                </c:pt>
                <c:pt idx="38">
                  <c:v>0.17534314557145672</c:v>
                </c:pt>
                <c:pt idx="39">
                  <c:v>0.17102067318217745</c:v>
                </c:pt>
                <c:pt idx="40">
                  <c:v>0.16669820079289818</c:v>
                </c:pt>
                <c:pt idx="41">
                  <c:v>0.16237572840361889</c:v>
                </c:pt>
                <c:pt idx="42">
                  <c:v>0.15805325601433959</c:v>
                </c:pt>
              </c:numCache>
            </c:numRef>
          </c:xVal>
          <c:yVal>
            <c:numRef>
              <c:f>Sheet2!$H$2:$H$44</c:f>
              <c:numCache>
                <c:formatCode>0.00%</c:formatCode>
                <c:ptCount val="43"/>
                <c:pt idx="0">
                  <c:v>0.34352156348101304</c:v>
                </c:pt>
                <c:pt idx="1">
                  <c:v>0.33635667724329465</c:v>
                </c:pt>
                <c:pt idx="2">
                  <c:v>0.32919179100557627</c:v>
                </c:pt>
                <c:pt idx="3">
                  <c:v>0.32202690476785789</c:v>
                </c:pt>
                <c:pt idx="4">
                  <c:v>0.31486201853013951</c:v>
                </c:pt>
                <c:pt idx="5">
                  <c:v>0.30769713229242113</c:v>
                </c:pt>
                <c:pt idx="6">
                  <c:v>0.30053224605470275</c:v>
                </c:pt>
                <c:pt idx="7">
                  <c:v>0.29336735981698431</c:v>
                </c:pt>
                <c:pt idx="8">
                  <c:v>0.28620247357926598</c:v>
                </c:pt>
                <c:pt idx="9">
                  <c:v>0.2790375873415476</c:v>
                </c:pt>
                <c:pt idx="10">
                  <c:v>0.27187270110382922</c:v>
                </c:pt>
                <c:pt idx="11">
                  <c:v>0.26470781486611078</c:v>
                </c:pt>
                <c:pt idx="12">
                  <c:v>0.2575429286283924</c:v>
                </c:pt>
                <c:pt idx="13">
                  <c:v>0.25037804239067402</c:v>
                </c:pt>
                <c:pt idx="14">
                  <c:v>0.24321315615295563</c:v>
                </c:pt>
                <c:pt idx="15">
                  <c:v>0.23604826991523725</c:v>
                </c:pt>
                <c:pt idx="16">
                  <c:v>0.22888338367751887</c:v>
                </c:pt>
                <c:pt idx="17">
                  <c:v>0.22171849743980046</c:v>
                </c:pt>
                <c:pt idx="18">
                  <c:v>0.21455361120208211</c:v>
                </c:pt>
                <c:pt idx="19">
                  <c:v>0.2073887249643637</c:v>
                </c:pt>
                <c:pt idx="20">
                  <c:v>0.20346722814244558</c:v>
                </c:pt>
                <c:pt idx="21">
                  <c:v>0.20022383872664531</c:v>
                </c:pt>
                <c:pt idx="22">
                  <c:v>0.19305895248892693</c:v>
                </c:pt>
                <c:pt idx="23">
                  <c:v>0.18589406625120852</c:v>
                </c:pt>
                <c:pt idx="24">
                  <c:v>0.17872918001349017</c:v>
                </c:pt>
                <c:pt idx="25">
                  <c:v>0.17156429377577179</c:v>
                </c:pt>
                <c:pt idx="26">
                  <c:v>0.1643994075380534</c:v>
                </c:pt>
                <c:pt idx="27">
                  <c:v>0.157234521300335</c:v>
                </c:pt>
                <c:pt idx="28">
                  <c:v>0.15006963506261661</c:v>
                </c:pt>
                <c:pt idx="29">
                  <c:v>0.14290474882489823</c:v>
                </c:pt>
                <c:pt idx="30">
                  <c:v>0.13573986258717985</c:v>
                </c:pt>
                <c:pt idx="31">
                  <c:v>0.12857497634946147</c:v>
                </c:pt>
                <c:pt idx="32">
                  <c:v>0.12141009011174307</c:v>
                </c:pt>
                <c:pt idx="33">
                  <c:v>0.11424520387402469</c:v>
                </c:pt>
                <c:pt idx="34">
                  <c:v>0.11028216199821789</c:v>
                </c:pt>
                <c:pt idx="35">
                  <c:v>0.10708031763630632</c:v>
                </c:pt>
                <c:pt idx="36">
                  <c:v>9.9915431398587926E-2</c:v>
                </c:pt>
                <c:pt idx="37">
                  <c:v>9.275054516086953E-2</c:v>
                </c:pt>
                <c:pt idx="38">
                  <c:v>8.5585658923151148E-2</c:v>
                </c:pt>
                <c:pt idx="39">
                  <c:v>7.8420772685432752E-2</c:v>
                </c:pt>
                <c:pt idx="40">
                  <c:v>7.1255886447714384E-2</c:v>
                </c:pt>
                <c:pt idx="41">
                  <c:v>6.4091000209996002E-2</c:v>
                </c:pt>
                <c:pt idx="42">
                  <c:v>5.6926113972277606E-2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29-F24C-B5B2-F5AE5B0E17AC}"/>
            </c:ext>
          </c:extLst>
        </c:ser>
        <c:ser>
          <c:idx val="2"/>
          <c:order val="2"/>
          <c:tx>
            <c:v>ρ=-1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Sheet2!$J$2:$J$44</c:f>
              <c:numCache>
                <c:formatCode>0.00%</c:formatCode>
                <c:ptCount val="43"/>
                <c:pt idx="0">
                  <c:v>0.33095215158551106</c:v>
                </c:pt>
                <c:pt idx="1">
                  <c:v>0.31872701639551476</c:v>
                </c:pt>
                <c:pt idx="2">
                  <c:v>0.30650188120551852</c:v>
                </c:pt>
                <c:pt idx="3">
                  <c:v>0.29427674601552228</c:v>
                </c:pt>
                <c:pt idx="4">
                  <c:v>0.28205161082552599</c:v>
                </c:pt>
                <c:pt idx="5">
                  <c:v>0.26982647563552969</c:v>
                </c:pt>
                <c:pt idx="6">
                  <c:v>0.25760134044553346</c:v>
                </c:pt>
                <c:pt idx="7">
                  <c:v>0.24537620525553719</c:v>
                </c:pt>
                <c:pt idx="8">
                  <c:v>0.23315107006554098</c:v>
                </c:pt>
                <c:pt idx="9">
                  <c:v>0.22092593487554468</c:v>
                </c:pt>
                <c:pt idx="10">
                  <c:v>0.20870079968554839</c:v>
                </c:pt>
                <c:pt idx="11">
                  <c:v>0.19647566449555212</c:v>
                </c:pt>
                <c:pt idx="12">
                  <c:v>0.18425052930555585</c:v>
                </c:pt>
                <c:pt idx="13">
                  <c:v>0.17202539411555964</c:v>
                </c:pt>
                <c:pt idx="14">
                  <c:v>0.15980025892556335</c:v>
                </c:pt>
                <c:pt idx="15">
                  <c:v>0.14757512373556705</c:v>
                </c:pt>
                <c:pt idx="16">
                  <c:v>0.13534998854557082</c:v>
                </c:pt>
                <c:pt idx="17">
                  <c:v>0.12312485335557451</c:v>
                </c:pt>
                <c:pt idx="18">
                  <c:v>0.1108997181655783</c:v>
                </c:pt>
                <c:pt idx="19">
                  <c:v>9.8674582975582029E-2</c:v>
                </c:pt>
                <c:pt idx="20">
                  <c:v>9.198350272608509E-2</c:v>
                </c:pt>
                <c:pt idx="21">
                  <c:v>8.644944778558572E-2</c:v>
                </c:pt>
                <c:pt idx="22">
                  <c:v>7.4224312595589495E-2</c:v>
                </c:pt>
                <c:pt idx="23">
                  <c:v>6.1999177405593166E-2</c:v>
                </c:pt>
                <c:pt idx="24">
                  <c:v>4.9774042215596948E-2</c:v>
                </c:pt>
                <c:pt idx="25">
                  <c:v>3.7548907025600743E-2</c:v>
                </c:pt>
                <c:pt idx="26">
                  <c:v>2.5323771835604424E-2</c:v>
                </c:pt>
                <c:pt idx="27">
                  <c:v>1.309863664560823E-2</c:v>
                </c:pt>
                <c:pt idx="28">
                  <c:v>8.7350145561130828E-4</c:v>
                </c:pt>
                <c:pt idx="29">
                  <c:v>1.1351633734384295E-2</c:v>
                </c:pt>
                <c:pt idx="30">
                  <c:v>2.3576768924380778E-2</c:v>
                </c:pt>
                <c:pt idx="31">
                  <c:v>3.5801904114376948E-2</c:v>
                </c:pt>
                <c:pt idx="32">
                  <c:v>4.8027039304373229E-2</c:v>
                </c:pt>
                <c:pt idx="33">
                  <c:v>6.0252174494369488E-2</c:v>
                </c:pt>
                <c:pt idx="34">
                  <c:v>6.7014141270660188E-2</c:v>
                </c:pt>
                <c:pt idx="35">
                  <c:v>7.2477309684365707E-2</c:v>
                </c:pt>
                <c:pt idx="36">
                  <c:v>8.4702444874361987E-2</c:v>
                </c:pt>
                <c:pt idx="37">
                  <c:v>9.6927580064358254E-2</c:v>
                </c:pt>
                <c:pt idx="38">
                  <c:v>0.10915271525435453</c:v>
                </c:pt>
                <c:pt idx="39">
                  <c:v>0.12137785044435082</c:v>
                </c:pt>
                <c:pt idx="40">
                  <c:v>0.13360298563434703</c:v>
                </c:pt>
                <c:pt idx="41">
                  <c:v>0.14582812082434332</c:v>
                </c:pt>
                <c:pt idx="42">
                  <c:v>0.15805325601433959</c:v>
                </c:pt>
              </c:numCache>
            </c:numRef>
          </c:xVal>
          <c:yVal>
            <c:numRef>
              <c:f>Sheet2!$H$2:$H$44</c:f>
              <c:numCache>
                <c:formatCode>0.00%</c:formatCode>
                <c:ptCount val="43"/>
                <c:pt idx="0">
                  <c:v>0.34352156348101304</c:v>
                </c:pt>
                <c:pt idx="1">
                  <c:v>0.33635667724329465</c:v>
                </c:pt>
                <c:pt idx="2">
                  <c:v>0.32919179100557627</c:v>
                </c:pt>
                <c:pt idx="3">
                  <c:v>0.32202690476785789</c:v>
                </c:pt>
                <c:pt idx="4">
                  <c:v>0.31486201853013951</c:v>
                </c:pt>
                <c:pt idx="5">
                  <c:v>0.30769713229242113</c:v>
                </c:pt>
                <c:pt idx="6">
                  <c:v>0.30053224605470275</c:v>
                </c:pt>
                <c:pt idx="7">
                  <c:v>0.29336735981698431</c:v>
                </c:pt>
                <c:pt idx="8">
                  <c:v>0.28620247357926598</c:v>
                </c:pt>
                <c:pt idx="9">
                  <c:v>0.2790375873415476</c:v>
                </c:pt>
                <c:pt idx="10">
                  <c:v>0.27187270110382922</c:v>
                </c:pt>
                <c:pt idx="11">
                  <c:v>0.26470781486611078</c:v>
                </c:pt>
                <c:pt idx="12">
                  <c:v>0.2575429286283924</c:v>
                </c:pt>
                <c:pt idx="13">
                  <c:v>0.25037804239067402</c:v>
                </c:pt>
                <c:pt idx="14">
                  <c:v>0.24321315615295563</c:v>
                </c:pt>
                <c:pt idx="15">
                  <c:v>0.23604826991523725</c:v>
                </c:pt>
                <c:pt idx="16">
                  <c:v>0.22888338367751887</c:v>
                </c:pt>
                <c:pt idx="17">
                  <c:v>0.22171849743980046</c:v>
                </c:pt>
                <c:pt idx="18">
                  <c:v>0.21455361120208211</c:v>
                </c:pt>
                <c:pt idx="19">
                  <c:v>0.2073887249643637</c:v>
                </c:pt>
                <c:pt idx="20">
                  <c:v>0.20346722814244558</c:v>
                </c:pt>
                <c:pt idx="21">
                  <c:v>0.20022383872664531</c:v>
                </c:pt>
                <c:pt idx="22">
                  <c:v>0.19305895248892693</c:v>
                </c:pt>
                <c:pt idx="23">
                  <c:v>0.18589406625120852</c:v>
                </c:pt>
                <c:pt idx="24">
                  <c:v>0.17872918001349017</c:v>
                </c:pt>
                <c:pt idx="25">
                  <c:v>0.17156429377577179</c:v>
                </c:pt>
                <c:pt idx="26">
                  <c:v>0.1643994075380534</c:v>
                </c:pt>
                <c:pt idx="27">
                  <c:v>0.157234521300335</c:v>
                </c:pt>
                <c:pt idx="28">
                  <c:v>0.15006963506261661</c:v>
                </c:pt>
                <c:pt idx="29">
                  <c:v>0.14290474882489823</c:v>
                </c:pt>
                <c:pt idx="30">
                  <c:v>0.13573986258717985</c:v>
                </c:pt>
                <c:pt idx="31">
                  <c:v>0.12857497634946147</c:v>
                </c:pt>
                <c:pt idx="32">
                  <c:v>0.12141009011174307</c:v>
                </c:pt>
                <c:pt idx="33">
                  <c:v>0.11424520387402469</c:v>
                </c:pt>
                <c:pt idx="34">
                  <c:v>0.11028216199821789</c:v>
                </c:pt>
                <c:pt idx="35">
                  <c:v>0.10708031763630632</c:v>
                </c:pt>
                <c:pt idx="36">
                  <c:v>9.9915431398587926E-2</c:v>
                </c:pt>
                <c:pt idx="37">
                  <c:v>9.275054516086953E-2</c:v>
                </c:pt>
                <c:pt idx="38">
                  <c:v>8.5585658923151148E-2</c:v>
                </c:pt>
                <c:pt idx="39">
                  <c:v>7.8420772685432752E-2</c:v>
                </c:pt>
                <c:pt idx="40">
                  <c:v>7.1255886447714384E-2</c:v>
                </c:pt>
                <c:pt idx="41">
                  <c:v>6.4091000209996002E-2</c:v>
                </c:pt>
                <c:pt idx="42">
                  <c:v>5.6926113972277606E-2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29-F24C-B5B2-F5AE5B0E17AC}"/>
            </c:ext>
          </c:extLst>
        </c:ser>
        <c:ser>
          <c:idx val="3"/>
          <c:order val="3"/>
          <c:tx>
            <c:v>ρ=0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Sheet2!$K$2:$K$44</c:f>
              <c:numCache>
                <c:formatCode>0.00%</c:formatCode>
                <c:ptCount val="43"/>
                <c:pt idx="0">
                  <c:v>0.33095215158551106</c:v>
                </c:pt>
                <c:pt idx="1">
                  <c:v>0.32270253974226792</c:v>
                </c:pt>
                <c:pt idx="2">
                  <c:v>0.31450384635344397</c:v>
                </c:pt>
                <c:pt idx="3">
                  <c:v>0.30636015942690914</c:v>
                </c:pt>
                <c:pt idx="4">
                  <c:v>0.29827598444229703</c:v>
                </c:pt>
                <c:pt idx="5">
                  <c:v>0.29025629399537817</c:v>
                </c:pt>
                <c:pt idx="6">
                  <c:v>0.28230658371850126</c:v>
                </c:pt>
                <c:pt idx="7">
                  <c:v>0.27443293518756212</c:v>
                </c:pt>
                <c:pt idx="8">
                  <c:v>0.26664208654764165</c:v>
                </c:pt>
                <c:pt idx="9">
                  <c:v>0.25894151157987216</c:v>
                </c:pt>
                <c:pt idx="10">
                  <c:v>0.25133950787337012</c:v>
                </c:pt>
                <c:pt idx="11">
                  <c:v>0.24384529463320895</c:v>
                </c:pt>
                <c:pt idx="12">
                  <c:v>0.23646912041417764</c:v>
                </c:pt>
                <c:pt idx="13">
                  <c:v>0.229222380674582</c:v>
                </c:pt>
                <c:pt idx="14">
                  <c:v>0.22211774443470492</c:v>
                </c:pt>
                <c:pt idx="15">
                  <c:v>0.21516928842511085</c:v>
                </c:pt>
                <c:pt idx="16">
                  <c:v>0.2083926358294505</c:v>
                </c:pt>
                <c:pt idx="17">
                  <c:v>0.2018050949616812</c:v>
                </c:pt>
                <c:pt idx="18">
                  <c:v>0.19542579086448683</c:v>
                </c:pt>
                <c:pt idx="19">
                  <c:v>0.18927577979101518</c:v>
                </c:pt>
                <c:pt idx="20">
                  <c:v>0.18601504987796322</c:v>
                </c:pt>
                <c:pt idx="21">
                  <c:v>0.1833781328129212</c:v>
                </c:pt>
                <c:pt idx="22">
                  <c:v>0.17775797048340655</c:v>
                </c:pt>
                <c:pt idx="23">
                  <c:v>0.17244242588404879</c:v>
                </c:pt>
                <c:pt idx="24">
                  <c:v>0.16746050912720128</c:v>
                </c:pt>
                <c:pt idx="25">
                  <c:v>0.16284284352552011</c:v>
                </c:pt>
                <c:pt idx="26">
                  <c:v>0.15862124370897601</c:v>
                </c:pt>
                <c:pt idx="27">
                  <c:v>0.15482811089094081</c:v>
                </c:pt>
                <c:pt idx="28">
                  <c:v>0.15149563223506585</c:v>
                </c:pt>
                <c:pt idx="29">
                  <c:v>0.14865479120605887</c:v>
                </c:pt>
                <c:pt idx="30">
                  <c:v>0.14633422364129781</c:v>
                </c:pt>
                <c:pt idx="31">
                  <c:v>0.14455898715353371</c:v>
                </c:pt>
                <c:pt idx="32">
                  <c:v>0.14334934329455248</c:v>
                </c:pt>
                <c:pt idx="33">
                  <c:v>0.14271967410652661</c:v>
                </c:pt>
                <c:pt idx="34">
                  <c:v>0.14262360548325595</c:v>
                </c:pt>
                <c:pt idx="35">
                  <c:v>0.14267765847930303</c:v>
                </c:pt>
                <c:pt idx="36">
                  <c:v>0.14322381358967462</c:v>
                </c:pt>
                <c:pt idx="37">
                  <c:v>0.14435146354357778</c:v>
                </c:pt>
                <c:pt idx="38">
                  <c:v>0.1460471395582455</c:v>
                </c:pt>
                <c:pt idx="39">
                  <c:v>0.14829135718944705</c:v>
                </c:pt>
                <c:pt idx="40">
                  <c:v>0.1510596701936042</c:v>
                </c:pt>
                <c:pt idx="41">
                  <c:v>0.15432387695649219</c:v>
                </c:pt>
                <c:pt idx="42">
                  <c:v>0.15805325601433959</c:v>
                </c:pt>
              </c:numCache>
            </c:numRef>
          </c:xVal>
          <c:yVal>
            <c:numRef>
              <c:f>Sheet2!$H$2:$H$44</c:f>
              <c:numCache>
                <c:formatCode>0.00%</c:formatCode>
                <c:ptCount val="43"/>
                <c:pt idx="0">
                  <c:v>0.34352156348101304</c:v>
                </c:pt>
                <c:pt idx="1">
                  <c:v>0.33635667724329465</c:v>
                </c:pt>
                <c:pt idx="2">
                  <c:v>0.32919179100557627</c:v>
                </c:pt>
                <c:pt idx="3">
                  <c:v>0.32202690476785789</c:v>
                </c:pt>
                <c:pt idx="4">
                  <c:v>0.31486201853013951</c:v>
                </c:pt>
                <c:pt idx="5">
                  <c:v>0.30769713229242113</c:v>
                </c:pt>
                <c:pt idx="6">
                  <c:v>0.30053224605470275</c:v>
                </c:pt>
                <c:pt idx="7">
                  <c:v>0.29336735981698431</c:v>
                </c:pt>
                <c:pt idx="8">
                  <c:v>0.28620247357926598</c:v>
                </c:pt>
                <c:pt idx="9">
                  <c:v>0.2790375873415476</c:v>
                </c:pt>
                <c:pt idx="10">
                  <c:v>0.27187270110382922</c:v>
                </c:pt>
                <c:pt idx="11">
                  <c:v>0.26470781486611078</c:v>
                </c:pt>
                <c:pt idx="12">
                  <c:v>0.2575429286283924</c:v>
                </c:pt>
                <c:pt idx="13">
                  <c:v>0.25037804239067402</c:v>
                </c:pt>
                <c:pt idx="14">
                  <c:v>0.24321315615295563</c:v>
                </c:pt>
                <c:pt idx="15">
                  <c:v>0.23604826991523725</c:v>
                </c:pt>
                <c:pt idx="16">
                  <c:v>0.22888338367751887</c:v>
                </c:pt>
                <c:pt idx="17">
                  <c:v>0.22171849743980046</c:v>
                </c:pt>
                <c:pt idx="18">
                  <c:v>0.21455361120208211</c:v>
                </c:pt>
                <c:pt idx="19">
                  <c:v>0.2073887249643637</c:v>
                </c:pt>
                <c:pt idx="20">
                  <c:v>0.20346722814244558</c:v>
                </c:pt>
                <c:pt idx="21">
                  <c:v>0.20022383872664531</c:v>
                </c:pt>
                <c:pt idx="22">
                  <c:v>0.19305895248892693</c:v>
                </c:pt>
                <c:pt idx="23">
                  <c:v>0.18589406625120852</c:v>
                </c:pt>
                <c:pt idx="24">
                  <c:v>0.17872918001349017</c:v>
                </c:pt>
                <c:pt idx="25">
                  <c:v>0.17156429377577179</c:v>
                </c:pt>
                <c:pt idx="26">
                  <c:v>0.1643994075380534</c:v>
                </c:pt>
                <c:pt idx="27">
                  <c:v>0.157234521300335</c:v>
                </c:pt>
                <c:pt idx="28">
                  <c:v>0.15006963506261661</c:v>
                </c:pt>
                <c:pt idx="29">
                  <c:v>0.14290474882489823</c:v>
                </c:pt>
                <c:pt idx="30">
                  <c:v>0.13573986258717985</c:v>
                </c:pt>
                <c:pt idx="31">
                  <c:v>0.12857497634946147</c:v>
                </c:pt>
                <c:pt idx="32">
                  <c:v>0.12141009011174307</c:v>
                </c:pt>
                <c:pt idx="33">
                  <c:v>0.11424520387402469</c:v>
                </c:pt>
                <c:pt idx="34">
                  <c:v>0.11028216199821789</c:v>
                </c:pt>
                <c:pt idx="35">
                  <c:v>0.10708031763630632</c:v>
                </c:pt>
                <c:pt idx="36">
                  <c:v>9.9915431398587926E-2</c:v>
                </c:pt>
                <c:pt idx="37">
                  <c:v>9.275054516086953E-2</c:v>
                </c:pt>
                <c:pt idx="38">
                  <c:v>8.5585658923151148E-2</c:v>
                </c:pt>
                <c:pt idx="39">
                  <c:v>7.8420772685432752E-2</c:v>
                </c:pt>
                <c:pt idx="40">
                  <c:v>7.1255886447714384E-2</c:v>
                </c:pt>
                <c:pt idx="41">
                  <c:v>6.4091000209996002E-2</c:v>
                </c:pt>
                <c:pt idx="42">
                  <c:v>5.6926113972277606E-2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929-F24C-B5B2-F5AE5B0E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909967"/>
        <c:axId val="2008940319"/>
      </c:scatterChart>
      <c:scatterChart>
        <c:scatterStyle val="lineMarker"/>
        <c:varyColors val="0"/>
        <c:ser>
          <c:idx val="4"/>
          <c:order val="4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MRU.TO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929-F24C-B5B2-F5AE5B0E17A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NFLX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929-F24C-B5B2-F5AE5B0E17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Sheet2!$D$63:$E$63</c:f>
              <c:numCache>
                <c:formatCode>0.00%</c:formatCode>
                <c:ptCount val="2"/>
                <c:pt idx="0">
                  <c:v>0.15805325601433959</c:v>
                </c:pt>
                <c:pt idx="1">
                  <c:v>0.33095215158551106</c:v>
                </c:pt>
              </c:numCache>
            </c:numRef>
          </c:xVal>
          <c:yVal>
            <c:numRef>
              <c:f>Sheet2!$D$62:$E$62</c:f>
              <c:numCache>
                <c:formatCode>0.00%</c:formatCode>
                <c:ptCount val="2"/>
                <c:pt idx="0">
                  <c:v>5.6926113972277606E-2</c:v>
                </c:pt>
                <c:pt idx="1">
                  <c:v>0.34352156348101304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29-F24C-B5B2-F5AE5B0E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909967"/>
        <c:axId val="2008940319"/>
      </c:scatterChart>
      <c:valAx>
        <c:axId val="200890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40319"/>
        <c:crosses val="autoZero"/>
        <c:crossBetween val="midCat"/>
      </c:valAx>
      <c:valAx>
        <c:axId val="200894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09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8234945418754576E-2"/>
                  <c:y val="-5.010667311837416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12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α=0</a:t>
                    </a:r>
                    <a:endParaRPr lang="el-GR" sz="12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4.9590752505368645E-2"/>
                      <c:h val="5.5810055865921797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04-3339-974F-BDC5-A7E4C758F78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339-974F-BDC5-A7E4C758F78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339-974F-BDC5-A7E4C758F78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339-974F-BDC5-A7E4C758F78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339-974F-BDC5-A7E4C758F78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339-974F-BDC5-A7E4C758F78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339-974F-BDC5-A7E4C758F78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339-974F-BDC5-A7E4C758F78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339-974F-BDC5-A7E4C758F78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339-974F-BDC5-A7E4C758F78F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339-974F-BDC5-A7E4C758F78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339-974F-BDC5-A7E4C758F78F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339-974F-BDC5-A7E4C758F78F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339-974F-BDC5-A7E4C758F78F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339-974F-BDC5-A7E4C758F78F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339-974F-BDC5-A7E4C758F78F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339-974F-BDC5-A7E4C758F78F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339-974F-BDC5-A7E4C758F78F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339-974F-BDC5-A7E4C758F78F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339-974F-BDC5-A7E4C758F78F}"/>
                </c:ext>
              </c:extLst>
            </c:dLbl>
            <c:dLbl>
              <c:idx val="20"/>
              <c:layout>
                <c:manualLayout>
                  <c:x val="-0.31961586211524695"/>
                  <c:y val="-4.17987067259050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1200">
                        <a:effectLst/>
                      </a:rPr>
                      <a:t>α =48.87%, </a:t>
                    </a:r>
                    <a:r>
                      <a:rPr lang="en-US" sz="1200">
                        <a:effectLst/>
                      </a:rPr>
                      <a:t>r=20.35%, </a:t>
                    </a:r>
                    <a:r>
                      <a:rPr lang="el-GR" sz="1200">
                        <a:effectLst/>
                      </a:rPr>
                      <a:t>σ=17.24%</a:t>
                    </a:r>
                  </a:p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defRPr>
                    </a:pPr>
                    <a:endParaRPr lang="el-GR"/>
                  </a:p>
                </c:rich>
              </c:tx>
              <c:numFmt formatCode="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211647727272722"/>
                      <c:h val="7.7863238463907095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18-3339-974F-BDC5-A7E4C758F78F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3339-974F-BDC5-A7E4C758F78F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339-974F-BDC5-A7E4C758F78F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3339-974F-BDC5-A7E4C758F78F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339-974F-BDC5-A7E4C758F78F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3339-974F-BDC5-A7E4C758F78F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339-974F-BDC5-A7E4C758F78F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3339-974F-BDC5-A7E4C758F78F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3339-974F-BDC5-A7E4C758F78F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3339-974F-BDC5-A7E4C758F78F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3339-974F-BDC5-A7E4C758F78F}"/>
                </c:ext>
              </c:extLst>
            </c:dLbl>
            <c:dLbl>
              <c:idx val="31"/>
              <c:layout>
                <c:manualLayout>
                  <c:x val="6.7364488672447737E-2"/>
                  <c:y val="-1.0241967344999323E-16"/>
                </c:manualLayout>
              </c:layout>
              <c:tx>
                <c:rich>
                  <a:bodyPr/>
                  <a:lstStyle/>
                  <a:p>
                    <a:r>
                      <a:rPr lang="el-GR" sz="1200">
                        <a:effectLst/>
                      </a:rPr>
                      <a:t>α =77.44%, </a:t>
                    </a:r>
                    <a:r>
                      <a:rPr lang="en-US" sz="1200">
                        <a:effectLst/>
                      </a:rPr>
                      <a:t>r=12.16%, </a:t>
                    </a:r>
                    <a:r>
                      <a:rPr lang="el-GR" sz="1200">
                        <a:effectLst/>
                      </a:rPr>
                      <a:t>σ=13.09%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889909180386544"/>
                      <c:h val="9.019553072625698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23-3339-974F-BDC5-A7E4C758F78F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3339-974F-BDC5-A7E4C758F78F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3339-974F-BDC5-A7E4C758F78F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3339-974F-BDC5-A7E4C758F78F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3339-974F-BDC5-A7E4C758F78F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3339-974F-BDC5-A7E4C758F78F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3339-974F-BDC5-A7E4C758F78F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3339-974F-BDC5-A7E4C758F78F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3339-974F-BDC5-A7E4C758F78F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3339-974F-BDC5-A7E4C758F78F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3339-974F-BDC5-A7E4C758F78F}"/>
                </c:ext>
              </c:extLst>
            </c:dLbl>
            <c:dLbl>
              <c:idx val="42"/>
              <c:layout>
                <c:manualLayout>
                  <c:x val="9.2652782748747324E-3"/>
                  <c:y val="2.374290678748955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12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α=1</a:t>
                    </a:r>
                    <a:endParaRPr lang="el-GR" sz="12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5.0511363636363646E-2"/>
                      <c:h val="5.3016759776536304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2E-3339-974F-BDC5-A7E4C758F7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Sheet2!$G$2:$G$44</c:f>
              <c:numCache>
                <c:formatCode>0.00%</c:formatCode>
                <c:ptCount val="43"/>
                <c:pt idx="0">
                  <c:v>0.33095215158551106</c:v>
                </c:pt>
                <c:pt idx="1">
                  <c:v>0.32196301381957559</c:v>
                </c:pt>
                <c:pt idx="2">
                  <c:v>0.31302336039477119</c:v>
                </c:pt>
                <c:pt idx="3">
                  <c:v>0.30413755488961058</c:v>
                </c:pt>
                <c:pt idx="4">
                  <c:v>0.29531045814866153</c:v>
                </c:pt>
                <c:pt idx="5">
                  <c:v>0.28654749579443073</c:v>
                </c:pt>
                <c:pt idx="6">
                  <c:v>0.27785473588998205</c:v>
                </c:pt>
                <c:pt idx="7">
                  <c:v>0.26923897827630661</c:v>
                </c:pt>
                <c:pt idx="8">
                  <c:v>0.26070785727782125</c:v>
                </c:pt>
                <c:pt idx="9">
                  <c:v>0.25226995961838489</c:v>
                </c:pt>
                <c:pt idx="10">
                  <c:v>0.2439349594905898</c:v>
                </c:pt>
                <c:pt idx="11">
                  <c:v>0.23571377272835653</c:v>
                </c:pt>
                <c:pt idx="12">
                  <c:v>0.22761873187929943</c:v>
                </c:pt>
                <c:pt idx="13">
                  <c:v>0.21966378355839847</c:v>
                </c:pt>
                <c:pt idx="14">
                  <c:v>0.21186470864300852</c:v>
                </c:pt>
                <c:pt idx="15">
                  <c:v>0.20423936443773102</c:v>
                </c:pt>
                <c:pt idx="16">
                  <c:v>0.19680794562165213</c:v>
                </c:pt>
                <c:pt idx="17">
                  <c:v>0.18959325723782341</c:v>
                </c:pt>
                <c:pt idx="18">
                  <c:v>0.18262098777693997</c:v>
                </c:pt>
                <c:pt idx="19">
                  <c:v>0.1759199631069438</c:v>
                </c:pt>
                <c:pt idx="20">
                  <c:v>0.17237862999173637</c:v>
                </c:pt>
                <c:pt idx="21">
                  <c:v>0.16952235226900644</c:v>
                </c:pt>
                <c:pt idx="22">
                  <c:v>0.16346378398419395</c:v>
                </c:pt>
                <c:pt idx="23">
                  <c:v>0.15778331878367488</c:v>
                </c:pt>
                <c:pt idx="24">
                  <c:v>0.15252320792160051</c:v>
                </c:pt>
                <c:pt idx="25">
                  <c:v>0.14772836044357304</c:v>
                </c:pt>
                <c:pt idx="26">
                  <c:v>0.14344544001236892</c:v>
                </c:pt>
                <c:pt idx="27">
                  <c:v>0.13972153126015857</c:v>
                </c:pt>
                <c:pt idx="28">
                  <c:v>0.1366023593916674</c:v>
                </c:pt>
                <c:pt idx="29">
                  <c:v>0.13413012018708739</c:v>
                </c:pt>
                <c:pt idx="30">
                  <c:v>0.13234107430340819</c:v>
                </c:pt>
                <c:pt idx="31" formatCode="0.000%">
                  <c:v>0.13126315938032018</c:v>
                </c:pt>
                <c:pt idx="32" formatCode="0.000%">
                  <c:v>0.13091394245676022</c:v>
                </c:pt>
                <c:pt idx="33" formatCode="0.000%">
                  <c:v>0.1312992380213456</c:v>
                </c:pt>
                <c:pt idx="34">
                  <c:v>0.13182599563605743</c:v>
                </c:pt>
                <c:pt idx="35">
                  <c:v>0.13241263435467723</c:v>
                </c:pt>
                <c:pt idx="36">
                  <c:v>0.1342360153790717</c:v>
                </c:pt>
                <c:pt idx="37">
                  <c:v>0.13674098204013585</c:v>
                </c:pt>
                <c:pt idx="38">
                  <c:v>0.13989092454514904</c:v>
                </c:pt>
                <c:pt idx="39">
                  <c:v>0.14364341832203054</c:v>
                </c:pt>
                <c:pt idx="40">
                  <c:v>0.14795262329788067</c:v>
                </c:pt>
                <c:pt idx="41">
                  <c:v>0.15277143748278588</c:v>
                </c:pt>
                <c:pt idx="42">
                  <c:v>0.15805325601433959</c:v>
                </c:pt>
              </c:numCache>
            </c:numRef>
          </c:xVal>
          <c:yVal>
            <c:numRef>
              <c:f>Sheet2!$H$2:$H$44</c:f>
              <c:numCache>
                <c:formatCode>0.00%</c:formatCode>
                <c:ptCount val="43"/>
                <c:pt idx="0">
                  <c:v>0.34352156348101304</c:v>
                </c:pt>
                <c:pt idx="1">
                  <c:v>0.33635667724329465</c:v>
                </c:pt>
                <c:pt idx="2">
                  <c:v>0.32919179100557627</c:v>
                </c:pt>
                <c:pt idx="3">
                  <c:v>0.32202690476785789</c:v>
                </c:pt>
                <c:pt idx="4">
                  <c:v>0.31486201853013951</c:v>
                </c:pt>
                <c:pt idx="5">
                  <c:v>0.30769713229242113</c:v>
                </c:pt>
                <c:pt idx="6">
                  <c:v>0.30053224605470275</c:v>
                </c:pt>
                <c:pt idx="7">
                  <c:v>0.29336735981698431</c:v>
                </c:pt>
                <c:pt idx="8">
                  <c:v>0.28620247357926598</c:v>
                </c:pt>
                <c:pt idx="9">
                  <c:v>0.2790375873415476</c:v>
                </c:pt>
                <c:pt idx="10">
                  <c:v>0.27187270110382922</c:v>
                </c:pt>
                <c:pt idx="11">
                  <c:v>0.26470781486611078</c:v>
                </c:pt>
                <c:pt idx="12">
                  <c:v>0.2575429286283924</c:v>
                </c:pt>
                <c:pt idx="13">
                  <c:v>0.25037804239067402</c:v>
                </c:pt>
                <c:pt idx="14">
                  <c:v>0.24321315615295563</c:v>
                </c:pt>
                <c:pt idx="15">
                  <c:v>0.23604826991523725</c:v>
                </c:pt>
                <c:pt idx="16">
                  <c:v>0.22888338367751887</c:v>
                </c:pt>
                <c:pt idx="17">
                  <c:v>0.22171849743980046</c:v>
                </c:pt>
                <c:pt idx="18">
                  <c:v>0.21455361120208211</c:v>
                </c:pt>
                <c:pt idx="19">
                  <c:v>0.2073887249643637</c:v>
                </c:pt>
                <c:pt idx="20">
                  <c:v>0.20346722814244558</c:v>
                </c:pt>
                <c:pt idx="21">
                  <c:v>0.20022383872664531</c:v>
                </c:pt>
                <c:pt idx="22">
                  <c:v>0.19305895248892693</c:v>
                </c:pt>
                <c:pt idx="23">
                  <c:v>0.18589406625120852</c:v>
                </c:pt>
                <c:pt idx="24">
                  <c:v>0.17872918001349017</c:v>
                </c:pt>
                <c:pt idx="25">
                  <c:v>0.17156429377577179</c:v>
                </c:pt>
                <c:pt idx="26">
                  <c:v>0.1643994075380534</c:v>
                </c:pt>
                <c:pt idx="27">
                  <c:v>0.157234521300335</c:v>
                </c:pt>
                <c:pt idx="28">
                  <c:v>0.15006963506261661</c:v>
                </c:pt>
                <c:pt idx="29">
                  <c:v>0.14290474882489823</c:v>
                </c:pt>
                <c:pt idx="30">
                  <c:v>0.13573986258717985</c:v>
                </c:pt>
                <c:pt idx="31">
                  <c:v>0.12857497634946147</c:v>
                </c:pt>
                <c:pt idx="32">
                  <c:v>0.12141009011174307</c:v>
                </c:pt>
                <c:pt idx="33">
                  <c:v>0.11424520387402469</c:v>
                </c:pt>
                <c:pt idx="34">
                  <c:v>0.11028216199821789</c:v>
                </c:pt>
                <c:pt idx="35">
                  <c:v>0.10708031763630632</c:v>
                </c:pt>
                <c:pt idx="36">
                  <c:v>9.9915431398587926E-2</c:v>
                </c:pt>
                <c:pt idx="37">
                  <c:v>9.275054516086953E-2</c:v>
                </c:pt>
                <c:pt idx="38">
                  <c:v>8.5585658923151148E-2</c:v>
                </c:pt>
                <c:pt idx="39">
                  <c:v>7.8420772685432752E-2</c:v>
                </c:pt>
                <c:pt idx="40">
                  <c:v>7.1255886447714384E-2</c:v>
                </c:pt>
                <c:pt idx="41">
                  <c:v>6.4091000209996002E-2</c:v>
                </c:pt>
                <c:pt idx="42">
                  <c:v>5.6926113972277606E-2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Sheet2!$F$2:$F$43</c15:f>
                <c15:dlblRangeCache>
                  <c:ptCount val="42"/>
                  <c:pt idx="0">
                    <c:v>0</c:v>
                  </c:pt>
                  <c:pt idx="1">
                    <c:v>0.025</c:v>
                  </c:pt>
                  <c:pt idx="2">
                    <c:v>0.05</c:v>
                  </c:pt>
                  <c:pt idx="3">
                    <c:v>0.075</c:v>
                  </c:pt>
                  <c:pt idx="4">
                    <c:v>0.1</c:v>
                  </c:pt>
                  <c:pt idx="5">
                    <c:v>0.125</c:v>
                  </c:pt>
                  <c:pt idx="6">
                    <c:v>0.15</c:v>
                  </c:pt>
                  <c:pt idx="7">
                    <c:v>0.175</c:v>
                  </c:pt>
                  <c:pt idx="8">
                    <c:v>0.2</c:v>
                  </c:pt>
                  <c:pt idx="9">
                    <c:v>0.225</c:v>
                  </c:pt>
                  <c:pt idx="10">
                    <c:v>0.25</c:v>
                  </c:pt>
                  <c:pt idx="11">
                    <c:v>0.275</c:v>
                  </c:pt>
                  <c:pt idx="12">
                    <c:v>0.3</c:v>
                  </c:pt>
                  <c:pt idx="13">
                    <c:v>0.325</c:v>
                  </c:pt>
                  <c:pt idx="14">
                    <c:v>0.35</c:v>
                  </c:pt>
                  <c:pt idx="15">
                    <c:v>0.375</c:v>
                  </c:pt>
                  <c:pt idx="16">
                    <c:v>0.4</c:v>
                  </c:pt>
                  <c:pt idx="17">
                    <c:v>0.425</c:v>
                  </c:pt>
                  <c:pt idx="18">
                    <c:v>0.45</c:v>
                  </c:pt>
                  <c:pt idx="19">
                    <c:v>0.475</c:v>
                  </c:pt>
                  <c:pt idx="20">
                    <c:v>0.489</c:v>
                  </c:pt>
                  <c:pt idx="21">
                    <c:v>0.5</c:v>
                  </c:pt>
                  <c:pt idx="22">
                    <c:v>0.525</c:v>
                  </c:pt>
                  <c:pt idx="23">
                    <c:v>0.55</c:v>
                  </c:pt>
                  <c:pt idx="24">
                    <c:v>0.575</c:v>
                  </c:pt>
                  <c:pt idx="25">
                    <c:v>0.6</c:v>
                  </c:pt>
                  <c:pt idx="26">
                    <c:v>0.625</c:v>
                  </c:pt>
                  <c:pt idx="27">
                    <c:v>0.65</c:v>
                  </c:pt>
                  <c:pt idx="28">
                    <c:v>0.675</c:v>
                  </c:pt>
                  <c:pt idx="29">
                    <c:v>0.7</c:v>
                  </c:pt>
                  <c:pt idx="30">
                    <c:v>0.725</c:v>
                  </c:pt>
                  <c:pt idx="31">
                    <c:v>0.75</c:v>
                  </c:pt>
                  <c:pt idx="32">
                    <c:v>0.775</c:v>
                  </c:pt>
                  <c:pt idx="33">
                    <c:v>0.8</c:v>
                  </c:pt>
                  <c:pt idx="34">
                    <c:v>0.814</c:v>
                  </c:pt>
                  <c:pt idx="35">
                    <c:v>0.825</c:v>
                  </c:pt>
                  <c:pt idx="36">
                    <c:v>0.85</c:v>
                  </c:pt>
                  <c:pt idx="37">
                    <c:v>0.875</c:v>
                  </c:pt>
                  <c:pt idx="38">
                    <c:v>0.9</c:v>
                  </c:pt>
                  <c:pt idx="39">
                    <c:v>0.925</c:v>
                  </c:pt>
                  <c:pt idx="40">
                    <c:v>0.95</c:v>
                  </c:pt>
                  <c:pt idx="41">
                    <c:v>0.975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339-974F-BDC5-A7E4C758F78F}"/>
            </c:ext>
          </c:extLst>
        </c:ser>
        <c:ser>
          <c:idx val="1"/>
          <c:order val="1"/>
          <c:tx>
            <c:v>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Sheet2!$P$59:$P$61</c:f>
              <c:numCache>
                <c:formatCode>0.00%</c:formatCode>
                <c:ptCount val="3"/>
                <c:pt idx="0" formatCode="General">
                  <c:v>0</c:v>
                </c:pt>
                <c:pt idx="1">
                  <c:v>0.17237862999173637</c:v>
                </c:pt>
                <c:pt idx="2">
                  <c:v>0.3</c:v>
                </c:pt>
              </c:numCache>
            </c:numRef>
          </c:xVal>
          <c:yVal>
            <c:numRef>
              <c:f>Sheet2!$Q$59:$Q$61</c:f>
              <c:numCache>
                <c:formatCode>0.00%</c:formatCode>
                <c:ptCount val="3"/>
                <c:pt idx="0" formatCode="0.00000%">
                  <c:v>0.01</c:v>
                </c:pt>
                <c:pt idx="1">
                  <c:v>0.20346722814244558</c:v>
                </c:pt>
                <c:pt idx="2" formatCode="0.000%">
                  <c:v>0.34670164593787556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39-974F-BDC5-A7E4C758F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499119"/>
        <c:axId val="2040996175"/>
      </c:scatterChart>
      <c:scatterChart>
        <c:scatterStyle val="lineMarker"/>
        <c:varyColors val="0"/>
        <c:ser>
          <c:idx val="2"/>
          <c:order val="2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8347578347578342E-2"/>
                  <c:y val="5.5865921787709499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MRU.TO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2-3339-974F-BDC5-A7E4C758F78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NFLX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3339-974F-BDC5-A7E4C758F7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Sheet2!$D$63:$E$63</c:f>
              <c:numCache>
                <c:formatCode>0.00%</c:formatCode>
                <c:ptCount val="2"/>
                <c:pt idx="0">
                  <c:v>0.15805325601433959</c:v>
                </c:pt>
                <c:pt idx="1">
                  <c:v>0.33095215158551106</c:v>
                </c:pt>
              </c:numCache>
            </c:numRef>
          </c:xVal>
          <c:yVal>
            <c:numRef>
              <c:f>Sheet2!$D$62:$E$62</c:f>
              <c:numCache>
                <c:formatCode>0.00%</c:formatCode>
                <c:ptCount val="2"/>
                <c:pt idx="0">
                  <c:v>5.6926113972277606E-2</c:v>
                </c:pt>
                <c:pt idx="1">
                  <c:v>0.34352156348101304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3339-974F-BDC5-A7E4C758F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499119"/>
        <c:axId val="2040996175"/>
      </c:scatterChart>
      <c:valAx>
        <c:axId val="207749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996175"/>
        <c:crosses val="autoZero"/>
        <c:crossBetween val="midCat"/>
      </c:valAx>
      <c:valAx>
        <c:axId val="204099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99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ρ=original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Sheet3!$G$2:$G$82</c:f>
              <c:numCache>
                <c:formatCode>0.00%</c:formatCode>
                <c:ptCount val="81"/>
                <c:pt idx="0">
                  <c:v>0.23334853333814773</c:v>
                </c:pt>
                <c:pt idx="1">
                  <c:v>0.22876047544632669</c:v>
                </c:pt>
                <c:pt idx="2">
                  <c:v>0.22649376144261138</c:v>
                </c:pt>
                <c:pt idx="3">
                  <c:v>0.22424599515700647</c:v>
                </c:pt>
                <c:pt idx="4">
                  <c:v>0.22201775208534627</c:v>
                </c:pt>
                <c:pt idx="5">
                  <c:v>0.21980962595765655</c:v>
                </c:pt>
                <c:pt idx="6">
                  <c:v>0.2176222291306657</c:v>
                </c:pt>
                <c:pt idx="7">
                  <c:v>0.21545619296157528</c:v>
                </c:pt>
                <c:pt idx="8">
                  <c:v>0.2133121681590894</c:v>
                </c:pt>
                <c:pt idx="9">
                  <c:v>0.21119082510731435</c:v>
                </c:pt>
                <c:pt idx="10">
                  <c:v>0.21071651427365376</c:v>
                </c:pt>
                <c:pt idx="11">
                  <c:v>0.20909285415772894</c:v>
                </c:pt>
                <c:pt idx="12">
                  <c:v>0.20701896588400504</c:v>
                </c:pt>
                <c:pt idx="13">
                  <c:v>0.20496989129401647</c:v>
                </c:pt>
                <c:pt idx="14">
                  <c:v>0.202946381992928</c:v>
                </c:pt>
                <c:pt idx="15">
                  <c:v>0.20094921029080584</c:v>
                </c:pt>
                <c:pt idx="16">
                  <c:v>0.19897916924773321</c:v>
                </c:pt>
                <c:pt idx="17">
                  <c:v>0.1970370726489766</c:v>
                </c:pt>
                <c:pt idx="18">
                  <c:v>0.19512375490231476</c:v>
                </c:pt>
                <c:pt idx="19">
                  <c:v>0.19324007084924083</c:v>
                </c:pt>
                <c:pt idx="20">
                  <c:v>0.19138689548138119</c:v>
                </c:pt>
                <c:pt idx="21">
                  <c:v>0.18956512355315555</c:v>
                </c:pt>
                <c:pt idx="22">
                  <c:v>0.18777566908144847</c:v>
                </c:pt>
                <c:pt idx="23">
                  <c:v>0.18601946472288489</c:v>
                </c:pt>
                <c:pt idx="24">
                  <c:v>0.1842974610192232</c:v>
                </c:pt>
                <c:pt idx="25">
                  <c:v>0.18261062550140963</c:v>
                </c:pt>
                <c:pt idx="26">
                  <c:v>0.18095994164300716</c:v>
                </c:pt>
                <c:pt idx="27">
                  <c:v>0.17934640765403001</c:v>
                </c:pt>
                <c:pt idx="28">
                  <c:v>0.17777103510670961</c:v>
                </c:pt>
                <c:pt idx="29">
                  <c:v>0.17623484738540479</c:v>
                </c:pt>
                <c:pt idx="30">
                  <c:v>0.17473887795377238</c:v>
                </c:pt>
                <c:pt idx="31">
                  <c:v>0.17328416843344435</c:v>
                </c:pt>
                <c:pt idx="32">
                  <c:v>0.17187176648983898</c:v>
                </c:pt>
                <c:pt idx="33">
                  <c:v>0.17050272352236978</c:v>
                </c:pt>
                <c:pt idx="34">
                  <c:v>0.16917809215821675</c:v>
                </c:pt>
                <c:pt idx="35">
                  <c:v>0.16789892355099537</c:v>
                </c:pt>
                <c:pt idx="36">
                  <c:v>0.16666626448808528</c:v>
                </c:pt>
                <c:pt idx="37">
                  <c:v>0.16548115431305851</c:v>
                </c:pt>
                <c:pt idx="38">
                  <c:v>0.16434462167254724</c:v>
                </c:pt>
                <c:pt idx="39">
                  <c:v>0.16325768109998243</c:v>
                </c:pt>
                <c:pt idx="40">
                  <c:v>0.16222132945187862</c:v>
                </c:pt>
                <c:pt idx="41">
                  <c:v>0.16123654221567396</c:v>
                </c:pt>
                <c:pt idx="42">
                  <c:v>0.16030426971150574</c:v>
                </c:pt>
                <c:pt idx="43">
                  <c:v>0.1594254332136251</c:v>
                </c:pt>
                <c:pt idx="44">
                  <c:v>0.15860092102035658</c:v>
                </c:pt>
                <c:pt idx="45">
                  <c:v>0.157831584504494</c:v>
                </c:pt>
                <c:pt idx="46">
                  <c:v>0.15711823417870238</c:v>
                </c:pt>
                <c:pt idx="47">
                  <c:v>0.15646163581277167</c:v>
                </c:pt>
                <c:pt idx="48">
                  <c:v>0.15586250664134632</c:v>
                </c:pt>
                <c:pt idx="49">
                  <c:v>0.15532151170195177</c:v>
                </c:pt>
                <c:pt idx="50">
                  <c:v>0.15483926034367332</c:v>
                </c:pt>
                <c:pt idx="51">
                  <c:v>0.15441630294665346</c:v>
                </c:pt>
                <c:pt idx="52">
                  <c:v>0.15405312789161391</c:v>
                </c:pt>
                <c:pt idx="53">
                  <c:v>0.15375015881685372</c:v>
                </c:pt>
                <c:pt idx="54">
                  <c:v>0.15350775219762039</c:v>
                </c:pt>
                <c:pt idx="55">
                  <c:v>0.1533261952794264</c:v>
                </c:pt>
                <c:pt idx="56" formatCode="0.000%">
                  <c:v>0.15320570439283282</c:v>
                </c:pt>
                <c:pt idx="57" formatCode="0.000%">
                  <c:v>0.15314642367252274</c:v>
                </c:pt>
                <c:pt idx="58" formatCode="0.000%">
                  <c:v>0.15314842419824012</c:v>
                </c:pt>
                <c:pt idx="59" formatCode="0.000%">
                  <c:v>0.1532117035694886</c:v>
                </c:pt>
                <c:pt idx="60" formatCode="0.000%">
                  <c:v>0.15333618591991288</c:v>
                </c:pt>
                <c:pt idx="61">
                  <c:v>0.15352172237116096</c:v>
                </c:pt>
                <c:pt idx="62">
                  <c:v>0.15376809191991053</c:v>
                </c:pt>
                <c:pt idx="63">
                  <c:v>0.15407500274578217</c:v>
                </c:pt>
                <c:pt idx="64">
                  <c:v>0.15444209392220762</c:v>
                </c:pt>
                <c:pt idx="65">
                  <c:v>0.15486893750710537</c:v>
                </c:pt>
                <c:pt idx="66">
                  <c:v>0.15535504098555641</c:v>
                </c:pt>
                <c:pt idx="67">
                  <c:v>0.15589985003266879</c:v>
                </c:pt>
                <c:pt idx="68">
                  <c:v>0.15650275156154222</c:v>
                </c:pt>
                <c:pt idx="69">
                  <c:v>0.15716307701874346</c:v>
                </c:pt>
                <c:pt idx="70">
                  <c:v>0.15788010588799864</c:v>
                </c:pt>
                <c:pt idx="71">
                  <c:v>0.15865306936190154</c:v>
                </c:pt>
                <c:pt idx="72">
                  <c:v>0.15948115414129502</c:v>
                </c:pt>
                <c:pt idx="73">
                  <c:v>0.16036350632256444</c:v>
                </c:pt>
                <c:pt idx="74">
                  <c:v>0.16129923533431678</c:v>
                </c:pt>
                <c:pt idx="75">
                  <c:v>0.16228741788673562</c:v>
                </c:pt>
                <c:pt idx="76">
                  <c:v>0.16332710189920438</c:v>
                </c:pt>
                <c:pt idx="77">
                  <c:v>0.16441731037449411</c:v>
                </c:pt>
                <c:pt idx="78">
                  <c:v>0.16555704519081285</c:v>
                </c:pt>
                <c:pt idx="79">
                  <c:v>0.16674529078622718</c:v>
                </c:pt>
                <c:pt idx="80">
                  <c:v>0.16798101771329574</c:v>
                </c:pt>
              </c:numCache>
            </c:numRef>
          </c:xVal>
          <c:yVal>
            <c:numRef>
              <c:f>Sheet3!$H$2:$H$82</c:f>
              <c:numCache>
                <c:formatCode>0.00%</c:formatCode>
                <c:ptCount val="81"/>
                <c:pt idx="0">
                  <c:v>0.10375184542353011</c:v>
                </c:pt>
                <c:pt idx="1">
                  <c:v>0.10205270304200238</c:v>
                </c:pt>
                <c:pt idx="2">
                  <c:v>0.10120313185123854</c:v>
                </c:pt>
                <c:pt idx="3">
                  <c:v>0.10035356066047468</c:v>
                </c:pt>
                <c:pt idx="4">
                  <c:v>9.9503989469710813E-2</c:v>
                </c:pt>
                <c:pt idx="5">
                  <c:v>9.865441827894697E-2</c:v>
                </c:pt>
                <c:pt idx="6">
                  <c:v>9.7804847088183114E-2</c:v>
                </c:pt>
                <c:pt idx="7">
                  <c:v>9.6955275897419244E-2</c:v>
                </c:pt>
                <c:pt idx="8">
                  <c:v>9.6105704706655387E-2</c:v>
                </c:pt>
                <c:pt idx="9">
                  <c:v>9.5256133515891531E-2</c:v>
                </c:pt>
                <c:pt idx="10">
                  <c:v>9.5064897386803085E-2</c:v>
                </c:pt>
                <c:pt idx="11">
                  <c:v>9.4406562325127674E-2</c:v>
                </c:pt>
                <c:pt idx="12">
                  <c:v>9.3556991134363818E-2</c:v>
                </c:pt>
                <c:pt idx="13">
                  <c:v>9.2707419943599961E-2</c:v>
                </c:pt>
                <c:pt idx="14">
                  <c:v>9.1857848752836091E-2</c:v>
                </c:pt>
                <c:pt idx="15">
                  <c:v>9.1008277562072248E-2</c:v>
                </c:pt>
                <c:pt idx="16">
                  <c:v>9.0158706371308378E-2</c:v>
                </c:pt>
                <c:pt idx="17">
                  <c:v>8.9309135180544522E-2</c:v>
                </c:pt>
                <c:pt idx="18">
                  <c:v>8.8459563989780665E-2</c:v>
                </c:pt>
                <c:pt idx="19">
                  <c:v>8.7609992799016795E-2</c:v>
                </c:pt>
                <c:pt idx="20">
                  <c:v>8.6760421608252952E-2</c:v>
                </c:pt>
                <c:pt idx="21">
                  <c:v>8.591085041748911E-2</c:v>
                </c:pt>
                <c:pt idx="22">
                  <c:v>8.5061279226725239E-2</c:v>
                </c:pt>
                <c:pt idx="23">
                  <c:v>8.4211708035961383E-2</c:v>
                </c:pt>
                <c:pt idx="24">
                  <c:v>8.3362136845197526E-2</c:v>
                </c:pt>
                <c:pt idx="25">
                  <c:v>8.2512565654433656E-2</c:v>
                </c:pt>
                <c:pt idx="26">
                  <c:v>8.1662994463669814E-2</c:v>
                </c:pt>
                <c:pt idx="27">
                  <c:v>8.0813423272905943E-2</c:v>
                </c:pt>
                <c:pt idx="28">
                  <c:v>7.9963852082142087E-2</c:v>
                </c:pt>
                <c:pt idx="29">
                  <c:v>7.911428089137823E-2</c:v>
                </c:pt>
                <c:pt idx="30">
                  <c:v>7.8264709700614374E-2</c:v>
                </c:pt>
                <c:pt idx="31">
                  <c:v>7.7415138509850517E-2</c:v>
                </c:pt>
                <c:pt idx="32">
                  <c:v>7.6565567319086661E-2</c:v>
                </c:pt>
                <c:pt idx="33">
                  <c:v>7.5715996128322804E-2</c:v>
                </c:pt>
                <c:pt idx="34">
                  <c:v>7.4866424937558948E-2</c:v>
                </c:pt>
                <c:pt idx="35">
                  <c:v>7.4016853746795092E-2</c:v>
                </c:pt>
                <c:pt idx="36">
                  <c:v>7.3167282556031221E-2</c:v>
                </c:pt>
                <c:pt idx="37">
                  <c:v>7.2317711365267365E-2</c:v>
                </c:pt>
                <c:pt idx="38">
                  <c:v>7.1468140174503508E-2</c:v>
                </c:pt>
                <c:pt idx="39">
                  <c:v>7.0618568983739652E-2</c:v>
                </c:pt>
                <c:pt idx="40">
                  <c:v>6.9768997792975795E-2</c:v>
                </c:pt>
                <c:pt idx="41">
                  <c:v>6.8919426602211925E-2</c:v>
                </c:pt>
                <c:pt idx="42">
                  <c:v>6.8069855411448082E-2</c:v>
                </c:pt>
                <c:pt idx="43">
                  <c:v>6.7220284220684226E-2</c:v>
                </c:pt>
                <c:pt idx="44">
                  <c:v>6.637071302992037E-2</c:v>
                </c:pt>
                <c:pt idx="45">
                  <c:v>6.5521141839156499E-2</c:v>
                </c:pt>
                <c:pt idx="46">
                  <c:v>6.4671570648392643E-2</c:v>
                </c:pt>
                <c:pt idx="47">
                  <c:v>6.3821999457628786E-2</c:v>
                </c:pt>
                <c:pt idx="48">
                  <c:v>6.297242826686493E-2</c:v>
                </c:pt>
                <c:pt idx="49">
                  <c:v>6.2122857076101073E-2</c:v>
                </c:pt>
                <c:pt idx="50">
                  <c:v>6.1273285885337217E-2</c:v>
                </c:pt>
                <c:pt idx="51">
                  <c:v>6.0423714694573361E-2</c:v>
                </c:pt>
                <c:pt idx="52">
                  <c:v>5.9574143503809504E-2</c:v>
                </c:pt>
                <c:pt idx="53">
                  <c:v>5.8724572313045648E-2</c:v>
                </c:pt>
                <c:pt idx="54">
                  <c:v>5.7875001122281784E-2</c:v>
                </c:pt>
                <c:pt idx="55">
                  <c:v>5.7025429931517928E-2</c:v>
                </c:pt>
                <c:pt idx="56">
                  <c:v>5.6175858740754071E-2</c:v>
                </c:pt>
                <c:pt idx="57">
                  <c:v>5.5326287549990208E-2</c:v>
                </c:pt>
                <c:pt idx="58">
                  <c:v>5.4476716359226351E-2</c:v>
                </c:pt>
                <c:pt idx="59">
                  <c:v>5.3627145168462495E-2</c:v>
                </c:pt>
                <c:pt idx="60">
                  <c:v>5.2777573977698639E-2</c:v>
                </c:pt>
                <c:pt idx="61">
                  <c:v>5.1928002786934782E-2</c:v>
                </c:pt>
                <c:pt idx="62">
                  <c:v>5.1078431596170926E-2</c:v>
                </c:pt>
                <c:pt idx="63">
                  <c:v>5.0228860405407069E-2</c:v>
                </c:pt>
                <c:pt idx="64">
                  <c:v>4.9379289214643206E-2</c:v>
                </c:pt>
                <c:pt idx="65">
                  <c:v>4.8529718023879349E-2</c:v>
                </c:pt>
                <c:pt idx="66">
                  <c:v>4.7680146833115493E-2</c:v>
                </c:pt>
                <c:pt idx="67">
                  <c:v>4.683057564235163E-2</c:v>
                </c:pt>
                <c:pt idx="68">
                  <c:v>4.5981004451587773E-2</c:v>
                </c:pt>
                <c:pt idx="69">
                  <c:v>4.5131433260823917E-2</c:v>
                </c:pt>
                <c:pt idx="70">
                  <c:v>4.428186207006006E-2</c:v>
                </c:pt>
                <c:pt idx="71">
                  <c:v>4.3432290879296204E-2</c:v>
                </c:pt>
                <c:pt idx="72">
                  <c:v>4.2582719688532347E-2</c:v>
                </c:pt>
                <c:pt idx="73">
                  <c:v>4.1733148497768491E-2</c:v>
                </c:pt>
                <c:pt idx="74">
                  <c:v>4.0883577307004627E-2</c:v>
                </c:pt>
                <c:pt idx="75">
                  <c:v>4.0034006116240771E-2</c:v>
                </c:pt>
                <c:pt idx="76">
                  <c:v>3.9184434925476914E-2</c:v>
                </c:pt>
                <c:pt idx="77">
                  <c:v>3.8334863734713051E-2</c:v>
                </c:pt>
                <c:pt idx="78">
                  <c:v>3.7485292543949195E-2</c:v>
                </c:pt>
                <c:pt idx="79">
                  <c:v>3.6635721353185338E-2</c:v>
                </c:pt>
                <c:pt idx="80">
                  <c:v>3.5786150162421482E-2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C2-8841-831C-8E6C0E60B6E1}"/>
            </c:ext>
          </c:extLst>
        </c:ser>
        <c:ser>
          <c:idx val="1"/>
          <c:order val="1"/>
          <c:tx>
            <c:v>ρ=1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Sheet3!$I$42:$I$82</c:f>
              <c:numCache>
                <c:formatCode>0.00%</c:formatCode>
                <c:ptCount val="41"/>
                <c:pt idx="0">
                  <c:v>0.16222132945187862</c:v>
                </c:pt>
                <c:pt idx="1">
                  <c:v>0.16236532165841405</c:v>
                </c:pt>
                <c:pt idx="2">
                  <c:v>0.16250931386494946</c:v>
                </c:pt>
                <c:pt idx="3">
                  <c:v>0.1626533060714849</c:v>
                </c:pt>
                <c:pt idx="4">
                  <c:v>0.16279729827802034</c:v>
                </c:pt>
                <c:pt idx="5">
                  <c:v>0.16294129048455575</c:v>
                </c:pt>
                <c:pt idx="6">
                  <c:v>0.16308528269109118</c:v>
                </c:pt>
                <c:pt idx="7">
                  <c:v>0.16322927489762659</c:v>
                </c:pt>
                <c:pt idx="8">
                  <c:v>0.16337326710416206</c:v>
                </c:pt>
                <c:pt idx="9">
                  <c:v>0.16351725931069747</c:v>
                </c:pt>
                <c:pt idx="10">
                  <c:v>0.1636612515172329</c:v>
                </c:pt>
                <c:pt idx="11">
                  <c:v>0.16380524372376834</c:v>
                </c:pt>
                <c:pt idx="12">
                  <c:v>0.16394923593030375</c:v>
                </c:pt>
                <c:pt idx="13">
                  <c:v>0.16409322813683919</c:v>
                </c:pt>
                <c:pt idx="14">
                  <c:v>0.1642372203433746</c:v>
                </c:pt>
                <c:pt idx="15">
                  <c:v>0.16438121254991003</c:v>
                </c:pt>
                <c:pt idx="16">
                  <c:v>0.16452520475644547</c:v>
                </c:pt>
                <c:pt idx="17">
                  <c:v>0.16466919696298088</c:v>
                </c:pt>
                <c:pt idx="18">
                  <c:v>0.16481318916951632</c:v>
                </c:pt>
                <c:pt idx="19">
                  <c:v>0.16495718137605175</c:v>
                </c:pt>
                <c:pt idx="20">
                  <c:v>0.16510117358258719</c:v>
                </c:pt>
                <c:pt idx="21">
                  <c:v>0.1652451657891226</c:v>
                </c:pt>
                <c:pt idx="22">
                  <c:v>0.16538915799565804</c:v>
                </c:pt>
                <c:pt idx="23">
                  <c:v>0.16553315020219345</c:v>
                </c:pt>
                <c:pt idx="24">
                  <c:v>0.16567714240872888</c:v>
                </c:pt>
                <c:pt idx="25">
                  <c:v>0.16582113461526432</c:v>
                </c:pt>
                <c:pt idx="26">
                  <c:v>0.16596512682179973</c:v>
                </c:pt>
                <c:pt idx="27">
                  <c:v>0.16610911902833519</c:v>
                </c:pt>
                <c:pt idx="28">
                  <c:v>0.1662531112348706</c:v>
                </c:pt>
                <c:pt idx="29">
                  <c:v>0.16639710344140604</c:v>
                </c:pt>
                <c:pt idx="30">
                  <c:v>0.16654109564794145</c:v>
                </c:pt>
                <c:pt idx="31">
                  <c:v>0.16668508785447689</c:v>
                </c:pt>
                <c:pt idx="32">
                  <c:v>0.16682908006101232</c:v>
                </c:pt>
                <c:pt idx="33">
                  <c:v>0.16697307226754776</c:v>
                </c:pt>
                <c:pt idx="34">
                  <c:v>0.16711706447408314</c:v>
                </c:pt>
                <c:pt idx="35">
                  <c:v>0.16726105668061861</c:v>
                </c:pt>
                <c:pt idx="36">
                  <c:v>0.16740504888715405</c:v>
                </c:pt>
                <c:pt idx="37">
                  <c:v>0.16754904109368945</c:v>
                </c:pt>
                <c:pt idx="38">
                  <c:v>0.16769303330022489</c:v>
                </c:pt>
                <c:pt idx="39">
                  <c:v>0.1678370255067603</c:v>
                </c:pt>
                <c:pt idx="40">
                  <c:v>0.16798101771329574</c:v>
                </c:pt>
              </c:numCache>
            </c:numRef>
          </c:xVal>
          <c:yVal>
            <c:numRef>
              <c:f>Sheet3!$H$42:$H$82</c:f>
              <c:numCache>
                <c:formatCode>0.00%</c:formatCode>
                <c:ptCount val="41"/>
                <c:pt idx="0">
                  <c:v>6.9768997792975795E-2</c:v>
                </c:pt>
                <c:pt idx="1">
                  <c:v>6.8919426602211925E-2</c:v>
                </c:pt>
                <c:pt idx="2">
                  <c:v>6.8069855411448082E-2</c:v>
                </c:pt>
                <c:pt idx="3">
                  <c:v>6.7220284220684226E-2</c:v>
                </c:pt>
                <c:pt idx="4">
                  <c:v>6.637071302992037E-2</c:v>
                </c:pt>
                <c:pt idx="5">
                  <c:v>6.5521141839156499E-2</c:v>
                </c:pt>
                <c:pt idx="6">
                  <c:v>6.4671570648392643E-2</c:v>
                </c:pt>
                <c:pt idx="7">
                  <c:v>6.3821999457628786E-2</c:v>
                </c:pt>
                <c:pt idx="8">
                  <c:v>6.297242826686493E-2</c:v>
                </c:pt>
                <c:pt idx="9">
                  <c:v>6.2122857076101073E-2</c:v>
                </c:pt>
                <c:pt idx="10">
                  <c:v>6.1273285885337217E-2</c:v>
                </c:pt>
                <c:pt idx="11">
                  <c:v>6.0423714694573361E-2</c:v>
                </c:pt>
                <c:pt idx="12">
                  <c:v>5.9574143503809504E-2</c:v>
                </c:pt>
                <c:pt idx="13">
                  <c:v>5.8724572313045648E-2</c:v>
                </c:pt>
                <c:pt idx="14">
                  <c:v>5.7875001122281784E-2</c:v>
                </c:pt>
                <c:pt idx="15">
                  <c:v>5.7025429931517928E-2</c:v>
                </c:pt>
                <c:pt idx="16">
                  <c:v>5.6175858740754071E-2</c:v>
                </c:pt>
                <c:pt idx="17">
                  <c:v>5.5326287549990208E-2</c:v>
                </c:pt>
                <c:pt idx="18">
                  <c:v>5.4476716359226351E-2</c:v>
                </c:pt>
                <c:pt idx="19">
                  <c:v>5.3627145168462495E-2</c:v>
                </c:pt>
                <c:pt idx="20">
                  <c:v>5.2777573977698639E-2</c:v>
                </c:pt>
                <c:pt idx="21">
                  <c:v>5.1928002786934782E-2</c:v>
                </c:pt>
                <c:pt idx="22">
                  <c:v>5.1078431596170926E-2</c:v>
                </c:pt>
                <c:pt idx="23">
                  <c:v>5.0228860405407069E-2</c:v>
                </c:pt>
                <c:pt idx="24">
                  <c:v>4.9379289214643206E-2</c:v>
                </c:pt>
                <c:pt idx="25">
                  <c:v>4.8529718023879349E-2</c:v>
                </c:pt>
                <c:pt idx="26">
                  <c:v>4.7680146833115493E-2</c:v>
                </c:pt>
                <c:pt idx="27">
                  <c:v>4.683057564235163E-2</c:v>
                </c:pt>
                <c:pt idx="28">
                  <c:v>4.5981004451587773E-2</c:v>
                </c:pt>
                <c:pt idx="29">
                  <c:v>4.5131433260823917E-2</c:v>
                </c:pt>
                <c:pt idx="30">
                  <c:v>4.428186207006006E-2</c:v>
                </c:pt>
                <c:pt idx="31">
                  <c:v>4.3432290879296204E-2</c:v>
                </c:pt>
                <c:pt idx="32">
                  <c:v>4.2582719688532347E-2</c:v>
                </c:pt>
                <c:pt idx="33">
                  <c:v>4.1733148497768491E-2</c:v>
                </c:pt>
                <c:pt idx="34">
                  <c:v>4.0883577307004627E-2</c:v>
                </c:pt>
                <c:pt idx="35">
                  <c:v>4.0034006116240771E-2</c:v>
                </c:pt>
                <c:pt idx="36">
                  <c:v>3.9184434925476914E-2</c:v>
                </c:pt>
                <c:pt idx="37">
                  <c:v>3.8334863734713051E-2</c:v>
                </c:pt>
                <c:pt idx="38">
                  <c:v>3.7485292543949195E-2</c:v>
                </c:pt>
                <c:pt idx="39">
                  <c:v>3.6635721353185338E-2</c:v>
                </c:pt>
                <c:pt idx="40">
                  <c:v>3.5786150162421482E-2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C2-8841-831C-8E6C0E60B6E1}"/>
            </c:ext>
          </c:extLst>
        </c:ser>
        <c:ser>
          <c:idx val="2"/>
          <c:order val="2"/>
          <c:tx>
            <c:v>ρ=-1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Sheet3!$J$42:$J$82</c:f>
              <c:numCache>
                <c:formatCode>0.00%</c:formatCode>
                <c:ptCount val="41"/>
                <c:pt idx="0">
                  <c:v>0.16222132945187862</c:v>
                </c:pt>
                <c:pt idx="1">
                  <c:v>0.15396627077274924</c:v>
                </c:pt>
                <c:pt idx="2">
                  <c:v>0.1457112120936199</c:v>
                </c:pt>
                <c:pt idx="3">
                  <c:v>0.13745615341449055</c:v>
                </c:pt>
                <c:pt idx="4">
                  <c:v>0.12920109473536118</c:v>
                </c:pt>
                <c:pt idx="5">
                  <c:v>0.12094603605623183</c:v>
                </c:pt>
                <c:pt idx="6">
                  <c:v>0.11269097737710244</c:v>
                </c:pt>
                <c:pt idx="7">
                  <c:v>0.1044359186979731</c:v>
                </c:pt>
                <c:pt idx="8">
                  <c:v>9.6180860018843739E-2</c:v>
                </c:pt>
                <c:pt idx="9">
                  <c:v>8.7925801339714407E-2</c:v>
                </c:pt>
                <c:pt idx="10">
                  <c:v>7.9670742660585034E-2</c:v>
                </c:pt>
                <c:pt idx="11">
                  <c:v>7.1415683981455674E-2</c:v>
                </c:pt>
                <c:pt idx="12">
                  <c:v>6.3160625302326301E-2</c:v>
                </c:pt>
                <c:pt idx="13">
                  <c:v>5.4905566623196962E-2</c:v>
                </c:pt>
                <c:pt idx="14">
                  <c:v>4.6650507944067637E-2</c:v>
                </c:pt>
                <c:pt idx="15">
                  <c:v>3.8395449264938229E-2</c:v>
                </c:pt>
                <c:pt idx="16">
                  <c:v>3.0140390585808911E-2</c:v>
                </c:pt>
                <c:pt idx="17">
                  <c:v>2.1885331906679503E-2</c:v>
                </c:pt>
                <c:pt idx="18">
                  <c:v>1.363027322755022E-2</c:v>
                </c:pt>
                <c:pt idx="19">
                  <c:v>5.3752145484209906E-3</c:v>
                </c:pt>
                <c:pt idx="20">
                  <c:v>2.8798441307086504E-3</c:v>
                </c:pt>
                <c:pt idx="21">
                  <c:v>1.1134902809838022E-2</c:v>
                </c:pt>
                <c:pt idx="22">
                  <c:v>1.9389961488967242E-2</c:v>
                </c:pt>
                <c:pt idx="23">
                  <c:v>2.764502016809664E-2</c:v>
                </c:pt>
                <c:pt idx="24">
                  <c:v>3.5900078847225993E-2</c:v>
                </c:pt>
                <c:pt idx="25">
                  <c:v>4.4155137526355366E-2</c:v>
                </c:pt>
                <c:pt idx="26">
                  <c:v>5.2410196205484733E-2</c:v>
                </c:pt>
                <c:pt idx="27">
                  <c:v>6.0665254884614092E-2</c:v>
                </c:pt>
                <c:pt idx="28">
                  <c:v>6.8920313563743424E-2</c:v>
                </c:pt>
                <c:pt idx="29">
                  <c:v>7.7175372242872797E-2</c:v>
                </c:pt>
                <c:pt idx="30">
                  <c:v>8.5430430922002143E-2</c:v>
                </c:pt>
                <c:pt idx="31">
                  <c:v>9.368548960113153E-2</c:v>
                </c:pt>
                <c:pt idx="32">
                  <c:v>0.10194054828026089</c:v>
                </c:pt>
                <c:pt idx="33">
                  <c:v>0.11019560695939021</c:v>
                </c:pt>
                <c:pt idx="34">
                  <c:v>0.11845066563851957</c:v>
                </c:pt>
                <c:pt idx="35">
                  <c:v>0.12670572431764895</c:v>
                </c:pt>
                <c:pt idx="36">
                  <c:v>0.1349607829967783</c:v>
                </c:pt>
                <c:pt idx="37">
                  <c:v>0.14321584167590767</c:v>
                </c:pt>
                <c:pt idx="38">
                  <c:v>0.15147090035503702</c:v>
                </c:pt>
                <c:pt idx="39">
                  <c:v>0.15972595903416636</c:v>
                </c:pt>
                <c:pt idx="40">
                  <c:v>0.16798101771329574</c:v>
                </c:pt>
              </c:numCache>
            </c:numRef>
          </c:xVal>
          <c:yVal>
            <c:numRef>
              <c:f>Sheet3!$H$42:$H$82</c:f>
              <c:numCache>
                <c:formatCode>0.00%</c:formatCode>
                <c:ptCount val="41"/>
                <c:pt idx="0">
                  <c:v>6.9768997792975795E-2</c:v>
                </c:pt>
                <c:pt idx="1">
                  <c:v>6.8919426602211925E-2</c:v>
                </c:pt>
                <c:pt idx="2">
                  <c:v>6.8069855411448082E-2</c:v>
                </c:pt>
                <c:pt idx="3">
                  <c:v>6.7220284220684226E-2</c:v>
                </c:pt>
                <c:pt idx="4">
                  <c:v>6.637071302992037E-2</c:v>
                </c:pt>
                <c:pt idx="5">
                  <c:v>6.5521141839156499E-2</c:v>
                </c:pt>
                <c:pt idx="6">
                  <c:v>6.4671570648392643E-2</c:v>
                </c:pt>
                <c:pt idx="7">
                  <c:v>6.3821999457628786E-2</c:v>
                </c:pt>
                <c:pt idx="8">
                  <c:v>6.297242826686493E-2</c:v>
                </c:pt>
                <c:pt idx="9">
                  <c:v>6.2122857076101073E-2</c:v>
                </c:pt>
                <c:pt idx="10">
                  <c:v>6.1273285885337217E-2</c:v>
                </c:pt>
                <c:pt idx="11">
                  <c:v>6.0423714694573361E-2</c:v>
                </c:pt>
                <c:pt idx="12">
                  <c:v>5.9574143503809504E-2</c:v>
                </c:pt>
                <c:pt idx="13">
                  <c:v>5.8724572313045648E-2</c:v>
                </c:pt>
                <c:pt idx="14">
                  <c:v>5.7875001122281784E-2</c:v>
                </c:pt>
                <c:pt idx="15">
                  <c:v>5.7025429931517928E-2</c:v>
                </c:pt>
                <c:pt idx="16">
                  <c:v>5.6175858740754071E-2</c:v>
                </c:pt>
                <c:pt idx="17">
                  <c:v>5.5326287549990208E-2</c:v>
                </c:pt>
                <c:pt idx="18">
                  <c:v>5.4476716359226351E-2</c:v>
                </c:pt>
                <c:pt idx="19">
                  <c:v>5.3627145168462495E-2</c:v>
                </c:pt>
                <c:pt idx="20">
                  <c:v>5.2777573977698639E-2</c:v>
                </c:pt>
                <c:pt idx="21">
                  <c:v>5.1928002786934782E-2</c:v>
                </c:pt>
                <c:pt idx="22">
                  <c:v>5.1078431596170926E-2</c:v>
                </c:pt>
                <c:pt idx="23">
                  <c:v>5.0228860405407069E-2</c:v>
                </c:pt>
                <c:pt idx="24">
                  <c:v>4.9379289214643206E-2</c:v>
                </c:pt>
                <c:pt idx="25">
                  <c:v>4.8529718023879349E-2</c:v>
                </c:pt>
                <c:pt idx="26">
                  <c:v>4.7680146833115493E-2</c:v>
                </c:pt>
                <c:pt idx="27">
                  <c:v>4.683057564235163E-2</c:v>
                </c:pt>
                <c:pt idx="28">
                  <c:v>4.5981004451587773E-2</c:v>
                </c:pt>
                <c:pt idx="29">
                  <c:v>4.5131433260823917E-2</c:v>
                </c:pt>
                <c:pt idx="30">
                  <c:v>4.428186207006006E-2</c:v>
                </c:pt>
                <c:pt idx="31">
                  <c:v>4.3432290879296204E-2</c:v>
                </c:pt>
                <c:pt idx="32">
                  <c:v>4.2582719688532347E-2</c:v>
                </c:pt>
                <c:pt idx="33">
                  <c:v>4.1733148497768491E-2</c:v>
                </c:pt>
                <c:pt idx="34">
                  <c:v>4.0883577307004627E-2</c:v>
                </c:pt>
                <c:pt idx="35">
                  <c:v>4.0034006116240771E-2</c:v>
                </c:pt>
                <c:pt idx="36">
                  <c:v>3.9184434925476914E-2</c:v>
                </c:pt>
                <c:pt idx="37">
                  <c:v>3.8334863734713051E-2</c:v>
                </c:pt>
                <c:pt idx="38">
                  <c:v>3.7485292543949195E-2</c:v>
                </c:pt>
                <c:pt idx="39">
                  <c:v>3.6635721353185338E-2</c:v>
                </c:pt>
                <c:pt idx="40">
                  <c:v>3.5786150162421482E-2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C2-8841-831C-8E6C0E60B6E1}"/>
            </c:ext>
          </c:extLst>
        </c:ser>
        <c:ser>
          <c:idx val="3"/>
          <c:order val="3"/>
          <c:tx>
            <c:v>ρ=0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Sheet3!$K$42:$K$82</c:f>
              <c:numCache>
                <c:formatCode>0.00%</c:formatCode>
                <c:ptCount val="41"/>
                <c:pt idx="0">
                  <c:v>0.16222132945187862</c:v>
                </c:pt>
                <c:pt idx="1">
                  <c:v>0.15822153806120676</c:v>
                </c:pt>
                <c:pt idx="2">
                  <c:v>0.15433896854431894</c:v>
                </c:pt>
                <c:pt idx="3">
                  <c:v>0.15058268839327466</c:v>
                </c:pt>
                <c:pt idx="4">
                  <c:v>0.14696238159379171</c:v>
                </c:pt>
                <c:pt idx="5">
                  <c:v>0.14348834061081009</c:v>
                </c:pt>
                <c:pt idx="6">
                  <c:v>0.14017144112236227</c:v>
                </c:pt>
                <c:pt idx="7">
                  <c:v>0.13702309531224033</c:v>
                </c:pt>
                <c:pt idx="8">
                  <c:v>0.13405517938194758</c:v>
                </c:pt>
                <c:pt idx="9">
                  <c:v>0.13127993112755812</c:v>
                </c:pt>
                <c:pt idx="10">
                  <c:v>0.12870981408633167</c:v>
                </c:pt>
                <c:pt idx="11">
                  <c:v>0.12635734602693721</c:v>
                </c:pt>
                <c:pt idx="12">
                  <c:v>0.12423489153758549</c:v>
                </c:pt>
                <c:pt idx="13">
                  <c:v>0.12235442118408119</c:v>
                </c:pt>
                <c:pt idx="14">
                  <c:v>0.12072724306791259</c:v>
                </c:pt>
                <c:pt idx="15">
                  <c:v>0.11936371635391374</c:v>
                </c:pt>
                <c:pt idx="16">
                  <c:v>0.11827296002217799</c:v>
                </c:pt>
                <c:pt idx="17">
                  <c:v>0.11746257314800003</c:v>
                </c:pt>
                <c:pt idx="18">
                  <c:v>0.11693838478550242</c:v>
                </c:pt>
                <c:pt idx="19">
                  <c:v>0.11670425146277488</c:v>
                </c:pt>
                <c:pt idx="20">
                  <c:v>0.11676191806527667</c:v>
                </c:pt>
                <c:pt idx="21">
                  <c:v>0.11711095353821339</c:v>
                </c:pt>
                <c:pt idx="22">
                  <c:v>0.11774876684928885</c:v>
                </c:pt>
                <c:pt idx="23">
                  <c:v>0.11867070185171319</c:v>
                </c:pt>
                <c:pt idx="24">
                  <c:v>0.11987020309059145</c:v>
                </c:pt>
                <c:pt idx="25">
                  <c:v>0.12133903917343537</c:v>
                </c:pt>
                <c:pt idx="26">
                  <c:v>0.1230675667819785</c:v>
                </c:pt>
                <c:pt idx="27">
                  <c:v>0.12504501704303297</c:v>
                </c:pt>
                <c:pt idx="28">
                  <c:v>0.12725978669045257</c:v>
                </c:pt>
                <c:pt idx="29">
                  <c:v>0.12969971880176911</c:v>
                </c:pt>
                <c:pt idx="30">
                  <c:v>0.13235236126933242</c:v>
                </c:pt>
                <c:pt idx="31">
                  <c:v>0.13520519493506603</c:v>
                </c:pt>
                <c:pt idx="32">
                  <c:v>0.13824582694910517</c:v>
                </c:pt>
                <c:pt idx="33">
                  <c:v>0.14146214803899335</c:v>
                </c:pt>
                <c:pt idx="34">
                  <c:v>0.14484245480632263</c:v>
                </c:pt>
                <c:pt idx="35">
                  <c:v>0.14837553985879404</c:v>
                </c:pt>
                <c:pt idx="36">
                  <c:v>0.15205075359894457</c:v>
                </c:pt>
                <c:pt idx="37">
                  <c:v>0.15585804194579356</c:v>
                </c:pt>
                <c:pt idx="38">
                  <c:v>0.15978796430237774</c:v>
                </c:pt>
                <c:pt idx="39">
                  <c:v>0.16383169583499571</c:v>
                </c:pt>
                <c:pt idx="40">
                  <c:v>0.16798101771329574</c:v>
                </c:pt>
              </c:numCache>
            </c:numRef>
          </c:xVal>
          <c:yVal>
            <c:numRef>
              <c:f>Sheet3!$H$42:$H$82</c:f>
              <c:numCache>
                <c:formatCode>0.00%</c:formatCode>
                <c:ptCount val="41"/>
                <c:pt idx="0">
                  <c:v>6.9768997792975795E-2</c:v>
                </c:pt>
                <c:pt idx="1">
                  <c:v>6.8919426602211925E-2</c:v>
                </c:pt>
                <c:pt idx="2">
                  <c:v>6.8069855411448082E-2</c:v>
                </c:pt>
                <c:pt idx="3">
                  <c:v>6.7220284220684226E-2</c:v>
                </c:pt>
                <c:pt idx="4">
                  <c:v>6.637071302992037E-2</c:v>
                </c:pt>
                <c:pt idx="5">
                  <c:v>6.5521141839156499E-2</c:v>
                </c:pt>
                <c:pt idx="6">
                  <c:v>6.4671570648392643E-2</c:v>
                </c:pt>
                <c:pt idx="7">
                  <c:v>6.3821999457628786E-2</c:v>
                </c:pt>
                <c:pt idx="8">
                  <c:v>6.297242826686493E-2</c:v>
                </c:pt>
                <c:pt idx="9">
                  <c:v>6.2122857076101073E-2</c:v>
                </c:pt>
                <c:pt idx="10">
                  <c:v>6.1273285885337217E-2</c:v>
                </c:pt>
                <c:pt idx="11">
                  <c:v>6.0423714694573361E-2</c:v>
                </c:pt>
                <c:pt idx="12">
                  <c:v>5.9574143503809504E-2</c:v>
                </c:pt>
                <c:pt idx="13">
                  <c:v>5.8724572313045648E-2</c:v>
                </c:pt>
                <c:pt idx="14">
                  <c:v>5.7875001122281784E-2</c:v>
                </c:pt>
                <c:pt idx="15">
                  <c:v>5.7025429931517928E-2</c:v>
                </c:pt>
                <c:pt idx="16">
                  <c:v>5.6175858740754071E-2</c:v>
                </c:pt>
                <c:pt idx="17">
                  <c:v>5.5326287549990208E-2</c:v>
                </c:pt>
                <c:pt idx="18">
                  <c:v>5.4476716359226351E-2</c:v>
                </c:pt>
                <c:pt idx="19">
                  <c:v>5.3627145168462495E-2</c:v>
                </c:pt>
                <c:pt idx="20">
                  <c:v>5.2777573977698639E-2</c:v>
                </c:pt>
                <c:pt idx="21">
                  <c:v>5.1928002786934782E-2</c:v>
                </c:pt>
                <c:pt idx="22">
                  <c:v>5.1078431596170926E-2</c:v>
                </c:pt>
                <c:pt idx="23">
                  <c:v>5.0228860405407069E-2</c:v>
                </c:pt>
                <c:pt idx="24">
                  <c:v>4.9379289214643206E-2</c:v>
                </c:pt>
                <c:pt idx="25">
                  <c:v>4.8529718023879349E-2</c:v>
                </c:pt>
                <c:pt idx="26">
                  <c:v>4.7680146833115493E-2</c:v>
                </c:pt>
                <c:pt idx="27">
                  <c:v>4.683057564235163E-2</c:v>
                </c:pt>
                <c:pt idx="28">
                  <c:v>4.5981004451587773E-2</c:v>
                </c:pt>
                <c:pt idx="29">
                  <c:v>4.5131433260823917E-2</c:v>
                </c:pt>
                <c:pt idx="30">
                  <c:v>4.428186207006006E-2</c:v>
                </c:pt>
                <c:pt idx="31">
                  <c:v>4.3432290879296204E-2</c:v>
                </c:pt>
                <c:pt idx="32">
                  <c:v>4.2582719688532347E-2</c:v>
                </c:pt>
                <c:pt idx="33">
                  <c:v>4.1733148497768491E-2</c:v>
                </c:pt>
                <c:pt idx="34">
                  <c:v>4.0883577307004627E-2</c:v>
                </c:pt>
                <c:pt idx="35">
                  <c:v>4.0034006116240771E-2</c:v>
                </c:pt>
                <c:pt idx="36">
                  <c:v>3.9184434925476914E-2</c:v>
                </c:pt>
                <c:pt idx="37">
                  <c:v>3.8334863734713051E-2</c:v>
                </c:pt>
                <c:pt idx="38">
                  <c:v>3.7485292543949195E-2</c:v>
                </c:pt>
                <c:pt idx="39">
                  <c:v>3.6635721353185338E-2</c:v>
                </c:pt>
                <c:pt idx="40">
                  <c:v>3.5786150162421482E-2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C2-8841-831C-8E6C0E60B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909967"/>
        <c:axId val="2008940319"/>
      </c:scatterChart>
      <c:scatterChart>
        <c:scatterStyle val="lineMarker"/>
        <c:varyColors val="0"/>
        <c:ser>
          <c:idx val="4"/>
          <c:order val="4"/>
          <c:tx>
            <c:v>Points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KO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0C2-8841-831C-8E6C0E60B6E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PEP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0C2-8841-831C-8E6C0E60B6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Sheet3!$D$63:$E$63</c:f>
              <c:numCache>
                <c:formatCode>0.00%</c:formatCode>
                <c:ptCount val="2"/>
                <c:pt idx="0">
                  <c:v>0.16798101771329574</c:v>
                </c:pt>
                <c:pt idx="1">
                  <c:v>0.16222132945187862</c:v>
                </c:pt>
              </c:numCache>
            </c:numRef>
          </c:xVal>
          <c:yVal>
            <c:numRef>
              <c:f>Sheet3!$D$62:$E$62</c:f>
              <c:numCache>
                <c:formatCode>0.00%</c:formatCode>
                <c:ptCount val="2"/>
                <c:pt idx="0">
                  <c:v>3.5786150162421482E-2</c:v>
                </c:pt>
                <c:pt idx="1">
                  <c:v>6.9768997792975795E-2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C2-8841-831C-8E6C0E60B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909967"/>
        <c:axId val="2008940319"/>
      </c:scatterChart>
      <c:valAx>
        <c:axId val="200890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40319"/>
        <c:crosses val="autoZero"/>
        <c:crossBetween val="midCat"/>
      </c:valAx>
      <c:valAx>
        <c:axId val="200894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09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894430768900023E-2"/>
          <c:y val="6.7883796833125037E-2"/>
          <c:w val="0.90640015479044167"/>
          <c:h val="0.82275458999175655"/>
        </c:manualLayout>
      </c:layout>
      <c:scatterChart>
        <c:scatterStyle val="smooth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3721959349620668E-3"/>
                  <c:y val="-7.631146284342807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12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α=-1</a:t>
                    </a:r>
                    <a:endParaRPr lang="el-GR" sz="12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12F4-5F4E-9DD8-8A67F2C4B53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2F4-5F4E-9DD8-8A67F2C4B53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2F4-5F4E-9DD8-8A67F2C4B53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2F4-5F4E-9DD8-8A67F2C4B53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2F4-5F4E-9DD8-8A67F2C4B53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2F4-5F4E-9DD8-8A67F2C4B53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2F4-5F4E-9DD8-8A67F2C4B53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2F4-5F4E-9DD8-8A67F2C4B53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2F4-5F4E-9DD8-8A67F2C4B53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2F4-5F4E-9DD8-8A67F2C4B53F}"/>
                </c:ext>
              </c:extLst>
            </c:dLbl>
            <c:dLbl>
              <c:idx val="10"/>
              <c:layout>
                <c:manualLayout>
                  <c:x val="-0.20827238537007603"/>
                  <c:y val="-3.370152878615454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1200">
                        <a:effectLst/>
                      </a:rPr>
                      <a:t>α = -74.44%, </a:t>
                    </a:r>
                    <a:r>
                      <a:rPr lang="en-US" sz="1200">
                        <a:effectLst/>
                      </a:rPr>
                      <a:t>r=9.51%, </a:t>
                    </a:r>
                    <a:r>
                      <a:rPr lang="el-GR" sz="1200">
                        <a:effectLst/>
                      </a:rPr>
                      <a:t>σ=1.07%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F-12F4-5F4E-9DD8-8A67F2C4B53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2F4-5F4E-9DD8-8A67F2C4B53F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2F4-5F4E-9DD8-8A67F2C4B53F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2F4-5F4E-9DD8-8A67F2C4B53F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2F4-5F4E-9DD8-8A67F2C4B53F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2F4-5F4E-9DD8-8A67F2C4B53F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2F4-5F4E-9DD8-8A67F2C4B53F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2F4-5F4E-9DD8-8A67F2C4B53F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2F4-5F4E-9DD8-8A67F2C4B53F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12F4-5F4E-9DD8-8A67F2C4B53F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2F4-5F4E-9DD8-8A67F2C4B53F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12F4-5F4E-9DD8-8A67F2C4B53F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12F4-5F4E-9DD8-8A67F2C4B53F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12F4-5F4E-9DD8-8A67F2C4B53F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2F4-5F4E-9DD8-8A67F2C4B53F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12F4-5F4E-9DD8-8A67F2C4B53F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12F4-5F4E-9DD8-8A67F2C4B53F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12F4-5F4E-9DD8-8A67F2C4B53F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12F4-5F4E-9DD8-8A67F2C4B53F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12F4-5F4E-9DD8-8A67F2C4B53F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12F4-5F4E-9DD8-8A67F2C4B53F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12F4-5F4E-9DD8-8A67F2C4B53F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2F4-5F4E-9DD8-8A67F2C4B53F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12F4-5F4E-9DD8-8A67F2C4B53F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2F4-5F4E-9DD8-8A67F2C4B53F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12F4-5F4E-9DD8-8A67F2C4B53F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12F4-5F4E-9DD8-8A67F2C4B53F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12F4-5F4E-9DD8-8A67F2C4B53F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12F4-5F4E-9DD8-8A67F2C4B53F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12F4-5F4E-9DD8-8A67F2C4B53F}"/>
                </c:ext>
              </c:extLst>
            </c:dLbl>
            <c:dLbl>
              <c:idx val="40"/>
              <c:layout>
                <c:manualLayout>
                  <c:x val="-2.5781261562508859E-2"/>
                  <c:y val="-5.8966266474235959E-2"/>
                </c:manualLayout>
              </c:layout>
              <c:tx>
                <c:rich>
                  <a:bodyPr/>
                  <a:lstStyle/>
                  <a:p>
                    <a:r>
                      <a:rPr lang="el-GR" sz="12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α=0</a:t>
                    </a:r>
                    <a:endParaRPr lang="el-GR" sz="12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</a:endParaRP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D-12F4-5F4E-9DD8-8A67F2C4B53F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12F4-5F4E-9DD8-8A67F2C4B53F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12F4-5F4E-9DD8-8A67F2C4B53F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12F4-5F4E-9DD8-8A67F2C4B53F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12F4-5F4E-9DD8-8A67F2C4B53F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12F4-5F4E-9DD8-8A67F2C4B53F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12F4-5F4E-9DD8-8A67F2C4B53F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12F4-5F4E-9DD8-8A67F2C4B53F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12F4-5F4E-9DD8-8A67F2C4B53F}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12F4-5F4E-9DD8-8A67F2C4B53F}"/>
                </c:ext>
              </c:extLst>
            </c:dLbl>
            <c:dLbl>
              <c:idx val="5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12F4-5F4E-9DD8-8A67F2C4B53F}"/>
                </c:ext>
              </c:extLst>
            </c:dLbl>
            <c:dLbl>
              <c:idx val="5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12F4-5F4E-9DD8-8A67F2C4B53F}"/>
                </c:ext>
              </c:extLst>
            </c:dLbl>
            <c:dLbl>
              <c:idx val="5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12F4-5F4E-9DD8-8A67F2C4B53F}"/>
                </c:ext>
              </c:extLst>
            </c:dLbl>
            <c:dLbl>
              <c:idx val="5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12F4-5F4E-9DD8-8A67F2C4B53F}"/>
                </c:ext>
              </c:extLst>
            </c:dLbl>
            <c:dLbl>
              <c:idx val="5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12F4-5F4E-9DD8-8A67F2C4B53F}"/>
                </c:ext>
              </c:extLst>
            </c:dLbl>
            <c:dLbl>
              <c:idx val="5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12F4-5F4E-9DD8-8A67F2C4B53F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12F4-5F4E-9DD8-8A67F2C4B53F}"/>
                </c:ext>
              </c:extLst>
            </c:dLbl>
            <c:dLbl>
              <c:idx val="57"/>
              <c:layout>
                <c:manualLayout>
                  <c:x val="4.0072971676915099E-3"/>
                  <c:y val="3.7835256876109723E-3"/>
                </c:manualLayout>
              </c:layout>
              <c:tx>
                <c:rich>
                  <a:bodyPr/>
                  <a:lstStyle/>
                  <a:p>
                    <a:r>
                      <a:rPr lang="el-GR" sz="1200">
                        <a:effectLst/>
                      </a:rPr>
                      <a:t>α =43.67%, </a:t>
                    </a:r>
                    <a:r>
                      <a:rPr lang="en-US" sz="1200">
                        <a:effectLst/>
                      </a:rPr>
                      <a:t>r=5.49%, </a:t>
                    </a:r>
                    <a:r>
                      <a:rPr lang="el-GR" sz="1200">
                        <a:effectLst/>
                      </a:rPr>
                      <a:t>σ=15.31%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E-12F4-5F4E-9DD8-8A67F2C4B53F}"/>
                </c:ext>
              </c:extLst>
            </c:dLbl>
            <c:dLbl>
              <c:idx val="5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12F4-5F4E-9DD8-8A67F2C4B53F}"/>
                </c:ext>
              </c:extLst>
            </c:dLbl>
            <c:dLbl>
              <c:idx val="5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12F4-5F4E-9DD8-8A67F2C4B53F}"/>
                </c:ext>
              </c:extLst>
            </c:dLbl>
            <c:dLbl>
              <c:idx val="6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12F4-5F4E-9DD8-8A67F2C4B53F}"/>
                </c:ext>
              </c:extLst>
            </c:dLbl>
            <c:dLbl>
              <c:idx val="6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12F4-5F4E-9DD8-8A67F2C4B53F}"/>
                </c:ext>
              </c:extLst>
            </c:dLbl>
            <c:dLbl>
              <c:idx val="6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12F4-5F4E-9DD8-8A67F2C4B53F}"/>
                </c:ext>
              </c:extLst>
            </c:dLbl>
            <c:dLbl>
              <c:idx val="6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12F4-5F4E-9DD8-8A67F2C4B53F}"/>
                </c:ext>
              </c:extLst>
            </c:dLbl>
            <c:dLbl>
              <c:idx val="6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12F4-5F4E-9DD8-8A67F2C4B53F}"/>
                </c:ext>
              </c:extLst>
            </c:dLbl>
            <c:dLbl>
              <c:idx val="6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12F4-5F4E-9DD8-8A67F2C4B53F}"/>
                </c:ext>
              </c:extLst>
            </c:dLbl>
            <c:dLbl>
              <c:idx val="6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12F4-5F4E-9DD8-8A67F2C4B53F}"/>
                </c:ext>
              </c:extLst>
            </c:dLbl>
            <c:dLbl>
              <c:idx val="6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12F4-5F4E-9DD8-8A67F2C4B53F}"/>
                </c:ext>
              </c:extLst>
            </c:dLbl>
            <c:dLbl>
              <c:idx val="6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12F4-5F4E-9DD8-8A67F2C4B53F}"/>
                </c:ext>
              </c:extLst>
            </c:dLbl>
            <c:dLbl>
              <c:idx val="6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12F4-5F4E-9DD8-8A67F2C4B53F}"/>
                </c:ext>
              </c:extLst>
            </c:dLbl>
            <c:dLbl>
              <c:idx val="7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12F4-5F4E-9DD8-8A67F2C4B53F}"/>
                </c:ext>
              </c:extLst>
            </c:dLbl>
            <c:dLbl>
              <c:idx val="7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12F4-5F4E-9DD8-8A67F2C4B53F}"/>
                </c:ext>
              </c:extLst>
            </c:dLbl>
            <c:dLbl>
              <c:idx val="7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12F4-5F4E-9DD8-8A67F2C4B53F}"/>
                </c:ext>
              </c:extLst>
            </c:dLbl>
            <c:dLbl>
              <c:idx val="7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12F4-5F4E-9DD8-8A67F2C4B53F}"/>
                </c:ext>
              </c:extLst>
            </c:dLbl>
            <c:dLbl>
              <c:idx val="7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12F4-5F4E-9DD8-8A67F2C4B53F}"/>
                </c:ext>
              </c:extLst>
            </c:dLbl>
            <c:dLbl>
              <c:idx val="7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12F4-5F4E-9DD8-8A67F2C4B53F}"/>
                </c:ext>
              </c:extLst>
            </c:dLbl>
            <c:dLbl>
              <c:idx val="7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12F4-5F4E-9DD8-8A67F2C4B53F}"/>
                </c:ext>
              </c:extLst>
            </c:dLbl>
            <c:dLbl>
              <c:idx val="7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2F4-5F4E-9DD8-8A67F2C4B53F}"/>
                </c:ext>
              </c:extLst>
            </c:dLbl>
            <c:dLbl>
              <c:idx val="7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12F4-5F4E-9DD8-8A67F2C4B53F}"/>
                </c:ext>
              </c:extLst>
            </c:dLbl>
            <c:dLbl>
              <c:idx val="7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12F4-5F4E-9DD8-8A67F2C4B53F}"/>
                </c:ext>
              </c:extLst>
            </c:dLbl>
            <c:dLbl>
              <c:idx val="80"/>
              <c:layout>
                <c:manualLayout>
                  <c:x val="2.2752761683632758E-2"/>
                  <c:y val="-2.9399652158132315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12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α=1</a:t>
                    </a:r>
                    <a:endParaRPr lang="el-GR" sz="12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54-12F4-5F4E-9DD8-8A67F2C4B5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Sheet3!$G$2:$G$82</c:f>
              <c:numCache>
                <c:formatCode>0.00%</c:formatCode>
                <c:ptCount val="81"/>
                <c:pt idx="0">
                  <c:v>0.23334853333814773</c:v>
                </c:pt>
                <c:pt idx="1">
                  <c:v>0.22876047544632669</c:v>
                </c:pt>
                <c:pt idx="2">
                  <c:v>0.22649376144261138</c:v>
                </c:pt>
                <c:pt idx="3">
                  <c:v>0.22424599515700647</c:v>
                </c:pt>
                <c:pt idx="4">
                  <c:v>0.22201775208534627</c:v>
                </c:pt>
                <c:pt idx="5">
                  <c:v>0.21980962595765655</c:v>
                </c:pt>
                <c:pt idx="6">
                  <c:v>0.2176222291306657</c:v>
                </c:pt>
                <c:pt idx="7">
                  <c:v>0.21545619296157528</c:v>
                </c:pt>
                <c:pt idx="8">
                  <c:v>0.2133121681590894</c:v>
                </c:pt>
                <c:pt idx="9">
                  <c:v>0.21119082510731435</c:v>
                </c:pt>
                <c:pt idx="10">
                  <c:v>0.21071651427365376</c:v>
                </c:pt>
                <c:pt idx="11">
                  <c:v>0.20909285415772894</c:v>
                </c:pt>
                <c:pt idx="12">
                  <c:v>0.20701896588400504</c:v>
                </c:pt>
                <c:pt idx="13">
                  <c:v>0.20496989129401647</c:v>
                </c:pt>
                <c:pt idx="14">
                  <c:v>0.202946381992928</c:v>
                </c:pt>
                <c:pt idx="15">
                  <c:v>0.20094921029080584</c:v>
                </c:pt>
                <c:pt idx="16">
                  <c:v>0.19897916924773321</c:v>
                </c:pt>
                <c:pt idx="17">
                  <c:v>0.1970370726489766</c:v>
                </c:pt>
                <c:pt idx="18">
                  <c:v>0.19512375490231476</c:v>
                </c:pt>
                <c:pt idx="19">
                  <c:v>0.19324007084924083</c:v>
                </c:pt>
                <c:pt idx="20">
                  <c:v>0.19138689548138119</c:v>
                </c:pt>
                <c:pt idx="21">
                  <c:v>0.18956512355315555</c:v>
                </c:pt>
                <c:pt idx="22">
                  <c:v>0.18777566908144847</c:v>
                </c:pt>
                <c:pt idx="23">
                  <c:v>0.18601946472288489</c:v>
                </c:pt>
                <c:pt idx="24">
                  <c:v>0.1842974610192232</c:v>
                </c:pt>
                <c:pt idx="25">
                  <c:v>0.18261062550140963</c:v>
                </c:pt>
                <c:pt idx="26">
                  <c:v>0.18095994164300716</c:v>
                </c:pt>
                <c:pt idx="27">
                  <c:v>0.17934640765403001</c:v>
                </c:pt>
                <c:pt idx="28">
                  <c:v>0.17777103510670961</c:v>
                </c:pt>
                <c:pt idx="29">
                  <c:v>0.17623484738540479</c:v>
                </c:pt>
                <c:pt idx="30">
                  <c:v>0.17473887795377238</c:v>
                </c:pt>
                <c:pt idx="31">
                  <c:v>0.17328416843344435</c:v>
                </c:pt>
                <c:pt idx="32">
                  <c:v>0.17187176648983898</c:v>
                </c:pt>
                <c:pt idx="33">
                  <c:v>0.17050272352236978</c:v>
                </c:pt>
                <c:pt idx="34">
                  <c:v>0.16917809215821675</c:v>
                </c:pt>
                <c:pt idx="35">
                  <c:v>0.16789892355099537</c:v>
                </c:pt>
                <c:pt idx="36">
                  <c:v>0.16666626448808528</c:v>
                </c:pt>
                <c:pt idx="37">
                  <c:v>0.16548115431305851</c:v>
                </c:pt>
                <c:pt idx="38">
                  <c:v>0.16434462167254724</c:v>
                </c:pt>
                <c:pt idx="39">
                  <c:v>0.16325768109998243</c:v>
                </c:pt>
                <c:pt idx="40">
                  <c:v>0.16222132945187862</c:v>
                </c:pt>
                <c:pt idx="41">
                  <c:v>0.16123654221567396</c:v>
                </c:pt>
                <c:pt idx="42">
                  <c:v>0.16030426971150574</c:v>
                </c:pt>
                <c:pt idx="43">
                  <c:v>0.1594254332136251</c:v>
                </c:pt>
                <c:pt idx="44">
                  <c:v>0.15860092102035658</c:v>
                </c:pt>
                <c:pt idx="45">
                  <c:v>0.157831584504494</c:v>
                </c:pt>
                <c:pt idx="46">
                  <c:v>0.15711823417870238</c:v>
                </c:pt>
                <c:pt idx="47">
                  <c:v>0.15646163581277167</c:v>
                </c:pt>
                <c:pt idx="48">
                  <c:v>0.15586250664134632</c:v>
                </c:pt>
                <c:pt idx="49">
                  <c:v>0.15532151170195177</c:v>
                </c:pt>
                <c:pt idx="50">
                  <c:v>0.15483926034367332</c:v>
                </c:pt>
                <c:pt idx="51">
                  <c:v>0.15441630294665346</c:v>
                </c:pt>
                <c:pt idx="52">
                  <c:v>0.15405312789161391</c:v>
                </c:pt>
                <c:pt idx="53">
                  <c:v>0.15375015881685372</c:v>
                </c:pt>
                <c:pt idx="54">
                  <c:v>0.15350775219762039</c:v>
                </c:pt>
                <c:pt idx="55">
                  <c:v>0.1533261952794264</c:v>
                </c:pt>
                <c:pt idx="56" formatCode="0.000%">
                  <c:v>0.15320570439283282</c:v>
                </c:pt>
                <c:pt idx="57" formatCode="0.000%">
                  <c:v>0.15314642367252274</c:v>
                </c:pt>
                <c:pt idx="58" formatCode="0.000%">
                  <c:v>0.15314842419824012</c:v>
                </c:pt>
                <c:pt idx="59" formatCode="0.000%">
                  <c:v>0.1532117035694886</c:v>
                </c:pt>
                <c:pt idx="60" formatCode="0.000%">
                  <c:v>0.15333618591991288</c:v>
                </c:pt>
                <c:pt idx="61">
                  <c:v>0.15352172237116096</c:v>
                </c:pt>
                <c:pt idx="62">
                  <c:v>0.15376809191991053</c:v>
                </c:pt>
                <c:pt idx="63">
                  <c:v>0.15407500274578217</c:v>
                </c:pt>
                <c:pt idx="64">
                  <c:v>0.15444209392220762</c:v>
                </c:pt>
                <c:pt idx="65">
                  <c:v>0.15486893750710537</c:v>
                </c:pt>
                <c:pt idx="66">
                  <c:v>0.15535504098555641</c:v>
                </c:pt>
                <c:pt idx="67">
                  <c:v>0.15589985003266879</c:v>
                </c:pt>
                <c:pt idx="68">
                  <c:v>0.15650275156154222</c:v>
                </c:pt>
                <c:pt idx="69">
                  <c:v>0.15716307701874346</c:v>
                </c:pt>
                <c:pt idx="70">
                  <c:v>0.15788010588799864</c:v>
                </c:pt>
                <c:pt idx="71">
                  <c:v>0.15865306936190154</c:v>
                </c:pt>
                <c:pt idx="72">
                  <c:v>0.15948115414129502</c:v>
                </c:pt>
                <c:pt idx="73">
                  <c:v>0.16036350632256444</c:v>
                </c:pt>
                <c:pt idx="74">
                  <c:v>0.16129923533431678</c:v>
                </c:pt>
                <c:pt idx="75">
                  <c:v>0.16228741788673562</c:v>
                </c:pt>
                <c:pt idx="76">
                  <c:v>0.16332710189920438</c:v>
                </c:pt>
                <c:pt idx="77">
                  <c:v>0.16441731037449411</c:v>
                </c:pt>
                <c:pt idx="78">
                  <c:v>0.16555704519081285</c:v>
                </c:pt>
                <c:pt idx="79">
                  <c:v>0.16674529078622718</c:v>
                </c:pt>
                <c:pt idx="80">
                  <c:v>0.16798101771329574</c:v>
                </c:pt>
              </c:numCache>
            </c:numRef>
          </c:xVal>
          <c:yVal>
            <c:numRef>
              <c:f>Sheet3!$H$2:$H$82</c:f>
              <c:numCache>
                <c:formatCode>0.00%</c:formatCode>
                <c:ptCount val="81"/>
                <c:pt idx="0">
                  <c:v>0.10375184542353011</c:v>
                </c:pt>
                <c:pt idx="1">
                  <c:v>0.10205270304200238</c:v>
                </c:pt>
                <c:pt idx="2">
                  <c:v>0.10120313185123854</c:v>
                </c:pt>
                <c:pt idx="3">
                  <c:v>0.10035356066047468</c:v>
                </c:pt>
                <c:pt idx="4">
                  <c:v>9.9503989469710813E-2</c:v>
                </c:pt>
                <c:pt idx="5">
                  <c:v>9.865441827894697E-2</c:v>
                </c:pt>
                <c:pt idx="6">
                  <c:v>9.7804847088183114E-2</c:v>
                </c:pt>
                <c:pt idx="7">
                  <c:v>9.6955275897419244E-2</c:v>
                </c:pt>
                <c:pt idx="8">
                  <c:v>9.6105704706655387E-2</c:v>
                </c:pt>
                <c:pt idx="9">
                  <c:v>9.5256133515891531E-2</c:v>
                </c:pt>
                <c:pt idx="10">
                  <c:v>9.5064897386803085E-2</c:v>
                </c:pt>
                <c:pt idx="11">
                  <c:v>9.4406562325127674E-2</c:v>
                </c:pt>
                <c:pt idx="12">
                  <c:v>9.3556991134363818E-2</c:v>
                </c:pt>
                <c:pt idx="13">
                  <c:v>9.2707419943599961E-2</c:v>
                </c:pt>
                <c:pt idx="14">
                  <c:v>9.1857848752836091E-2</c:v>
                </c:pt>
                <c:pt idx="15">
                  <c:v>9.1008277562072248E-2</c:v>
                </c:pt>
                <c:pt idx="16">
                  <c:v>9.0158706371308378E-2</c:v>
                </c:pt>
                <c:pt idx="17">
                  <c:v>8.9309135180544522E-2</c:v>
                </c:pt>
                <c:pt idx="18">
                  <c:v>8.8459563989780665E-2</c:v>
                </c:pt>
                <c:pt idx="19">
                  <c:v>8.7609992799016795E-2</c:v>
                </c:pt>
                <c:pt idx="20">
                  <c:v>8.6760421608252952E-2</c:v>
                </c:pt>
                <c:pt idx="21">
                  <c:v>8.591085041748911E-2</c:v>
                </c:pt>
                <c:pt idx="22">
                  <c:v>8.5061279226725239E-2</c:v>
                </c:pt>
                <c:pt idx="23">
                  <c:v>8.4211708035961383E-2</c:v>
                </c:pt>
                <c:pt idx="24">
                  <c:v>8.3362136845197526E-2</c:v>
                </c:pt>
                <c:pt idx="25">
                  <c:v>8.2512565654433656E-2</c:v>
                </c:pt>
                <c:pt idx="26">
                  <c:v>8.1662994463669814E-2</c:v>
                </c:pt>
                <c:pt idx="27">
                  <c:v>8.0813423272905943E-2</c:v>
                </c:pt>
                <c:pt idx="28">
                  <c:v>7.9963852082142087E-2</c:v>
                </c:pt>
                <c:pt idx="29">
                  <c:v>7.911428089137823E-2</c:v>
                </c:pt>
                <c:pt idx="30">
                  <c:v>7.8264709700614374E-2</c:v>
                </c:pt>
                <c:pt idx="31">
                  <c:v>7.7415138509850517E-2</c:v>
                </c:pt>
                <c:pt idx="32">
                  <c:v>7.6565567319086661E-2</c:v>
                </c:pt>
                <c:pt idx="33">
                  <c:v>7.5715996128322804E-2</c:v>
                </c:pt>
                <c:pt idx="34">
                  <c:v>7.4866424937558948E-2</c:v>
                </c:pt>
                <c:pt idx="35">
                  <c:v>7.4016853746795092E-2</c:v>
                </c:pt>
                <c:pt idx="36">
                  <c:v>7.3167282556031221E-2</c:v>
                </c:pt>
                <c:pt idx="37">
                  <c:v>7.2317711365267365E-2</c:v>
                </c:pt>
                <c:pt idx="38">
                  <c:v>7.1468140174503508E-2</c:v>
                </c:pt>
                <c:pt idx="39">
                  <c:v>7.0618568983739652E-2</c:v>
                </c:pt>
                <c:pt idx="40">
                  <c:v>6.9768997792975795E-2</c:v>
                </c:pt>
                <c:pt idx="41">
                  <c:v>6.8919426602211925E-2</c:v>
                </c:pt>
                <c:pt idx="42">
                  <c:v>6.8069855411448082E-2</c:v>
                </c:pt>
                <c:pt idx="43">
                  <c:v>6.7220284220684226E-2</c:v>
                </c:pt>
                <c:pt idx="44">
                  <c:v>6.637071302992037E-2</c:v>
                </c:pt>
                <c:pt idx="45">
                  <c:v>6.5521141839156499E-2</c:v>
                </c:pt>
                <c:pt idx="46">
                  <c:v>6.4671570648392643E-2</c:v>
                </c:pt>
                <c:pt idx="47">
                  <c:v>6.3821999457628786E-2</c:v>
                </c:pt>
                <c:pt idx="48">
                  <c:v>6.297242826686493E-2</c:v>
                </c:pt>
                <c:pt idx="49">
                  <c:v>6.2122857076101073E-2</c:v>
                </c:pt>
                <c:pt idx="50">
                  <c:v>6.1273285885337217E-2</c:v>
                </c:pt>
                <c:pt idx="51">
                  <c:v>6.0423714694573361E-2</c:v>
                </c:pt>
                <c:pt idx="52">
                  <c:v>5.9574143503809504E-2</c:v>
                </c:pt>
                <c:pt idx="53">
                  <c:v>5.8724572313045648E-2</c:v>
                </c:pt>
                <c:pt idx="54">
                  <c:v>5.7875001122281784E-2</c:v>
                </c:pt>
                <c:pt idx="55">
                  <c:v>5.7025429931517928E-2</c:v>
                </c:pt>
                <c:pt idx="56">
                  <c:v>5.6175858740754071E-2</c:v>
                </c:pt>
                <c:pt idx="57">
                  <c:v>5.5326287549990208E-2</c:v>
                </c:pt>
                <c:pt idx="58">
                  <c:v>5.4476716359226351E-2</c:v>
                </c:pt>
                <c:pt idx="59">
                  <c:v>5.3627145168462495E-2</c:v>
                </c:pt>
                <c:pt idx="60">
                  <c:v>5.2777573977698639E-2</c:v>
                </c:pt>
                <c:pt idx="61">
                  <c:v>5.1928002786934782E-2</c:v>
                </c:pt>
                <c:pt idx="62">
                  <c:v>5.1078431596170926E-2</c:v>
                </c:pt>
                <c:pt idx="63">
                  <c:v>5.0228860405407069E-2</c:v>
                </c:pt>
                <c:pt idx="64">
                  <c:v>4.9379289214643206E-2</c:v>
                </c:pt>
                <c:pt idx="65">
                  <c:v>4.8529718023879349E-2</c:v>
                </c:pt>
                <c:pt idx="66">
                  <c:v>4.7680146833115493E-2</c:v>
                </c:pt>
                <c:pt idx="67">
                  <c:v>4.683057564235163E-2</c:v>
                </c:pt>
                <c:pt idx="68">
                  <c:v>4.5981004451587773E-2</c:v>
                </c:pt>
                <c:pt idx="69">
                  <c:v>4.5131433260823917E-2</c:v>
                </c:pt>
                <c:pt idx="70">
                  <c:v>4.428186207006006E-2</c:v>
                </c:pt>
                <c:pt idx="71">
                  <c:v>4.3432290879296204E-2</c:v>
                </c:pt>
                <c:pt idx="72">
                  <c:v>4.2582719688532347E-2</c:v>
                </c:pt>
                <c:pt idx="73">
                  <c:v>4.1733148497768491E-2</c:v>
                </c:pt>
                <c:pt idx="74">
                  <c:v>4.0883577307004627E-2</c:v>
                </c:pt>
                <c:pt idx="75">
                  <c:v>4.0034006116240771E-2</c:v>
                </c:pt>
                <c:pt idx="76">
                  <c:v>3.9184434925476914E-2</c:v>
                </c:pt>
                <c:pt idx="77">
                  <c:v>3.8334863734713051E-2</c:v>
                </c:pt>
                <c:pt idx="78">
                  <c:v>3.7485292543949195E-2</c:v>
                </c:pt>
                <c:pt idx="79">
                  <c:v>3.6635721353185338E-2</c:v>
                </c:pt>
                <c:pt idx="80">
                  <c:v>3.5786150162421482E-2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Sheet3!$F$2:$F$82</c15:f>
                <c15:dlblRangeCache>
                  <c:ptCount val="81"/>
                  <c:pt idx="0">
                    <c:v>-1</c:v>
                  </c:pt>
                  <c:pt idx="1">
                    <c:v>-0.95</c:v>
                  </c:pt>
                  <c:pt idx="2">
                    <c:v>-0.925</c:v>
                  </c:pt>
                  <c:pt idx="3">
                    <c:v>-0.9</c:v>
                  </c:pt>
                  <c:pt idx="4">
                    <c:v>-0.875</c:v>
                  </c:pt>
                  <c:pt idx="5">
                    <c:v>-0.85</c:v>
                  </c:pt>
                  <c:pt idx="6">
                    <c:v>-0.825</c:v>
                  </c:pt>
                  <c:pt idx="7">
                    <c:v>-0.8</c:v>
                  </c:pt>
                  <c:pt idx="8">
                    <c:v>-0.775</c:v>
                  </c:pt>
                  <c:pt idx="9">
                    <c:v>-0.75</c:v>
                  </c:pt>
                  <c:pt idx="10">
                    <c:v>-0.744</c:v>
                  </c:pt>
                  <c:pt idx="11">
                    <c:v>-0.725</c:v>
                  </c:pt>
                  <c:pt idx="12">
                    <c:v>-0.7</c:v>
                  </c:pt>
                  <c:pt idx="13">
                    <c:v>-0.675</c:v>
                  </c:pt>
                  <c:pt idx="14">
                    <c:v>-0.65</c:v>
                  </c:pt>
                  <c:pt idx="15">
                    <c:v>-0.625</c:v>
                  </c:pt>
                  <c:pt idx="16">
                    <c:v>-0.6</c:v>
                  </c:pt>
                  <c:pt idx="17">
                    <c:v>-0.575</c:v>
                  </c:pt>
                  <c:pt idx="18">
                    <c:v>-0.55</c:v>
                  </c:pt>
                  <c:pt idx="19">
                    <c:v>-0.525</c:v>
                  </c:pt>
                  <c:pt idx="20">
                    <c:v>-0.5</c:v>
                  </c:pt>
                  <c:pt idx="21">
                    <c:v>-0.475</c:v>
                  </c:pt>
                  <c:pt idx="22">
                    <c:v>-0.45</c:v>
                  </c:pt>
                  <c:pt idx="23">
                    <c:v>-0.425</c:v>
                  </c:pt>
                  <c:pt idx="24">
                    <c:v>-0.4</c:v>
                  </c:pt>
                  <c:pt idx="25">
                    <c:v>-0.375</c:v>
                  </c:pt>
                  <c:pt idx="26">
                    <c:v>-0.35</c:v>
                  </c:pt>
                  <c:pt idx="27">
                    <c:v>-0.325</c:v>
                  </c:pt>
                  <c:pt idx="28">
                    <c:v>-0.3</c:v>
                  </c:pt>
                  <c:pt idx="29">
                    <c:v>-0.275</c:v>
                  </c:pt>
                  <c:pt idx="30">
                    <c:v>-0.25</c:v>
                  </c:pt>
                  <c:pt idx="31">
                    <c:v>-0.225</c:v>
                  </c:pt>
                  <c:pt idx="32">
                    <c:v>-0.2</c:v>
                  </c:pt>
                  <c:pt idx="33">
                    <c:v>-0.175</c:v>
                  </c:pt>
                  <c:pt idx="34">
                    <c:v>-0.15</c:v>
                  </c:pt>
                  <c:pt idx="35">
                    <c:v>-0.125</c:v>
                  </c:pt>
                  <c:pt idx="36">
                    <c:v>-0.1</c:v>
                  </c:pt>
                  <c:pt idx="37">
                    <c:v>-0.075</c:v>
                  </c:pt>
                  <c:pt idx="38">
                    <c:v>-0.05</c:v>
                  </c:pt>
                  <c:pt idx="39">
                    <c:v>-0.025</c:v>
                  </c:pt>
                  <c:pt idx="40">
                    <c:v>0</c:v>
                  </c:pt>
                  <c:pt idx="41">
                    <c:v>0.025</c:v>
                  </c:pt>
                  <c:pt idx="42">
                    <c:v>0.05</c:v>
                  </c:pt>
                  <c:pt idx="43">
                    <c:v>0.075</c:v>
                  </c:pt>
                  <c:pt idx="44">
                    <c:v>0.1</c:v>
                  </c:pt>
                  <c:pt idx="45">
                    <c:v>0.125</c:v>
                  </c:pt>
                  <c:pt idx="46">
                    <c:v>0.15</c:v>
                  </c:pt>
                  <c:pt idx="47">
                    <c:v>0.175</c:v>
                  </c:pt>
                  <c:pt idx="48">
                    <c:v>0.2</c:v>
                  </c:pt>
                  <c:pt idx="49">
                    <c:v>0.225</c:v>
                  </c:pt>
                  <c:pt idx="50">
                    <c:v>0.25</c:v>
                  </c:pt>
                  <c:pt idx="51">
                    <c:v>0.275</c:v>
                  </c:pt>
                  <c:pt idx="52">
                    <c:v>0.3</c:v>
                  </c:pt>
                  <c:pt idx="53">
                    <c:v>0.325</c:v>
                  </c:pt>
                  <c:pt idx="54">
                    <c:v>0.35</c:v>
                  </c:pt>
                  <c:pt idx="55">
                    <c:v>0.375</c:v>
                  </c:pt>
                  <c:pt idx="56">
                    <c:v>0.4</c:v>
                  </c:pt>
                  <c:pt idx="57">
                    <c:v>0.425</c:v>
                  </c:pt>
                  <c:pt idx="58">
                    <c:v>0.45</c:v>
                  </c:pt>
                  <c:pt idx="59">
                    <c:v>0.475</c:v>
                  </c:pt>
                  <c:pt idx="60">
                    <c:v>0.5</c:v>
                  </c:pt>
                  <c:pt idx="61">
                    <c:v>0.525</c:v>
                  </c:pt>
                  <c:pt idx="62">
                    <c:v>0.55</c:v>
                  </c:pt>
                  <c:pt idx="63">
                    <c:v>0.575</c:v>
                  </c:pt>
                  <c:pt idx="64">
                    <c:v>0.6</c:v>
                  </c:pt>
                  <c:pt idx="65">
                    <c:v>0.625</c:v>
                  </c:pt>
                  <c:pt idx="66">
                    <c:v>0.65</c:v>
                  </c:pt>
                  <c:pt idx="67">
                    <c:v>0.675</c:v>
                  </c:pt>
                  <c:pt idx="68">
                    <c:v>0.7</c:v>
                  </c:pt>
                  <c:pt idx="69">
                    <c:v>0.725</c:v>
                  </c:pt>
                  <c:pt idx="70">
                    <c:v>0.75</c:v>
                  </c:pt>
                  <c:pt idx="71">
                    <c:v>0.775</c:v>
                  </c:pt>
                  <c:pt idx="72">
                    <c:v>0.8</c:v>
                  </c:pt>
                  <c:pt idx="73">
                    <c:v>0.825</c:v>
                  </c:pt>
                  <c:pt idx="74">
                    <c:v>0.85</c:v>
                  </c:pt>
                  <c:pt idx="75">
                    <c:v>0.875</c:v>
                  </c:pt>
                  <c:pt idx="76">
                    <c:v>0.9</c:v>
                  </c:pt>
                  <c:pt idx="77">
                    <c:v>0.925</c:v>
                  </c:pt>
                  <c:pt idx="78">
                    <c:v>0.95</c:v>
                  </c:pt>
                  <c:pt idx="79">
                    <c:v>0.975</c:v>
                  </c:pt>
                  <c:pt idx="80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F4-5F4E-9DD8-8A67F2C4B53F}"/>
            </c:ext>
          </c:extLst>
        </c:ser>
        <c:ser>
          <c:idx val="1"/>
          <c:order val="1"/>
          <c:tx>
            <c:v>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Sheet3!$R$57:$R$59</c:f>
              <c:numCache>
                <c:formatCode>0.00%</c:formatCode>
                <c:ptCount val="3"/>
                <c:pt idx="0" formatCode="General">
                  <c:v>0</c:v>
                </c:pt>
                <c:pt idx="1">
                  <c:v>0.21071651427365376</c:v>
                </c:pt>
                <c:pt idx="2">
                  <c:v>0.3</c:v>
                </c:pt>
              </c:numCache>
            </c:numRef>
          </c:xVal>
          <c:yVal>
            <c:numRef>
              <c:f>Sheet3!$S$57:$S$59</c:f>
              <c:numCache>
                <c:formatCode>0.00%</c:formatCode>
                <c:ptCount val="3"/>
                <c:pt idx="0" formatCode="0.00000%">
                  <c:v>0.01</c:v>
                </c:pt>
                <c:pt idx="1">
                  <c:v>9.5064897386803085E-2</c:v>
                </c:pt>
                <c:pt idx="2" formatCode="0.000%">
                  <c:v>0.13110806456725668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F4-5F4E-9DD8-8A67F2C4B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888303"/>
        <c:axId val="2083743343"/>
      </c:scatterChart>
      <c:scatterChart>
        <c:scatterStyle val="lineMarker"/>
        <c:varyColors val="0"/>
        <c:ser>
          <c:idx val="2"/>
          <c:order val="2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093189964157706E-2"/>
                  <c:y val="5.836575875486381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KO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6-12F4-5F4E-9DD8-8A67F2C4B5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PEP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7-12F4-5F4E-9DD8-8A67F2C4B5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Sheet3!$D$63:$E$63</c:f>
              <c:numCache>
                <c:formatCode>0.00%</c:formatCode>
                <c:ptCount val="2"/>
                <c:pt idx="0">
                  <c:v>0.16798101771329574</c:v>
                </c:pt>
                <c:pt idx="1">
                  <c:v>0.16222132945187862</c:v>
                </c:pt>
              </c:numCache>
            </c:numRef>
          </c:xVal>
          <c:yVal>
            <c:numRef>
              <c:f>Sheet3!$D$62:$E$62</c:f>
              <c:numCache>
                <c:formatCode>0.00%</c:formatCode>
                <c:ptCount val="2"/>
                <c:pt idx="0">
                  <c:v>3.5786150162421482E-2</c:v>
                </c:pt>
                <c:pt idx="1">
                  <c:v>6.9768997792975795E-2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12F4-5F4E-9DD8-8A67F2C4B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888303"/>
        <c:axId val="2083743343"/>
      </c:scatterChart>
      <c:valAx>
        <c:axId val="201988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743343"/>
        <c:crosses val="autoZero"/>
        <c:crossBetween val="midCat"/>
      </c:valAx>
      <c:valAx>
        <c:axId val="208374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8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367919088082"/>
          <c:y val="0.14845165776597091"/>
          <c:w val="0.81533015949085108"/>
          <c:h val="0.72110024037524623"/>
        </c:manualLayout>
      </c:layout>
      <c:scatterChart>
        <c:scatterStyle val="lineMarker"/>
        <c:varyColors val="0"/>
        <c:ser>
          <c:idx val="0"/>
          <c:order val="0"/>
          <c:tx>
            <c:v>Portfolio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5996161815334896E-2"/>
                  <c:y val="3.6470860508446439E-2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LOW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3-B785-1E4F-A02D-22D478CC6B9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1200"/>
                      <a:t>TSLA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4-B785-1E4F-A02D-22D478CC6B90}"/>
                </c:ext>
              </c:extLst>
            </c:dLbl>
            <c:dLbl>
              <c:idx val="2"/>
              <c:layout>
                <c:manualLayout>
                  <c:x val="4.6181113520783589E-3"/>
                  <c:y val="-2.418214718751205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NEM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B785-1E4F-A02D-22D478CC6B90}"/>
                </c:ext>
              </c:extLst>
            </c:dLbl>
            <c:dLbl>
              <c:idx val="3"/>
              <c:layout>
                <c:manualLayout>
                  <c:x val="-6.7370162455059014E-3"/>
                  <c:y val="3.083515152938098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GOLD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6-B785-1E4F-A02D-22D478CC6B90}"/>
                </c:ext>
              </c:extLst>
            </c:dLbl>
            <c:dLbl>
              <c:idx val="4"/>
              <c:layout>
                <c:manualLayout>
                  <c:x val="-2.3113972479454751E-3"/>
                  <c:y val="2.136974309351033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SPOT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2-B785-1E4F-A02D-22D478CC6B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Sheet5!$G$28:$K$28</c:f>
              <c:numCache>
                <c:formatCode>0.00%</c:formatCode>
                <c:ptCount val="5"/>
                <c:pt idx="0">
                  <c:v>0.34976594437563191</c:v>
                </c:pt>
                <c:pt idx="1">
                  <c:v>0.73788019628195833</c:v>
                </c:pt>
                <c:pt idx="2">
                  <c:v>0.28252356701048981</c:v>
                </c:pt>
                <c:pt idx="3">
                  <c:v>0.39436590464382754</c:v>
                </c:pt>
                <c:pt idx="4">
                  <c:v>0.46809782056032678</c:v>
                </c:pt>
              </c:numCache>
            </c:numRef>
          </c:xVal>
          <c:yVal>
            <c:numRef>
              <c:f>Sheet5!$G$27:$K$27</c:f>
              <c:numCache>
                <c:formatCode>0.00%</c:formatCode>
                <c:ptCount val="5"/>
                <c:pt idx="0">
                  <c:v>0.28110673521401336</c:v>
                </c:pt>
                <c:pt idx="1">
                  <c:v>1.3259865693097299</c:v>
                </c:pt>
                <c:pt idx="2">
                  <c:v>0.34163947259022392</c:v>
                </c:pt>
                <c:pt idx="3">
                  <c:v>0.2556485817585209</c:v>
                </c:pt>
                <c:pt idx="4">
                  <c:v>0.36048305339719033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Sheet5!$G$30:$K$30</c15:f>
                <c15:dlblRangeCache>
                  <c:ptCount val="5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785-1E4F-A02D-22D478CC6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971695"/>
        <c:axId val="2009648943"/>
      </c:scatterChart>
      <c:scatterChart>
        <c:scatterStyle val="smoothMarker"/>
        <c:varyColors val="0"/>
        <c:ser>
          <c:idx val="11"/>
          <c:order val="1"/>
          <c:tx>
            <c:v>Efficient Frontier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Sheet5!$Q$55:$AV$55</c:f>
              <c:numCache>
                <c:formatCode>0.00%</c:formatCode>
                <c:ptCount val="32"/>
                <c:pt idx="0">
                  <c:v>0.26884365147818917</c:v>
                </c:pt>
                <c:pt idx="1">
                  <c:v>0.25725621702371343</c:v>
                </c:pt>
                <c:pt idx="2">
                  <c:v>0.24467735480080471</c:v>
                </c:pt>
                <c:pt idx="3">
                  <c:v>0.23453111740225352</c:v>
                </c:pt>
                <c:pt idx="4">
                  <c:v>0.22714372643871328</c:v>
                </c:pt>
                <c:pt idx="5">
                  <c:v>0.22278978932101029</c:v>
                </c:pt>
                <c:pt idx="6">
                  <c:v>0.22164814077567091</c:v>
                </c:pt>
                <c:pt idx="7">
                  <c:v>0.22376795286516113</c:v>
                </c:pt>
                <c:pt idx="8">
                  <c:v>0.22905869439574372</c:v>
                </c:pt>
                <c:pt idx="9">
                  <c:v>0.237308374392216</c:v>
                </c:pt>
                <c:pt idx="10">
                  <c:v>0.24822214640246157</c:v>
                </c:pt>
                <c:pt idx="11">
                  <c:v>0.26146662062716486</c:v>
                </c:pt>
                <c:pt idx="12">
                  <c:v>0.27670732510960006</c:v>
                </c:pt>
                <c:pt idx="13">
                  <c:v>0.29363358827968888</c:v>
                </c:pt>
                <c:pt idx="14">
                  <c:v>0.31197117630147386</c:v>
                </c:pt>
                <c:pt idx="15">
                  <c:v>0.33148595135861192</c:v>
                </c:pt>
                <c:pt idx="16">
                  <c:v>0.3519821689689478</c:v>
                </c:pt>
                <c:pt idx="17">
                  <c:v>0.37329820382775514</c:v>
                </c:pt>
                <c:pt idx="18">
                  <c:v>0.39530145597141236</c:v>
                </c:pt>
                <c:pt idx="19">
                  <c:v>0.41788338500982319</c:v>
                </c:pt>
                <c:pt idx="20">
                  <c:v>0.44095509531619126</c:v>
                </c:pt>
                <c:pt idx="21">
                  <c:v>0.46444360164885079</c:v>
                </c:pt>
                <c:pt idx="22">
                  <c:v>0.48828875931090004</c:v>
                </c:pt>
                <c:pt idx="23">
                  <c:v>0.51244078307232055</c:v>
                </c:pt>
                <c:pt idx="24">
                  <c:v>0.53685825892105454</c:v>
                </c:pt>
                <c:pt idx="25">
                  <c:v>0.56150655785778081</c:v>
                </c:pt>
                <c:pt idx="26">
                  <c:v>0.58635657171418887</c:v>
                </c:pt>
                <c:pt idx="27">
                  <c:v>0.61138370455640689</c:v>
                </c:pt>
                <c:pt idx="28">
                  <c:v>0.63656706601220869</c:v>
                </c:pt>
                <c:pt idx="29">
                  <c:v>0.66188882389359127</c:v>
                </c:pt>
                <c:pt idx="30">
                  <c:v>0.73854174912252291</c:v>
                </c:pt>
                <c:pt idx="31">
                  <c:v>0.84195940844464578</c:v>
                </c:pt>
              </c:numCache>
            </c:numRef>
          </c:xVal>
          <c:yVal>
            <c:numRef>
              <c:f>Sheet5!$Q$53:$AV$53</c:f>
              <c:numCache>
                <c:formatCode>0.00%</c:formatCode>
                <c:ptCount val="32"/>
                <c:pt idx="0">
                  <c:v>9.9999995864994418E-3</c:v>
                </c:pt>
                <c:pt idx="1">
                  <c:v>5.0000000293872179E-2</c:v>
                </c:pt>
                <c:pt idx="2">
                  <c:v>0.10000000036733021</c:v>
                </c:pt>
                <c:pt idx="3">
                  <c:v>0.15000000057589652</c:v>
                </c:pt>
                <c:pt idx="4">
                  <c:v>0.20000000057589506</c:v>
                </c:pt>
                <c:pt idx="5">
                  <c:v>0.25000000036732956</c:v>
                </c:pt>
                <c:pt idx="6">
                  <c:v>0.30000000036732821</c:v>
                </c:pt>
                <c:pt idx="7">
                  <c:v>0.35000000057589697</c:v>
                </c:pt>
                <c:pt idx="8">
                  <c:v>0.40000000057589608</c:v>
                </c:pt>
                <c:pt idx="9">
                  <c:v>0.45000000057589667</c:v>
                </c:pt>
                <c:pt idx="10">
                  <c:v>0.50000000057589589</c:v>
                </c:pt>
                <c:pt idx="11">
                  <c:v>0.55000000057589649</c:v>
                </c:pt>
                <c:pt idx="12">
                  <c:v>0.60000000057589553</c:v>
                </c:pt>
                <c:pt idx="13">
                  <c:v>0.65000000057589546</c:v>
                </c:pt>
                <c:pt idx="14">
                  <c:v>0.70000000036732912</c:v>
                </c:pt>
                <c:pt idx="15">
                  <c:v>0.75000000057589433</c:v>
                </c:pt>
                <c:pt idx="16">
                  <c:v>0.80000000036732877</c:v>
                </c:pt>
                <c:pt idx="17">
                  <c:v>0.85000000036733037</c:v>
                </c:pt>
                <c:pt idx="18">
                  <c:v>0.90000000057589513</c:v>
                </c:pt>
                <c:pt idx="19">
                  <c:v>0.95000000057589629</c:v>
                </c:pt>
                <c:pt idx="20">
                  <c:v>1.0000000003673308</c:v>
                </c:pt>
                <c:pt idx="21">
                  <c:v>1.0500000003673287</c:v>
                </c:pt>
                <c:pt idx="22">
                  <c:v>1.100000000367332</c:v>
                </c:pt>
                <c:pt idx="23">
                  <c:v>1.1500000003673283</c:v>
                </c:pt>
                <c:pt idx="24">
                  <c:v>1.2000000003673303</c:v>
                </c:pt>
                <c:pt idx="25">
                  <c:v>1.2500000003673306</c:v>
                </c:pt>
                <c:pt idx="26">
                  <c:v>1.300000000367328</c:v>
                </c:pt>
                <c:pt idx="27">
                  <c:v>1.3500000003673285</c:v>
                </c:pt>
                <c:pt idx="28">
                  <c:v>1.4000000003673292</c:v>
                </c:pt>
                <c:pt idx="29">
                  <c:v>1.4500000003673286</c:v>
                </c:pt>
                <c:pt idx="30">
                  <c:v>1.6000000017275993</c:v>
                </c:pt>
                <c:pt idx="31">
                  <c:v>1.8000000019646278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B785-1E4F-A02D-22D478CC6B90}"/>
            </c:ext>
          </c:extLst>
        </c:ser>
        <c:ser>
          <c:idx val="1"/>
          <c:order val="2"/>
          <c:tx>
            <c:v>No Short Selling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Sheet5!$Q$69:$AT$69</c:f>
              <c:numCache>
                <c:formatCode>0.00%</c:formatCode>
                <c:ptCount val="30"/>
                <c:pt idx="0">
                  <c:v>0.39436590464382754</c:v>
                </c:pt>
                <c:pt idx="1">
                  <c:v>0.37394169778434816</c:v>
                </c:pt>
                <c:pt idx="2">
                  <c:v>0.35846561623998641</c:v>
                </c:pt>
                <c:pt idx="3">
                  <c:v>0.3391105537625157</c:v>
                </c:pt>
                <c:pt idx="4">
                  <c:v>0.3155821261165101</c:v>
                </c:pt>
                <c:pt idx="5">
                  <c:v>0.3011618802575135</c:v>
                </c:pt>
                <c:pt idx="6">
                  <c:v>0.28758693666552654</c:v>
                </c:pt>
                <c:pt idx="7">
                  <c:v>0.27498250730944368</c:v>
                </c:pt>
                <c:pt idx="8">
                  <c:v>0.2509586894742018</c:v>
                </c:pt>
                <c:pt idx="9">
                  <c:v>0.25340399235068783</c:v>
                </c:pt>
                <c:pt idx="10">
                  <c:v>0.26217660391148079</c:v>
                </c:pt>
                <c:pt idx="11">
                  <c:v>0.27360563318745773</c:v>
                </c:pt>
                <c:pt idx="12">
                  <c:v>0.28737414552273532</c:v>
                </c:pt>
                <c:pt idx="13">
                  <c:v>0.30316443025607936</c:v>
                </c:pt>
                <c:pt idx="14">
                  <c:v>0.32096533269316391</c:v>
                </c:pt>
                <c:pt idx="15">
                  <c:v>0.34069728905185576</c:v>
                </c:pt>
                <c:pt idx="16">
                  <c:v>0.36242553639563097</c:v>
                </c:pt>
                <c:pt idx="17">
                  <c:v>0.38632692585501238</c:v>
                </c:pt>
                <c:pt idx="18">
                  <c:v>0.41202778617137964</c:v>
                </c:pt>
                <c:pt idx="19">
                  <c:v>0.43921084744123023</c:v>
                </c:pt>
                <c:pt idx="20">
                  <c:v>0.46761909624242215</c:v>
                </c:pt>
                <c:pt idx="21">
                  <c:v>0.49704206258791922</c:v>
                </c:pt>
                <c:pt idx="22">
                  <c:v>0.52731052830364056</c:v>
                </c:pt>
                <c:pt idx="23">
                  <c:v>0.55828587910393412</c:v>
                </c:pt>
                <c:pt idx="24">
                  <c:v>0.58985726621308809</c:v>
                </c:pt>
                <c:pt idx="25">
                  <c:v>0.62193392603430209</c:v>
                </c:pt>
                <c:pt idx="26">
                  <c:v>0.65444156679648746</c:v>
                </c:pt>
                <c:pt idx="27">
                  <c:v>0.6873190398207949</c:v>
                </c:pt>
                <c:pt idx="28">
                  <c:v>0.72051572002271769</c:v>
                </c:pt>
                <c:pt idx="29">
                  <c:v>0.73788019628195811</c:v>
                </c:pt>
              </c:numCache>
            </c:numRef>
          </c:xVal>
          <c:yVal>
            <c:numRef>
              <c:f>Sheet5!$Q$67:$AT$67</c:f>
              <c:numCache>
                <c:formatCode>0.00%</c:formatCode>
                <c:ptCount val="30"/>
                <c:pt idx="0">
                  <c:v>0.2556485817585209</c:v>
                </c:pt>
                <c:pt idx="1">
                  <c:v>0.25799900000000003</c:v>
                </c:pt>
                <c:pt idx="2">
                  <c:v>0.2599999998072603</c:v>
                </c:pt>
                <c:pt idx="3">
                  <c:v>0.26299900000000004</c:v>
                </c:pt>
                <c:pt idx="4">
                  <c:v>0.27000000026994686</c:v>
                </c:pt>
                <c:pt idx="5">
                  <c:v>0.2800000009334348</c:v>
                </c:pt>
                <c:pt idx="6">
                  <c:v>0.29000000093139061</c:v>
                </c:pt>
                <c:pt idx="7">
                  <c:v>0.3000000046000274</c:v>
                </c:pt>
                <c:pt idx="8">
                  <c:v>0.32500000017845743</c:v>
                </c:pt>
                <c:pt idx="9">
                  <c:v>0.35000000534580505</c:v>
                </c:pt>
                <c:pt idx="10">
                  <c:v>0.40000099982531223</c:v>
                </c:pt>
                <c:pt idx="11">
                  <c:v>0.45000099982531611</c:v>
                </c:pt>
                <c:pt idx="12">
                  <c:v>0.49999999982536453</c:v>
                </c:pt>
                <c:pt idx="13">
                  <c:v>0.54999999982885217</c:v>
                </c:pt>
                <c:pt idx="14">
                  <c:v>0.59999999996539632</c:v>
                </c:pt>
                <c:pt idx="15">
                  <c:v>0.64999999996539626</c:v>
                </c:pt>
                <c:pt idx="16">
                  <c:v>0.70000000000006901</c:v>
                </c:pt>
                <c:pt idx="17">
                  <c:v>0.75000000000006906</c:v>
                </c:pt>
                <c:pt idx="18">
                  <c:v>0.80000099999999996</c:v>
                </c:pt>
                <c:pt idx="19">
                  <c:v>0.85000000000006892</c:v>
                </c:pt>
                <c:pt idx="20">
                  <c:v>0.90000000000006908</c:v>
                </c:pt>
                <c:pt idx="21">
                  <c:v>0.95000000000006879</c:v>
                </c:pt>
                <c:pt idx="22">
                  <c:v>1.0000009999999997</c:v>
                </c:pt>
                <c:pt idx="23">
                  <c:v>1.0500009999999997</c:v>
                </c:pt>
                <c:pt idx="24">
                  <c:v>1.1000009999999998</c:v>
                </c:pt>
                <c:pt idx="25">
                  <c:v>1.1500009999999996</c:v>
                </c:pt>
                <c:pt idx="26">
                  <c:v>1.2000009999999999</c:v>
                </c:pt>
                <c:pt idx="27">
                  <c:v>1.2500009999999999</c:v>
                </c:pt>
                <c:pt idx="28">
                  <c:v>1.300001</c:v>
                </c:pt>
                <c:pt idx="29">
                  <c:v>1.3259865693097297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B785-1E4F-A02D-22D478CC6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971695"/>
        <c:axId val="2009648943"/>
      </c:scatterChart>
      <c:valAx>
        <c:axId val="205397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648943"/>
        <c:crosses val="autoZero"/>
        <c:crossBetween val="midCat"/>
      </c:valAx>
      <c:valAx>
        <c:axId val="20096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97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Frontier(With Shortselling)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Sheet5!$Q$55:$AV$55</c:f>
              <c:numCache>
                <c:formatCode>0.00%</c:formatCode>
                <c:ptCount val="32"/>
                <c:pt idx="0">
                  <c:v>0.26884365147818917</c:v>
                </c:pt>
                <c:pt idx="1">
                  <c:v>0.25725621702371343</c:v>
                </c:pt>
                <c:pt idx="2">
                  <c:v>0.24467735480080471</c:v>
                </c:pt>
                <c:pt idx="3">
                  <c:v>0.23453111740225352</c:v>
                </c:pt>
                <c:pt idx="4">
                  <c:v>0.22714372643871328</c:v>
                </c:pt>
                <c:pt idx="5">
                  <c:v>0.22278978932101029</c:v>
                </c:pt>
                <c:pt idx="6">
                  <c:v>0.22164814077567091</c:v>
                </c:pt>
                <c:pt idx="7">
                  <c:v>0.22376795286516113</c:v>
                </c:pt>
                <c:pt idx="8">
                  <c:v>0.22905869439574372</c:v>
                </c:pt>
                <c:pt idx="9">
                  <c:v>0.237308374392216</c:v>
                </c:pt>
                <c:pt idx="10">
                  <c:v>0.24822214640246157</c:v>
                </c:pt>
                <c:pt idx="11">
                  <c:v>0.26146662062716486</c:v>
                </c:pt>
                <c:pt idx="12">
                  <c:v>0.27670732510960006</c:v>
                </c:pt>
                <c:pt idx="13">
                  <c:v>0.29363358827968888</c:v>
                </c:pt>
                <c:pt idx="14">
                  <c:v>0.31197117630147386</c:v>
                </c:pt>
                <c:pt idx="15">
                  <c:v>0.33148595135861192</c:v>
                </c:pt>
                <c:pt idx="16">
                  <c:v>0.3519821689689478</c:v>
                </c:pt>
                <c:pt idx="17">
                  <c:v>0.37329820382775514</c:v>
                </c:pt>
                <c:pt idx="18">
                  <c:v>0.39530145597141236</c:v>
                </c:pt>
                <c:pt idx="19">
                  <c:v>0.41788338500982319</c:v>
                </c:pt>
                <c:pt idx="20">
                  <c:v>0.44095509531619126</c:v>
                </c:pt>
                <c:pt idx="21">
                  <c:v>0.46444360164885079</c:v>
                </c:pt>
                <c:pt idx="22">
                  <c:v>0.48828875931090004</c:v>
                </c:pt>
                <c:pt idx="23">
                  <c:v>0.51244078307232055</c:v>
                </c:pt>
                <c:pt idx="24">
                  <c:v>0.53685825892105454</c:v>
                </c:pt>
                <c:pt idx="25">
                  <c:v>0.56150655785778081</c:v>
                </c:pt>
                <c:pt idx="26">
                  <c:v>0.58635657171418887</c:v>
                </c:pt>
                <c:pt idx="27">
                  <c:v>0.61138370455640689</c:v>
                </c:pt>
                <c:pt idx="28">
                  <c:v>0.63656706601220869</c:v>
                </c:pt>
                <c:pt idx="29">
                  <c:v>0.66188882389359127</c:v>
                </c:pt>
                <c:pt idx="30">
                  <c:v>0.73854174912252291</c:v>
                </c:pt>
                <c:pt idx="31">
                  <c:v>0.84195940844464578</c:v>
                </c:pt>
              </c:numCache>
            </c:numRef>
          </c:xVal>
          <c:yVal>
            <c:numRef>
              <c:f>Sheet5!$Q$53:$AV$53</c:f>
              <c:numCache>
                <c:formatCode>0.00%</c:formatCode>
                <c:ptCount val="32"/>
                <c:pt idx="0">
                  <c:v>9.9999995864994418E-3</c:v>
                </c:pt>
                <c:pt idx="1">
                  <c:v>5.0000000293872179E-2</c:v>
                </c:pt>
                <c:pt idx="2">
                  <c:v>0.10000000036733021</c:v>
                </c:pt>
                <c:pt idx="3">
                  <c:v>0.15000000057589652</c:v>
                </c:pt>
                <c:pt idx="4">
                  <c:v>0.20000000057589506</c:v>
                </c:pt>
                <c:pt idx="5">
                  <c:v>0.25000000036732956</c:v>
                </c:pt>
                <c:pt idx="6">
                  <c:v>0.30000000036732821</c:v>
                </c:pt>
                <c:pt idx="7">
                  <c:v>0.35000000057589697</c:v>
                </c:pt>
                <c:pt idx="8">
                  <c:v>0.40000000057589608</c:v>
                </c:pt>
                <c:pt idx="9">
                  <c:v>0.45000000057589667</c:v>
                </c:pt>
                <c:pt idx="10">
                  <c:v>0.50000000057589589</c:v>
                </c:pt>
                <c:pt idx="11">
                  <c:v>0.55000000057589649</c:v>
                </c:pt>
                <c:pt idx="12">
                  <c:v>0.60000000057589553</c:v>
                </c:pt>
                <c:pt idx="13">
                  <c:v>0.65000000057589546</c:v>
                </c:pt>
                <c:pt idx="14">
                  <c:v>0.70000000036732912</c:v>
                </c:pt>
                <c:pt idx="15">
                  <c:v>0.75000000057589433</c:v>
                </c:pt>
                <c:pt idx="16">
                  <c:v>0.80000000036732877</c:v>
                </c:pt>
                <c:pt idx="17">
                  <c:v>0.85000000036733037</c:v>
                </c:pt>
                <c:pt idx="18">
                  <c:v>0.90000000057589513</c:v>
                </c:pt>
                <c:pt idx="19">
                  <c:v>0.95000000057589629</c:v>
                </c:pt>
                <c:pt idx="20">
                  <c:v>1.0000000003673308</c:v>
                </c:pt>
                <c:pt idx="21">
                  <c:v>1.0500000003673287</c:v>
                </c:pt>
                <c:pt idx="22">
                  <c:v>1.100000000367332</c:v>
                </c:pt>
                <c:pt idx="23">
                  <c:v>1.1500000003673283</c:v>
                </c:pt>
                <c:pt idx="24">
                  <c:v>1.2000000003673303</c:v>
                </c:pt>
                <c:pt idx="25">
                  <c:v>1.2500000003673306</c:v>
                </c:pt>
                <c:pt idx="26">
                  <c:v>1.300000000367328</c:v>
                </c:pt>
                <c:pt idx="27">
                  <c:v>1.3500000003673285</c:v>
                </c:pt>
                <c:pt idx="28">
                  <c:v>1.4000000003673292</c:v>
                </c:pt>
                <c:pt idx="29">
                  <c:v>1.4500000003673286</c:v>
                </c:pt>
                <c:pt idx="30">
                  <c:v>1.6000000017275993</c:v>
                </c:pt>
                <c:pt idx="31">
                  <c:v>1.8000000019646278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C33-364D-B1C2-BB1E8648247D}"/>
            </c:ext>
          </c:extLst>
        </c:ser>
        <c:ser>
          <c:idx val="1"/>
          <c:order val="1"/>
          <c:tx>
            <c:v>Sharp ratio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C33-364D-B1C2-BB1E8648247D}"/>
                </c:ext>
              </c:extLst>
            </c:dLbl>
            <c:dLbl>
              <c:idx val="1"/>
              <c:layout>
                <c:manualLayout>
                  <c:x val="-8.6586995491753055E-2"/>
                  <c:y val="-9.327586299758761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>
                        <a:effectLst/>
                      </a:rPr>
                      <a:t>r=89.13%, </a:t>
                    </a:r>
                    <a:r>
                      <a:rPr lang="el-GR" sz="1200">
                        <a:effectLst/>
                      </a:rPr>
                      <a:t>σ=39.14%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C33-364D-B1C2-BB1E8648247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C33-364D-B1C2-BB1E864824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Sheet5!$F$56:$H$56</c:f>
              <c:numCache>
                <c:formatCode>0.00%</c:formatCode>
                <c:ptCount val="3"/>
                <c:pt idx="0" formatCode="General">
                  <c:v>0</c:v>
                </c:pt>
                <c:pt idx="1">
                  <c:v>0.39144558542200725</c:v>
                </c:pt>
                <c:pt idx="2">
                  <c:v>0.8</c:v>
                </c:pt>
              </c:numCache>
            </c:numRef>
          </c:xVal>
          <c:yVal>
            <c:numRef>
              <c:f>Sheet5!$F$57:$H$57</c:f>
              <c:numCache>
                <c:formatCode>0.00%</c:formatCode>
                <c:ptCount val="3"/>
                <c:pt idx="0" formatCode="0.00000%">
                  <c:v>0.01</c:v>
                </c:pt>
                <c:pt idx="1">
                  <c:v>0.89133840579067991</c:v>
                </c:pt>
                <c:pt idx="2">
                  <c:v>1.8111972823053442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C33-364D-B1C2-BB1E86482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244303"/>
        <c:axId val="2108423519"/>
      </c:scatterChart>
      <c:valAx>
        <c:axId val="210824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423519"/>
        <c:crosses val="autoZero"/>
        <c:crossBetween val="midCat"/>
      </c:valAx>
      <c:valAx>
        <c:axId val="210842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244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Portfolio(No Shortselling)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Sheet5!$Q$69:$AT$69</c:f>
              <c:numCache>
                <c:formatCode>0.00%</c:formatCode>
                <c:ptCount val="30"/>
                <c:pt idx="0">
                  <c:v>0.39436590464382754</c:v>
                </c:pt>
                <c:pt idx="1">
                  <c:v>0.37394169778434816</c:v>
                </c:pt>
                <c:pt idx="2">
                  <c:v>0.35846561623998641</c:v>
                </c:pt>
                <c:pt idx="3">
                  <c:v>0.3391105537625157</c:v>
                </c:pt>
                <c:pt idx="4">
                  <c:v>0.3155821261165101</c:v>
                </c:pt>
                <c:pt idx="5">
                  <c:v>0.3011618802575135</c:v>
                </c:pt>
                <c:pt idx="6">
                  <c:v>0.28758693666552654</c:v>
                </c:pt>
                <c:pt idx="7">
                  <c:v>0.27498250730944368</c:v>
                </c:pt>
                <c:pt idx="8">
                  <c:v>0.2509586894742018</c:v>
                </c:pt>
                <c:pt idx="9">
                  <c:v>0.25340399235068783</c:v>
                </c:pt>
                <c:pt idx="10">
                  <c:v>0.26217660391148079</c:v>
                </c:pt>
                <c:pt idx="11">
                  <c:v>0.27360563318745773</c:v>
                </c:pt>
                <c:pt idx="12">
                  <c:v>0.28737414552273532</c:v>
                </c:pt>
                <c:pt idx="13">
                  <c:v>0.30316443025607936</c:v>
                </c:pt>
                <c:pt idx="14">
                  <c:v>0.32096533269316391</c:v>
                </c:pt>
                <c:pt idx="15">
                  <c:v>0.34069728905185576</c:v>
                </c:pt>
                <c:pt idx="16">
                  <c:v>0.36242553639563097</c:v>
                </c:pt>
                <c:pt idx="17">
                  <c:v>0.38632692585501238</c:v>
                </c:pt>
                <c:pt idx="18">
                  <c:v>0.41202778617137964</c:v>
                </c:pt>
                <c:pt idx="19">
                  <c:v>0.43921084744123023</c:v>
                </c:pt>
                <c:pt idx="20">
                  <c:v>0.46761909624242215</c:v>
                </c:pt>
                <c:pt idx="21">
                  <c:v>0.49704206258791922</c:v>
                </c:pt>
                <c:pt idx="22">
                  <c:v>0.52731052830364056</c:v>
                </c:pt>
                <c:pt idx="23">
                  <c:v>0.55828587910393412</c:v>
                </c:pt>
                <c:pt idx="24">
                  <c:v>0.58985726621308809</c:v>
                </c:pt>
                <c:pt idx="25">
                  <c:v>0.62193392603430209</c:v>
                </c:pt>
                <c:pt idx="26">
                  <c:v>0.65444156679648746</c:v>
                </c:pt>
                <c:pt idx="27">
                  <c:v>0.6873190398207949</c:v>
                </c:pt>
                <c:pt idx="28">
                  <c:v>0.72051572002271769</c:v>
                </c:pt>
                <c:pt idx="29">
                  <c:v>0.73788019628195811</c:v>
                </c:pt>
              </c:numCache>
            </c:numRef>
          </c:xVal>
          <c:yVal>
            <c:numRef>
              <c:f>Sheet5!$Q$67:$AT$67</c:f>
              <c:numCache>
                <c:formatCode>0.00%</c:formatCode>
                <c:ptCount val="30"/>
                <c:pt idx="0">
                  <c:v>0.2556485817585209</c:v>
                </c:pt>
                <c:pt idx="1">
                  <c:v>0.25799900000000003</c:v>
                </c:pt>
                <c:pt idx="2">
                  <c:v>0.2599999998072603</c:v>
                </c:pt>
                <c:pt idx="3">
                  <c:v>0.26299900000000004</c:v>
                </c:pt>
                <c:pt idx="4">
                  <c:v>0.27000000026994686</c:v>
                </c:pt>
                <c:pt idx="5">
                  <c:v>0.2800000009334348</c:v>
                </c:pt>
                <c:pt idx="6">
                  <c:v>0.29000000093139061</c:v>
                </c:pt>
                <c:pt idx="7">
                  <c:v>0.3000000046000274</c:v>
                </c:pt>
                <c:pt idx="8">
                  <c:v>0.32500000017845743</c:v>
                </c:pt>
                <c:pt idx="9">
                  <c:v>0.35000000534580505</c:v>
                </c:pt>
                <c:pt idx="10">
                  <c:v>0.40000099982531223</c:v>
                </c:pt>
                <c:pt idx="11">
                  <c:v>0.45000099982531611</c:v>
                </c:pt>
                <c:pt idx="12">
                  <c:v>0.49999999982536453</c:v>
                </c:pt>
                <c:pt idx="13">
                  <c:v>0.54999999982885217</c:v>
                </c:pt>
                <c:pt idx="14">
                  <c:v>0.59999999996539632</c:v>
                </c:pt>
                <c:pt idx="15">
                  <c:v>0.64999999996539626</c:v>
                </c:pt>
                <c:pt idx="16">
                  <c:v>0.70000000000006901</c:v>
                </c:pt>
                <c:pt idx="17">
                  <c:v>0.75000000000006906</c:v>
                </c:pt>
                <c:pt idx="18">
                  <c:v>0.80000099999999996</c:v>
                </c:pt>
                <c:pt idx="19">
                  <c:v>0.85000000000006892</c:v>
                </c:pt>
                <c:pt idx="20">
                  <c:v>0.90000000000006908</c:v>
                </c:pt>
                <c:pt idx="21">
                  <c:v>0.95000000000006879</c:v>
                </c:pt>
                <c:pt idx="22">
                  <c:v>1.0000009999999997</c:v>
                </c:pt>
                <c:pt idx="23">
                  <c:v>1.0500009999999997</c:v>
                </c:pt>
                <c:pt idx="24">
                  <c:v>1.1000009999999998</c:v>
                </c:pt>
                <c:pt idx="25">
                  <c:v>1.1500009999999996</c:v>
                </c:pt>
                <c:pt idx="26">
                  <c:v>1.2000009999999999</c:v>
                </c:pt>
                <c:pt idx="27">
                  <c:v>1.2500009999999999</c:v>
                </c:pt>
                <c:pt idx="28">
                  <c:v>1.300001</c:v>
                </c:pt>
                <c:pt idx="29">
                  <c:v>1.3259865693097297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4C-1E4B-997D-EB27D597E40F}"/>
            </c:ext>
          </c:extLst>
        </c:ser>
        <c:ser>
          <c:idx val="1"/>
          <c:order val="1"/>
          <c:tx>
            <c:v>Sharp ratio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B4C-1E4B-997D-EB27D597E40F}"/>
                </c:ext>
              </c:extLst>
            </c:dLbl>
            <c:dLbl>
              <c:idx val="1"/>
              <c:layout>
                <c:manualLayout>
                  <c:x val="-0.11490475697350837"/>
                  <c:y val="-5.4456397689206827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effectLst/>
                      </a:rPr>
                      <a:t>r=78.63%, </a:t>
                    </a:r>
                    <a:r>
                      <a:rPr lang="el-GR" sz="1200">
                        <a:effectLst/>
                      </a:rPr>
                      <a:t>σ=40.48%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B4C-1E4B-997D-EB27D597E40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B4C-1E4B-997D-EB27D597E40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Sheet5!$J$56:$L$56</c:f>
              <c:numCache>
                <c:formatCode>0.00%</c:formatCode>
                <c:ptCount val="3"/>
                <c:pt idx="0" formatCode="General">
                  <c:v>0</c:v>
                </c:pt>
                <c:pt idx="1">
                  <c:v>0.40483390344669917</c:v>
                </c:pt>
                <c:pt idx="2">
                  <c:v>0.7</c:v>
                </c:pt>
              </c:numCache>
            </c:numRef>
          </c:xVal>
          <c:yVal>
            <c:numRef>
              <c:f>Sheet5!$J$57:$L$57</c:f>
              <c:numCache>
                <c:formatCode>0.00%</c:formatCode>
                <c:ptCount val="3"/>
                <c:pt idx="0" formatCode="0.00000%">
                  <c:v>0.01</c:v>
                </c:pt>
                <c:pt idx="1">
                  <c:v>0.78631590619316416</c:v>
                </c:pt>
                <c:pt idx="2">
                  <c:v>1.35233108864797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B4C-1E4B-997D-EB27D597E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109119"/>
        <c:axId val="1695227775"/>
      </c:scatterChart>
      <c:valAx>
        <c:axId val="208010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27775"/>
        <c:crosses val="autoZero"/>
        <c:crossBetween val="midCat"/>
      </c:valAx>
      <c:valAx>
        <c:axId val="169522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109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367919088082"/>
          <c:y val="0.14845165776597091"/>
          <c:w val="0.81533015949085108"/>
          <c:h val="0.72110024037524623"/>
        </c:manualLayout>
      </c:layout>
      <c:scatterChart>
        <c:scatterStyle val="lineMarker"/>
        <c:varyColors val="0"/>
        <c:ser>
          <c:idx val="0"/>
          <c:order val="0"/>
          <c:tx>
            <c:v>Portfolio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205403037900258E-2"/>
                  <c:y val="5.563950565540534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LOW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0-A92F-2040-9000-3A11E10FFA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TSLA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1-A92F-2040-9000-3A11E10FFA6E}"/>
                </c:ext>
              </c:extLst>
            </c:dLbl>
            <c:dLbl>
              <c:idx val="2"/>
              <c:layout>
                <c:manualLayout>
                  <c:x val="-6.9391884493438208E-2"/>
                  <c:y val="-9.273250942567543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NEM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2-A92F-2040-9000-3A11E10FFA6E}"/>
                </c:ext>
              </c:extLst>
            </c:dLbl>
            <c:dLbl>
              <c:idx val="3"/>
              <c:layout>
                <c:manualLayout>
                  <c:x val="-5.5513507594751538E-3"/>
                  <c:y val="6.491275659797281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GOLD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3-A92F-2040-9000-3A11E10FFA6E}"/>
                </c:ext>
              </c:extLst>
            </c:dLbl>
            <c:dLbl>
              <c:idx val="4"/>
              <c:layout>
                <c:manualLayout>
                  <c:x val="1.6659297649221409E-2"/>
                  <c:y val="5.118761502573326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SPOT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4-A92F-2040-9000-3A11E10FFA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'Sheet5 (2)'!$G$28:$K$28</c:f>
              <c:numCache>
                <c:formatCode>0.00%</c:formatCode>
                <c:ptCount val="5"/>
                <c:pt idx="0">
                  <c:v>0.34976594437563191</c:v>
                </c:pt>
                <c:pt idx="1">
                  <c:v>0.73788019628195833</c:v>
                </c:pt>
                <c:pt idx="2">
                  <c:v>0.28252356701048981</c:v>
                </c:pt>
                <c:pt idx="3">
                  <c:v>0.39436590464382754</c:v>
                </c:pt>
                <c:pt idx="4">
                  <c:v>0.46809782056032678</c:v>
                </c:pt>
              </c:numCache>
            </c:numRef>
          </c:xVal>
          <c:yVal>
            <c:numRef>
              <c:f>'Sheet5 (2)'!$G$27:$K$27</c:f>
              <c:numCache>
                <c:formatCode>0.00%</c:formatCode>
                <c:ptCount val="5"/>
                <c:pt idx="0">
                  <c:v>0.28110673521401336</c:v>
                </c:pt>
                <c:pt idx="1">
                  <c:v>1.3259865693097299</c:v>
                </c:pt>
                <c:pt idx="2">
                  <c:v>0.34163947259022392</c:v>
                </c:pt>
                <c:pt idx="3">
                  <c:v>0.2556485817585209</c:v>
                </c:pt>
                <c:pt idx="4">
                  <c:v>0.36048305339719033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'Sheet5 (2)'!$G$30:$K$30</c15:f>
                <c15:dlblRangeCache>
                  <c:ptCount val="5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A92F-2040-9000-3A11E10FF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971695"/>
        <c:axId val="2009648943"/>
      </c:scatterChart>
      <c:scatterChart>
        <c:scatterStyle val="smoothMarker"/>
        <c:varyColors val="0"/>
        <c:ser>
          <c:idx val="3"/>
          <c:order val="1"/>
          <c:tx>
            <c:v>1_2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'Sheet5 (2)'!$M$2:$M$43</c:f>
              <c:numCache>
                <c:formatCode>0.00%</c:formatCode>
                <c:ptCount val="42"/>
                <c:pt idx="0">
                  <c:v>0.73788019628195833</c:v>
                </c:pt>
                <c:pt idx="1">
                  <c:v>0.72357150566300921</c:v>
                </c:pt>
                <c:pt idx="2">
                  <c:v>0.70934861145848671</c:v>
                </c:pt>
                <c:pt idx="3">
                  <c:v>0.69521677941275861</c:v>
                </c:pt>
                <c:pt idx="4">
                  <c:v>0.6811816770908693</c:v>
                </c:pt>
                <c:pt idx="5">
                  <c:v>0.66724940843729985</c:v>
                </c:pt>
                <c:pt idx="6">
                  <c:v>0.6534265513000217</c:v>
                </c:pt>
                <c:pt idx="7">
                  <c:v>0.63972019809919189</c:v>
                </c:pt>
                <c:pt idx="8">
                  <c:v>0.62613799980245177</c:v>
                </c:pt>
                <c:pt idx="9">
                  <c:v>0.61268821333976775</c:v>
                </c:pt>
                <c:pt idx="10">
                  <c:v>0.59937975254645903</c:v>
                </c:pt>
                <c:pt idx="11">
                  <c:v>0.5862222426590008</c:v>
                </c:pt>
                <c:pt idx="12">
                  <c:v>0.57322607829891903</c:v>
                </c:pt>
                <c:pt idx="13">
                  <c:v>0.56040248475902088</c:v>
                </c:pt>
                <c:pt idx="14">
                  <c:v>0.54776358224559507</c:v>
                </c:pt>
                <c:pt idx="15">
                  <c:v>0.5353224525211745</c:v>
                </c:pt>
                <c:pt idx="16">
                  <c:v>0.52309320712503959</c:v>
                </c:pt>
                <c:pt idx="17">
                  <c:v>0.51109105601228244</c:v>
                </c:pt>
                <c:pt idx="18">
                  <c:v>0.49933237503636468</c:v>
                </c:pt>
                <c:pt idx="19">
                  <c:v>0.48783477019527777</c:v>
                </c:pt>
                <c:pt idx="20">
                  <c:v>0.4766171359611594</c:v>
                </c:pt>
                <c:pt idx="21">
                  <c:v>0.4656997043164976</c:v>
                </c:pt>
                <c:pt idx="22">
                  <c:v>0.45510408033486621</c:v>
                </c:pt>
                <c:pt idx="23">
                  <c:v>0.44485325929201819</c:v>
                </c:pt>
                <c:pt idx="24">
                  <c:v>0.43497161941480139</c:v>
                </c:pt>
                <c:pt idx="25">
                  <c:v>0.42548488353671765</c:v>
                </c:pt>
                <c:pt idx="26">
                  <c:v>0.41642004222718398</c:v>
                </c:pt>
                <c:pt idx="27">
                  <c:v>0.40780523052928253</c:v>
                </c:pt>
                <c:pt idx="28">
                  <c:v>0.39966955044625174</c:v>
                </c:pt>
                <c:pt idx="29">
                  <c:v>0.39204283195729112</c:v>
                </c:pt>
                <c:pt idx="30">
                  <c:v>0.38495532682714323</c:v>
                </c:pt>
                <c:pt idx="31">
                  <c:v>0.37843733199092383</c:v>
                </c:pt>
                <c:pt idx="32">
                  <c:v>0.37251874297079451</c:v>
                </c:pt>
                <c:pt idx="33">
                  <c:v>0.36951316429378817</c:v>
                </c:pt>
                <c:pt idx="34">
                  <c:v>0.36722854261752191</c:v>
                </c:pt>
                <c:pt idx="35">
                  <c:v>0.36259423628865561</c:v>
                </c:pt>
                <c:pt idx="36">
                  <c:v>0.35864125096652483</c:v>
                </c:pt>
                <c:pt idx="37">
                  <c:v>0.35539232212898242</c:v>
                </c:pt>
                <c:pt idx="38">
                  <c:v>0.35286689755479056</c:v>
                </c:pt>
                <c:pt idx="39">
                  <c:v>0.35108059071952669</c:v>
                </c:pt>
                <c:pt idx="40">
                  <c:v>0.35004471714099139</c:v>
                </c:pt>
                <c:pt idx="41">
                  <c:v>0.34976594437563191</c:v>
                </c:pt>
              </c:numCache>
            </c:numRef>
          </c:xVal>
          <c:yVal>
            <c:numRef>
              <c:f>'Sheet5 (2)'!$N$2:$N$43</c:f>
              <c:numCache>
                <c:formatCode>0.00%</c:formatCode>
                <c:ptCount val="42"/>
                <c:pt idx="0">
                  <c:v>1.3259865693097299</c:v>
                </c:pt>
                <c:pt idx="1">
                  <c:v>1.2998645734573369</c:v>
                </c:pt>
                <c:pt idx="2">
                  <c:v>1.273742577604944</c:v>
                </c:pt>
                <c:pt idx="3">
                  <c:v>1.2476205817525514</c:v>
                </c:pt>
                <c:pt idx="4">
                  <c:v>1.2214985859001584</c:v>
                </c:pt>
                <c:pt idx="5">
                  <c:v>1.1953765900477653</c:v>
                </c:pt>
                <c:pt idx="6">
                  <c:v>1.1692545941953725</c:v>
                </c:pt>
                <c:pt idx="7">
                  <c:v>1.1431325983429794</c:v>
                </c:pt>
                <c:pt idx="8">
                  <c:v>1.1170106024905866</c:v>
                </c:pt>
                <c:pt idx="9">
                  <c:v>1.0908886066381938</c:v>
                </c:pt>
                <c:pt idx="10">
                  <c:v>1.0647666107858007</c:v>
                </c:pt>
                <c:pt idx="11">
                  <c:v>1.0386446149334079</c:v>
                </c:pt>
                <c:pt idx="12">
                  <c:v>1.0125226190810148</c:v>
                </c:pt>
                <c:pt idx="13">
                  <c:v>0.9864006232286221</c:v>
                </c:pt>
                <c:pt idx="14">
                  <c:v>0.96027862737622915</c:v>
                </c:pt>
                <c:pt idx="15">
                  <c:v>0.93415663152383632</c:v>
                </c:pt>
                <c:pt idx="16">
                  <c:v>0.90803463567144327</c:v>
                </c:pt>
                <c:pt idx="17">
                  <c:v>0.88191263981905033</c:v>
                </c:pt>
                <c:pt idx="18">
                  <c:v>0.8557906439666576</c:v>
                </c:pt>
                <c:pt idx="19">
                  <c:v>0.82966864811426455</c:v>
                </c:pt>
                <c:pt idx="20">
                  <c:v>0.80354665226187161</c:v>
                </c:pt>
                <c:pt idx="21">
                  <c:v>0.77742465640947878</c:v>
                </c:pt>
                <c:pt idx="22">
                  <c:v>0.75130266055708572</c:v>
                </c:pt>
                <c:pt idx="23">
                  <c:v>0.72518066470469289</c:v>
                </c:pt>
                <c:pt idx="24">
                  <c:v>0.69905866885230006</c:v>
                </c:pt>
                <c:pt idx="25">
                  <c:v>0.67293667299990712</c:v>
                </c:pt>
                <c:pt idx="26">
                  <c:v>0.64681467714751406</c:v>
                </c:pt>
                <c:pt idx="27">
                  <c:v>0.62069268129512123</c:v>
                </c:pt>
                <c:pt idx="28">
                  <c:v>0.5945706854427284</c:v>
                </c:pt>
                <c:pt idx="29">
                  <c:v>0.56844868959033545</c:v>
                </c:pt>
                <c:pt idx="30">
                  <c:v>0.54232669373794251</c:v>
                </c:pt>
                <c:pt idx="31">
                  <c:v>0.51620469788554957</c:v>
                </c:pt>
                <c:pt idx="32">
                  <c:v>0.49008270203315663</c:v>
                </c:pt>
                <c:pt idx="33">
                  <c:v>0.4756341036872811</c:v>
                </c:pt>
                <c:pt idx="34">
                  <c:v>0.46396070618076379</c:v>
                </c:pt>
                <c:pt idx="35">
                  <c:v>0.43783871032837085</c:v>
                </c:pt>
                <c:pt idx="36">
                  <c:v>0.41171671447597791</c:v>
                </c:pt>
                <c:pt idx="37">
                  <c:v>0.38559471862358496</c:v>
                </c:pt>
                <c:pt idx="38">
                  <c:v>0.35947272277119202</c:v>
                </c:pt>
                <c:pt idx="39">
                  <c:v>0.33335072691879919</c:v>
                </c:pt>
                <c:pt idx="40">
                  <c:v>0.3072287310664063</c:v>
                </c:pt>
                <c:pt idx="41">
                  <c:v>0.28110673521401336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92F-2040-9000-3A11E10FFA6E}"/>
            </c:ext>
          </c:extLst>
        </c:ser>
        <c:ser>
          <c:idx val="2"/>
          <c:order val="2"/>
          <c:tx>
            <c:v>1_3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'Sheet5 (2)'!$O$2:$O$43</c:f>
              <c:numCache>
                <c:formatCode>0.00%</c:formatCode>
                <c:ptCount val="42"/>
                <c:pt idx="0">
                  <c:v>0.28252356701048981</c:v>
                </c:pt>
                <c:pt idx="1">
                  <c:v>0.27893003006648898</c:v>
                </c:pt>
                <c:pt idx="2">
                  <c:v>0.27557636480526154</c:v>
                </c:pt>
                <c:pt idx="3">
                  <c:v>0.27247142862234419</c:v>
                </c:pt>
                <c:pt idx="4">
                  <c:v>0.26962381460388141</c:v>
                </c:pt>
                <c:pt idx="5">
                  <c:v>0.26704175478269998</c:v>
                </c:pt>
                <c:pt idx="6">
                  <c:v>0.26473301948024458</c:v>
                </c:pt>
                <c:pt idx="7">
                  <c:v>0.26270481498948567</c:v>
                </c:pt>
                <c:pt idx="8">
                  <c:v>0.2609636822318781</c:v>
                </c:pt>
                <c:pt idx="9">
                  <c:v>0.25951539931034889</c:v>
                </c:pt>
                <c:pt idx="10">
                  <c:v>0.25836489104409577</c:v>
                </c:pt>
                <c:pt idx="11">
                  <c:v>0.25751614857921729</c:v>
                </c:pt>
                <c:pt idx="12">
                  <c:v>0.25697216200154444</c:v>
                </c:pt>
                <c:pt idx="13">
                  <c:v>0.25673486852831451</c:v>
                </c:pt>
                <c:pt idx="14">
                  <c:v>0.25680511833408282</c:v>
                </c:pt>
                <c:pt idx="15">
                  <c:v>0.25718265940133306</c:v>
                </c:pt>
                <c:pt idx="16">
                  <c:v>0.25786614202087543</c:v>
                </c:pt>
                <c:pt idx="17">
                  <c:v>0.2588531427557853</c:v>
                </c:pt>
                <c:pt idx="18">
                  <c:v>0.26014020688504125</c:v>
                </c:pt>
                <c:pt idx="19">
                  <c:v>0.26172290761732259</c:v>
                </c:pt>
                <c:pt idx="20">
                  <c:v>0.26359591976160696</c:v>
                </c:pt>
                <c:pt idx="21">
                  <c:v>0.26575310509587263</c:v>
                </c:pt>
                <c:pt idx="22">
                  <c:v>0.26818760640838113</c:v>
                </c:pt>
                <c:pt idx="23">
                  <c:v>0.27089194710039649</c:v>
                </c:pt>
                <c:pt idx="24">
                  <c:v>0.27385813332172498</c:v>
                </c:pt>
                <c:pt idx="25">
                  <c:v>0.27707775583562066</c:v>
                </c:pt>
                <c:pt idx="26">
                  <c:v>0.28054208914381523</c:v>
                </c:pt>
                <c:pt idx="27">
                  <c:v>0.28424218580864691</c:v>
                </c:pt>
                <c:pt idx="28">
                  <c:v>0.28816896435113681</c:v>
                </c:pt>
                <c:pt idx="29">
                  <c:v>0.2923132895490122</c:v>
                </c:pt>
                <c:pt idx="30">
                  <c:v>0.29666604438080024</c:v>
                </c:pt>
                <c:pt idx="31">
                  <c:v>0.30121819324198473</c:v>
                </c:pt>
                <c:pt idx="32">
                  <c:v>0.30596083638467325</c:v>
                </c:pt>
                <c:pt idx="33">
                  <c:v>0.30866271491074443</c:v>
                </c:pt>
                <c:pt idx="34">
                  <c:v>0.31088525579750542</c:v>
                </c:pt>
                <c:pt idx="35">
                  <c:v>0.3159829529471177</c:v>
                </c:pt>
                <c:pt idx="36">
                  <c:v>0.32124567894978578</c:v>
                </c:pt>
                <c:pt idx="37">
                  <c:v>0.32666545783793205</c:v>
                </c:pt>
                <c:pt idx="38">
                  <c:v>0.33223460363852991</c:v>
                </c:pt>
                <c:pt idx="39">
                  <c:v>0.33794573199711342</c:v>
                </c:pt>
                <c:pt idx="40">
                  <c:v>0.34379176706999109</c:v>
                </c:pt>
                <c:pt idx="41">
                  <c:v>0.34976594437563191</c:v>
                </c:pt>
              </c:numCache>
            </c:numRef>
          </c:xVal>
          <c:yVal>
            <c:numRef>
              <c:f>'Sheet5 (2)'!$P$2:$P$43</c:f>
              <c:numCache>
                <c:formatCode>0.00%</c:formatCode>
                <c:ptCount val="42"/>
                <c:pt idx="0">
                  <c:v>0.34163947259022392</c:v>
                </c:pt>
                <c:pt idx="1">
                  <c:v>0.34012615415581865</c:v>
                </c:pt>
                <c:pt idx="2">
                  <c:v>0.33861283572141337</c:v>
                </c:pt>
                <c:pt idx="3">
                  <c:v>0.33709951728700815</c:v>
                </c:pt>
                <c:pt idx="4">
                  <c:v>0.33558619885260288</c:v>
                </c:pt>
                <c:pt idx="5">
                  <c:v>0.3340728804181976</c:v>
                </c:pt>
                <c:pt idx="6">
                  <c:v>0.33255956198379233</c:v>
                </c:pt>
                <c:pt idx="7">
                  <c:v>0.33104624354938705</c:v>
                </c:pt>
                <c:pt idx="8">
                  <c:v>0.32953292511498183</c:v>
                </c:pt>
                <c:pt idx="9">
                  <c:v>0.3280196066805765</c:v>
                </c:pt>
                <c:pt idx="10">
                  <c:v>0.32650628824617128</c:v>
                </c:pt>
                <c:pt idx="11">
                  <c:v>0.32499296981176601</c:v>
                </c:pt>
                <c:pt idx="12">
                  <c:v>0.32347965137736073</c:v>
                </c:pt>
                <c:pt idx="13">
                  <c:v>0.32196633294295551</c:v>
                </c:pt>
                <c:pt idx="14">
                  <c:v>0.32045301450855024</c:v>
                </c:pt>
                <c:pt idx="15">
                  <c:v>0.31893969607414496</c:v>
                </c:pt>
                <c:pt idx="16">
                  <c:v>0.31742637763973969</c:v>
                </c:pt>
                <c:pt idx="17">
                  <c:v>0.31591305920533441</c:v>
                </c:pt>
                <c:pt idx="18">
                  <c:v>0.31439974077092919</c:v>
                </c:pt>
                <c:pt idx="19">
                  <c:v>0.31288642233652386</c:v>
                </c:pt>
                <c:pt idx="20">
                  <c:v>0.31137310390211864</c:v>
                </c:pt>
                <c:pt idx="21">
                  <c:v>0.30985978546771342</c:v>
                </c:pt>
                <c:pt idx="22">
                  <c:v>0.30834646703330809</c:v>
                </c:pt>
                <c:pt idx="23">
                  <c:v>0.30683314859890287</c:v>
                </c:pt>
                <c:pt idx="24">
                  <c:v>0.3053198301644976</c:v>
                </c:pt>
                <c:pt idx="25">
                  <c:v>0.30380651173009232</c:v>
                </c:pt>
                <c:pt idx="26">
                  <c:v>0.30229319329568705</c:v>
                </c:pt>
                <c:pt idx="27">
                  <c:v>0.30077987486128177</c:v>
                </c:pt>
                <c:pt idx="28">
                  <c:v>0.2992665564268765</c:v>
                </c:pt>
                <c:pt idx="29">
                  <c:v>0.29775323799247128</c:v>
                </c:pt>
                <c:pt idx="30">
                  <c:v>0.296239919558066</c:v>
                </c:pt>
                <c:pt idx="31">
                  <c:v>0.29472660112366073</c:v>
                </c:pt>
                <c:pt idx="32">
                  <c:v>0.29321328268925551</c:v>
                </c:pt>
                <c:pt idx="33">
                  <c:v>0.29237623599681728</c:v>
                </c:pt>
                <c:pt idx="34">
                  <c:v>0.29169996425485023</c:v>
                </c:pt>
                <c:pt idx="35">
                  <c:v>0.29018664582044496</c:v>
                </c:pt>
                <c:pt idx="36">
                  <c:v>0.28867332738603968</c:v>
                </c:pt>
                <c:pt idx="37">
                  <c:v>0.2871600089516344</c:v>
                </c:pt>
                <c:pt idx="38">
                  <c:v>0.28564669051722913</c:v>
                </c:pt>
                <c:pt idx="39">
                  <c:v>0.28413337208282385</c:v>
                </c:pt>
                <c:pt idx="40">
                  <c:v>0.28262005364841863</c:v>
                </c:pt>
                <c:pt idx="41">
                  <c:v>0.28110673521401336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92F-2040-9000-3A11E10FFA6E}"/>
            </c:ext>
          </c:extLst>
        </c:ser>
        <c:ser>
          <c:idx val="4"/>
          <c:order val="3"/>
          <c:tx>
            <c:v>1_4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'Sheet5 (2)'!$Q$2:$Q$43</c:f>
              <c:numCache>
                <c:formatCode>0.00%</c:formatCode>
                <c:ptCount val="42"/>
                <c:pt idx="0">
                  <c:v>0.39436590464382754</c:v>
                </c:pt>
                <c:pt idx="1">
                  <c:v>0.38861508833844505</c:v>
                </c:pt>
                <c:pt idx="2">
                  <c:v>0.38302385013363149</c:v>
                </c:pt>
                <c:pt idx="3">
                  <c:v>0.37759927887407824</c:v>
                </c:pt>
                <c:pt idx="4">
                  <c:v>0.37234865890640367</c:v>
                </c:pt>
                <c:pt idx="5">
                  <c:v>0.36727945071935469</c:v>
                </c:pt>
                <c:pt idx="6">
                  <c:v>0.3623992671076538</c:v>
                </c:pt>
                <c:pt idx="7">
                  <c:v>0.35771584452992639</c:v>
                </c:pt>
                <c:pt idx="8">
                  <c:v>0.35323700939099306</c:v>
                </c:pt>
                <c:pt idx="9">
                  <c:v>0.34897063906203724</c:v>
                </c:pt>
                <c:pt idx="10">
                  <c:v>0.34492461756067944</c:v>
                </c:pt>
                <c:pt idx="11">
                  <c:v>0.34110678594764926</c:v>
                </c:pt>
                <c:pt idx="12">
                  <c:v>0.33752488765694</c:v>
                </c:pt>
                <c:pt idx="13">
                  <c:v>0.33418650915957804</c:v>
                </c:pt>
                <c:pt idx="14">
                  <c:v>0.33109901656277935</c:v>
                </c:pt>
                <c:pt idx="15">
                  <c:v>0.32826948895923097</c:v>
                </c:pt>
                <c:pt idx="16">
                  <c:v>0.32570464955602002</c:v>
                </c:pt>
                <c:pt idx="17">
                  <c:v>0.32341079581764914</c:v>
                </c:pt>
                <c:pt idx="18">
                  <c:v>0.32139373003924737</c:v>
                </c:pt>
                <c:pt idx="19">
                  <c:v>0.31965869191031898</c:v>
                </c:pt>
                <c:pt idx="20">
                  <c:v>0.31821029472226692</c:v>
                </c:pt>
                <c:pt idx="21">
                  <c:v>0.31705246690222721</c:v>
                </c:pt>
                <c:pt idx="22">
                  <c:v>0.31618840051223246</c:v>
                </c:pt>
                <c:pt idx="23">
                  <c:v>0.31562050823151544</c:v>
                </c:pt>
                <c:pt idx="24">
                  <c:v>0.31535039014134175</c:v>
                </c:pt>
                <c:pt idx="25">
                  <c:v>0.31537881136248347</c:v>
                </c:pt>
                <c:pt idx="26">
                  <c:v>0.31570569126746761</c:v>
                </c:pt>
                <c:pt idx="27">
                  <c:v>0.31633010462026268</c:v>
                </c:pt>
                <c:pt idx="28">
                  <c:v>0.31725029460601495</c:v>
                </c:pt>
                <c:pt idx="29">
                  <c:v>0.31846369732558266</c:v>
                </c:pt>
                <c:pt idx="30">
                  <c:v>0.31996697696652626</c:v>
                </c:pt>
                <c:pt idx="31">
                  <c:v>0.32175607054421662</c:v>
                </c:pt>
                <c:pt idx="32">
                  <c:v>0.32382624085017014</c:v>
                </c:pt>
                <c:pt idx="33">
                  <c:v>0.32509009148487722</c:v>
                </c:pt>
                <c:pt idx="34">
                  <c:v>0.32617213606068507</c:v>
                </c:pt>
                <c:pt idx="35">
                  <c:v>0.32878785435257157</c:v>
                </c:pt>
                <c:pt idx="36">
                  <c:v>0.33166701184363478</c:v>
                </c:pt>
                <c:pt idx="37">
                  <c:v>0.33480281221779468</c:v>
                </c:pt>
                <c:pt idx="38">
                  <c:v>0.33818811649840991</c:v>
                </c:pt>
                <c:pt idx="39">
                  <c:v>0.34181551158582674</c:v>
                </c:pt>
                <c:pt idx="40">
                  <c:v>0.34567737636235174</c:v>
                </c:pt>
                <c:pt idx="41">
                  <c:v>0.34976594437563191</c:v>
                </c:pt>
              </c:numCache>
            </c:numRef>
          </c:xVal>
          <c:yVal>
            <c:numRef>
              <c:f>'Sheet5 (2)'!$R$2:$R$43</c:f>
              <c:numCache>
                <c:formatCode>0.00%</c:formatCode>
                <c:ptCount val="42"/>
                <c:pt idx="0">
                  <c:v>0.2556485817585209</c:v>
                </c:pt>
                <c:pt idx="1">
                  <c:v>0.25628503559490823</c:v>
                </c:pt>
                <c:pt idx="2">
                  <c:v>0.2569214894312955</c:v>
                </c:pt>
                <c:pt idx="3">
                  <c:v>0.25755794326768283</c:v>
                </c:pt>
                <c:pt idx="4">
                  <c:v>0.25819439710407016</c:v>
                </c:pt>
                <c:pt idx="5">
                  <c:v>0.25883085094045749</c:v>
                </c:pt>
                <c:pt idx="6">
                  <c:v>0.25946730477684476</c:v>
                </c:pt>
                <c:pt idx="7">
                  <c:v>0.26010375861323209</c:v>
                </c:pt>
                <c:pt idx="8">
                  <c:v>0.26074021244961942</c:v>
                </c:pt>
                <c:pt idx="9">
                  <c:v>0.2613766662860067</c:v>
                </c:pt>
                <c:pt idx="10">
                  <c:v>0.26201312012239403</c:v>
                </c:pt>
                <c:pt idx="11">
                  <c:v>0.2626495739587813</c:v>
                </c:pt>
                <c:pt idx="12">
                  <c:v>0.26328602779516863</c:v>
                </c:pt>
                <c:pt idx="13">
                  <c:v>0.26392248163155596</c:v>
                </c:pt>
                <c:pt idx="14">
                  <c:v>0.26455893546794329</c:v>
                </c:pt>
                <c:pt idx="15">
                  <c:v>0.26519538930433056</c:v>
                </c:pt>
                <c:pt idx="16">
                  <c:v>0.26583184314071789</c:v>
                </c:pt>
                <c:pt idx="17">
                  <c:v>0.26646829697710517</c:v>
                </c:pt>
                <c:pt idx="18">
                  <c:v>0.2671047508134925</c:v>
                </c:pt>
                <c:pt idx="19">
                  <c:v>0.26774120464987983</c:v>
                </c:pt>
                <c:pt idx="20">
                  <c:v>0.26837765848626716</c:v>
                </c:pt>
                <c:pt idx="21">
                  <c:v>0.26901411232265443</c:v>
                </c:pt>
                <c:pt idx="22">
                  <c:v>0.26965056615904176</c:v>
                </c:pt>
                <c:pt idx="23">
                  <c:v>0.27028701999542903</c:v>
                </c:pt>
                <c:pt idx="24">
                  <c:v>0.27092347383181636</c:v>
                </c:pt>
                <c:pt idx="25">
                  <c:v>0.27155992766820369</c:v>
                </c:pt>
                <c:pt idx="26">
                  <c:v>0.27219638150459102</c:v>
                </c:pt>
                <c:pt idx="27">
                  <c:v>0.27283283534097835</c:v>
                </c:pt>
                <c:pt idx="28">
                  <c:v>0.27346928917736563</c:v>
                </c:pt>
                <c:pt idx="29">
                  <c:v>0.27410574301375296</c:v>
                </c:pt>
                <c:pt idx="30">
                  <c:v>0.27474219685014023</c:v>
                </c:pt>
                <c:pt idx="31">
                  <c:v>0.27537865068652756</c:v>
                </c:pt>
                <c:pt idx="32">
                  <c:v>0.27601510452291489</c:v>
                </c:pt>
                <c:pt idx="33">
                  <c:v>0.27636713986889744</c:v>
                </c:pt>
                <c:pt idx="34">
                  <c:v>0.27665155835930216</c:v>
                </c:pt>
                <c:pt idx="35">
                  <c:v>0.27728801219568949</c:v>
                </c:pt>
                <c:pt idx="36">
                  <c:v>0.27792446603207682</c:v>
                </c:pt>
                <c:pt idx="37">
                  <c:v>0.2785609198684641</c:v>
                </c:pt>
                <c:pt idx="38">
                  <c:v>0.27919737370485143</c:v>
                </c:pt>
                <c:pt idx="39">
                  <c:v>0.2798338275412387</c:v>
                </c:pt>
                <c:pt idx="40">
                  <c:v>0.28047028137762603</c:v>
                </c:pt>
                <c:pt idx="41">
                  <c:v>0.28110673521401336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92F-2040-9000-3A11E10FFA6E}"/>
            </c:ext>
          </c:extLst>
        </c:ser>
        <c:ser>
          <c:idx val="5"/>
          <c:order val="4"/>
          <c:tx>
            <c:v>1_5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'Sheet5 (2)'!$S$2:$S$43</c:f>
              <c:numCache>
                <c:formatCode>0.00%</c:formatCode>
                <c:ptCount val="42"/>
                <c:pt idx="0">
                  <c:v>0.46809782056032678</c:v>
                </c:pt>
                <c:pt idx="1">
                  <c:v>0.45956253405531572</c:v>
                </c:pt>
                <c:pt idx="2">
                  <c:v>0.45117828309644953</c:v>
                </c:pt>
                <c:pt idx="3">
                  <c:v>0.44295364419415034</c:v>
                </c:pt>
                <c:pt idx="4">
                  <c:v>0.43489767303171134</c:v>
                </c:pt>
                <c:pt idx="5">
                  <c:v>0.42701991575149978</c:v>
                </c:pt>
                <c:pt idx="6">
                  <c:v>0.41933041652727737</c:v>
                </c:pt>
                <c:pt idx="7">
                  <c:v>0.41183972044712158</c:v>
                </c:pt>
                <c:pt idx="8">
                  <c:v>0.40455887060783624</c:v>
                </c:pt>
                <c:pt idx="9">
                  <c:v>0.39749939820522234</c:v>
                </c:pt>
                <c:pt idx="10">
                  <c:v>0.39067330430430136</c:v>
                </c:pt>
                <c:pt idx="11">
                  <c:v>0.38409303190121774</c:v>
                </c:pt>
                <c:pt idx="12">
                  <c:v>0.37777142685835813</c:v>
                </c:pt>
                <c:pt idx="13">
                  <c:v>0.37172168632275293</c:v>
                </c:pt>
                <c:pt idx="14">
                  <c:v>0.36595729334331312</c:v>
                </c:pt>
                <c:pt idx="15">
                  <c:v>0.36049193660357737</c:v>
                </c:pt>
                <c:pt idx="16">
                  <c:v>0.35533941450074591</c:v>
                </c:pt>
                <c:pt idx="17">
                  <c:v>0.3505135232423558</c:v>
                </c:pt>
                <c:pt idx="18">
                  <c:v>0.34602792920558806</c:v>
                </c:pt>
                <c:pt idx="19">
                  <c:v>0.34189602650710449</c:v>
                </c:pt>
                <c:pt idx="20">
                  <c:v>0.33813078154596821</c:v>
                </c:pt>
                <c:pt idx="21">
                  <c:v>0.33474456717462825</c:v>
                </c:pt>
                <c:pt idx="22">
                  <c:v>0.33174899007151842</c:v>
                </c:pt>
                <c:pt idx="23">
                  <c:v>0.329154715765272</c:v>
                </c:pt>
                <c:pt idx="24">
                  <c:v>0.32697129651402562</c:v>
                </c:pt>
                <c:pt idx="25">
                  <c:v>0.32520700778751693</c:v>
                </c:pt>
                <c:pt idx="26">
                  <c:v>0.32386869935308449</c:v>
                </c:pt>
                <c:pt idx="27">
                  <c:v>0.3229616668642093</c:v>
                </c:pt>
                <c:pt idx="28">
                  <c:v>0.32248954935510654</c:v>
                </c:pt>
                <c:pt idx="29">
                  <c:v>0.3224542571579917</c:v>
                </c:pt>
                <c:pt idx="30">
                  <c:v>0.32285593352432923</c:v>
                </c:pt>
                <c:pt idx="31">
                  <c:v>0.3236929517319172</c:v>
                </c:pt>
                <c:pt idx="32">
                  <c:v>0.32496194781309057</c:v>
                </c:pt>
                <c:pt idx="33">
                  <c:v>0.32584762802350287</c:v>
                </c:pt>
                <c:pt idx="34">
                  <c:v>0.32665788738148605</c:v>
                </c:pt>
                <c:pt idx="35">
                  <c:v>0.32877416350299604</c:v>
                </c:pt>
                <c:pt idx="36">
                  <c:v>0.33130272127188343</c:v>
                </c:pt>
                <c:pt idx="37">
                  <c:v>0.33423420380582997</c:v>
                </c:pt>
                <c:pt idx="38">
                  <c:v>0.33755811381417017</c:v>
                </c:pt>
                <c:pt idx="39">
                  <c:v>0.34126298472929156</c:v>
                </c:pt>
                <c:pt idx="40">
                  <c:v>0.3453365555909344</c:v>
                </c:pt>
                <c:pt idx="41">
                  <c:v>0.34976594437563191</c:v>
                </c:pt>
              </c:numCache>
            </c:numRef>
          </c:xVal>
          <c:yVal>
            <c:numRef>
              <c:f>'Sheet5 (2)'!$T$2:$T$43</c:f>
              <c:numCache>
                <c:formatCode>0.00%</c:formatCode>
                <c:ptCount val="42"/>
                <c:pt idx="0">
                  <c:v>0.36048305339719033</c:v>
                </c:pt>
                <c:pt idx="1">
                  <c:v>0.3584986454426109</c:v>
                </c:pt>
                <c:pt idx="2">
                  <c:v>0.35651423748803146</c:v>
                </c:pt>
                <c:pt idx="3">
                  <c:v>0.35452982953345208</c:v>
                </c:pt>
                <c:pt idx="4">
                  <c:v>0.35254542157887264</c:v>
                </c:pt>
                <c:pt idx="5">
                  <c:v>0.35056101362429326</c:v>
                </c:pt>
                <c:pt idx="6">
                  <c:v>0.34857660566971377</c:v>
                </c:pt>
                <c:pt idx="7">
                  <c:v>0.34659219771513433</c:v>
                </c:pt>
                <c:pt idx="8">
                  <c:v>0.34460778976055495</c:v>
                </c:pt>
                <c:pt idx="9">
                  <c:v>0.34262338180597551</c:v>
                </c:pt>
                <c:pt idx="10">
                  <c:v>0.34063897385139608</c:v>
                </c:pt>
                <c:pt idx="11">
                  <c:v>0.33865456589681664</c:v>
                </c:pt>
                <c:pt idx="12">
                  <c:v>0.33667015794223726</c:v>
                </c:pt>
                <c:pt idx="13">
                  <c:v>0.33468574998765788</c:v>
                </c:pt>
                <c:pt idx="14">
                  <c:v>0.33270134203307838</c:v>
                </c:pt>
                <c:pt idx="15">
                  <c:v>0.330716934078499</c:v>
                </c:pt>
                <c:pt idx="16">
                  <c:v>0.32873252612391957</c:v>
                </c:pt>
                <c:pt idx="17">
                  <c:v>0.32674811816934007</c:v>
                </c:pt>
                <c:pt idx="18">
                  <c:v>0.32476371021476069</c:v>
                </c:pt>
                <c:pt idx="19">
                  <c:v>0.32277930226018126</c:v>
                </c:pt>
                <c:pt idx="20">
                  <c:v>0.32079489430560182</c:v>
                </c:pt>
                <c:pt idx="21">
                  <c:v>0.31881048635102244</c:v>
                </c:pt>
                <c:pt idx="22">
                  <c:v>0.31682607839644295</c:v>
                </c:pt>
                <c:pt idx="23">
                  <c:v>0.31484167044186362</c:v>
                </c:pt>
                <c:pt idx="24">
                  <c:v>0.31285726248728418</c:v>
                </c:pt>
                <c:pt idx="25">
                  <c:v>0.31087285453270475</c:v>
                </c:pt>
                <c:pt idx="26">
                  <c:v>0.30888844657812531</c:v>
                </c:pt>
                <c:pt idx="27">
                  <c:v>0.30690403862354587</c:v>
                </c:pt>
                <c:pt idx="28">
                  <c:v>0.30491963066896643</c:v>
                </c:pt>
                <c:pt idx="29">
                  <c:v>0.30293522271438705</c:v>
                </c:pt>
                <c:pt idx="30">
                  <c:v>0.30095081475980762</c:v>
                </c:pt>
                <c:pt idx="31">
                  <c:v>0.29896640680522818</c:v>
                </c:pt>
                <c:pt idx="32">
                  <c:v>0.29698199885064874</c:v>
                </c:pt>
                <c:pt idx="33">
                  <c:v>0.29588438312281179</c:v>
                </c:pt>
                <c:pt idx="34">
                  <c:v>0.29499759089606931</c:v>
                </c:pt>
                <c:pt idx="35">
                  <c:v>0.29301318294148992</c:v>
                </c:pt>
                <c:pt idx="36">
                  <c:v>0.29102877498691049</c:v>
                </c:pt>
                <c:pt idx="37">
                  <c:v>0.28904436703233105</c:v>
                </c:pt>
                <c:pt idx="38">
                  <c:v>0.28705995907775161</c:v>
                </c:pt>
                <c:pt idx="39">
                  <c:v>0.28507555112317218</c:v>
                </c:pt>
                <c:pt idx="40">
                  <c:v>0.2830911431685928</c:v>
                </c:pt>
                <c:pt idx="41">
                  <c:v>0.28110673521401336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92F-2040-9000-3A11E10FFA6E}"/>
            </c:ext>
          </c:extLst>
        </c:ser>
        <c:ser>
          <c:idx val="1"/>
          <c:order val="5"/>
          <c:tx>
            <c:v>2_3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'Sheet5 (2)'!$U$2:$U$43</c:f>
              <c:numCache>
                <c:formatCode>0.00%</c:formatCode>
                <c:ptCount val="42"/>
                <c:pt idx="0">
                  <c:v>0.28252356701048981</c:v>
                </c:pt>
                <c:pt idx="1">
                  <c:v>0.28116143257190351</c:v>
                </c:pt>
                <c:pt idx="2">
                  <c:v>0.28092528117881549</c:v>
                </c:pt>
                <c:pt idx="3">
                  <c:v>0.28181794342246069</c:v>
                </c:pt>
                <c:pt idx="4">
                  <c:v>0.28382876889824099</c:v>
                </c:pt>
                <c:pt idx="5">
                  <c:v>0.28693425041928006</c:v>
                </c:pt>
                <c:pt idx="6">
                  <c:v>0.29109935634249406</c:v>
                </c:pt>
                <c:pt idx="7">
                  <c:v>0.29627940132974434</c:v>
                </c:pt>
                <c:pt idx="8">
                  <c:v>0.30242223666848028</c:v>
                </c:pt>
                <c:pt idx="9">
                  <c:v>0.30947053494763932</c:v>
                </c:pt>
                <c:pt idx="10">
                  <c:v>0.31736397394781113</c:v>
                </c:pt>
                <c:pt idx="11">
                  <c:v>0.32604117701461122</c:v>
                </c:pt>
                <c:pt idx="12">
                  <c:v>0.33544132638683072</c:v>
                </c:pt>
                <c:pt idx="13">
                  <c:v>0.34550541960611375</c:v>
                </c:pt>
                <c:pt idx="14">
                  <c:v>0.35617718020136319</c:v>
                </c:pt>
                <c:pt idx="15">
                  <c:v>0.36740366030450639</c:v>
                </c:pt>
                <c:pt idx="16">
                  <c:v>0.37913558617473658</c:v>
                </c:pt>
                <c:pt idx="17">
                  <c:v>0.39132750094125796</c:v>
                </c:pt>
                <c:pt idx="18">
                  <c:v>0.40393775568985457</c:v>
                </c:pt>
                <c:pt idx="19">
                  <c:v>0.41692839330098413</c:v>
                </c:pt>
                <c:pt idx="20">
                  <c:v>0.43026496138923603</c:v>
                </c:pt>
                <c:pt idx="21">
                  <c:v>0.44391628270201872</c:v>
                </c:pt>
                <c:pt idx="22">
                  <c:v>0.45785420418145523</c:v>
                </c:pt>
                <c:pt idx="23">
                  <c:v>0.47205333990476733</c:v>
                </c:pt>
                <c:pt idx="24">
                  <c:v>0.48649081834482266</c:v>
                </c:pt>
                <c:pt idx="25">
                  <c:v>0.50114604073298019</c:v>
                </c:pt>
                <c:pt idx="26">
                  <c:v>0.51600045459362298</c:v>
                </c:pt>
                <c:pt idx="27">
                  <c:v>0.53103734457123308</c:v>
                </c:pt>
                <c:pt idx="28">
                  <c:v>0.54624164131606123</c:v>
                </c:pt>
                <c:pt idx="29">
                  <c:v>0.56159974828699832</c:v>
                </c:pt>
                <c:pt idx="30">
                  <c:v>0.57709938575113051</c:v>
                </c:pt>
                <c:pt idx="31">
                  <c:v>0.59272945091550988</c:v>
                </c:pt>
                <c:pt idx="32">
                  <c:v>0.60847989294702964</c:v>
                </c:pt>
                <c:pt idx="33">
                  <c:v>0.61724011732613904</c:v>
                </c:pt>
                <c:pt idx="34">
                  <c:v>0.62434160156841423</c:v>
                </c:pt>
                <c:pt idx="35">
                  <c:v>0.64030630792391363</c:v>
                </c:pt>
                <c:pt idx="36">
                  <c:v>0.65636649646005851</c:v>
                </c:pt>
                <c:pt idx="37">
                  <c:v>0.67251532664565172</c:v>
                </c:pt>
                <c:pt idx="38">
                  <c:v>0.6887465634479204</c:v>
                </c:pt>
                <c:pt idx="39">
                  <c:v>0.70505451557967491</c:v>
                </c:pt>
                <c:pt idx="40">
                  <c:v>0.72143398062970188</c:v>
                </c:pt>
                <c:pt idx="41">
                  <c:v>0.73788019628195833</c:v>
                </c:pt>
              </c:numCache>
            </c:numRef>
          </c:xVal>
          <c:yVal>
            <c:numRef>
              <c:f>'Sheet5 (2)'!$V$2:$V$43</c:f>
              <c:numCache>
                <c:formatCode>0.00%</c:formatCode>
                <c:ptCount val="42"/>
                <c:pt idx="0">
                  <c:v>0.34163947259022392</c:v>
                </c:pt>
                <c:pt idx="1">
                  <c:v>0.36624815000821154</c:v>
                </c:pt>
                <c:pt idx="2">
                  <c:v>0.3908568274261992</c:v>
                </c:pt>
                <c:pt idx="3">
                  <c:v>0.41546550484418687</c:v>
                </c:pt>
                <c:pt idx="4">
                  <c:v>0.44007418226217454</c:v>
                </c:pt>
                <c:pt idx="5">
                  <c:v>0.46468285968016215</c:v>
                </c:pt>
                <c:pt idx="6">
                  <c:v>0.48929153709814982</c:v>
                </c:pt>
                <c:pt idx="7">
                  <c:v>0.51390021451613743</c:v>
                </c:pt>
                <c:pt idx="8">
                  <c:v>0.53850889193412521</c:v>
                </c:pt>
                <c:pt idx="9">
                  <c:v>0.56311756935211277</c:v>
                </c:pt>
                <c:pt idx="10">
                  <c:v>0.58772624677010044</c:v>
                </c:pt>
                <c:pt idx="11">
                  <c:v>0.6123349241880881</c:v>
                </c:pt>
                <c:pt idx="12">
                  <c:v>0.63694360160607566</c:v>
                </c:pt>
                <c:pt idx="13">
                  <c:v>0.66155227902406344</c:v>
                </c:pt>
                <c:pt idx="14">
                  <c:v>0.686160956442051</c:v>
                </c:pt>
                <c:pt idx="15">
                  <c:v>0.71076963386003866</c:v>
                </c:pt>
                <c:pt idx="16">
                  <c:v>0.73537831127802633</c:v>
                </c:pt>
                <c:pt idx="17">
                  <c:v>0.759986988696014</c:v>
                </c:pt>
                <c:pt idx="18">
                  <c:v>0.78459566611400167</c:v>
                </c:pt>
                <c:pt idx="19">
                  <c:v>0.80920434353198933</c:v>
                </c:pt>
                <c:pt idx="20">
                  <c:v>0.83381302094997689</c:v>
                </c:pt>
                <c:pt idx="21">
                  <c:v>0.85842169836796456</c:v>
                </c:pt>
                <c:pt idx="22">
                  <c:v>0.88303037578595234</c:v>
                </c:pt>
                <c:pt idx="23">
                  <c:v>0.90763905320393978</c:v>
                </c:pt>
                <c:pt idx="24">
                  <c:v>0.93224773062192745</c:v>
                </c:pt>
                <c:pt idx="25">
                  <c:v>0.95685640803991523</c:v>
                </c:pt>
                <c:pt idx="26">
                  <c:v>0.9814650854579029</c:v>
                </c:pt>
                <c:pt idx="27">
                  <c:v>1.0060737628758905</c:v>
                </c:pt>
                <c:pt idx="28">
                  <c:v>1.0306824402938781</c:v>
                </c:pt>
                <c:pt idx="29">
                  <c:v>1.0552911177118658</c:v>
                </c:pt>
                <c:pt idx="30">
                  <c:v>1.0798997951298535</c:v>
                </c:pt>
                <c:pt idx="31">
                  <c:v>1.1045084725478411</c:v>
                </c:pt>
                <c:pt idx="32">
                  <c:v>1.1291171499658288</c:v>
                </c:pt>
                <c:pt idx="33">
                  <c:v>1.1427287016192662</c:v>
                </c:pt>
                <c:pt idx="34">
                  <c:v>1.1537258273838162</c:v>
                </c:pt>
                <c:pt idx="35">
                  <c:v>1.1783345048018041</c:v>
                </c:pt>
                <c:pt idx="36">
                  <c:v>1.2029431822197916</c:v>
                </c:pt>
                <c:pt idx="37">
                  <c:v>1.2275518596377792</c:v>
                </c:pt>
                <c:pt idx="38">
                  <c:v>1.2521605370557671</c:v>
                </c:pt>
                <c:pt idx="39">
                  <c:v>1.2767692144737546</c:v>
                </c:pt>
                <c:pt idx="40">
                  <c:v>1.3013778918917422</c:v>
                </c:pt>
                <c:pt idx="41">
                  <c:v>1.3259865693097299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92F-2040-9000-3A11E10FFA6E}"/>
            </c:ext>
          </c:extLst>
        </c:ser>
        <c:ser>
          <c:idx val="6"/>
          <c:order val="6"/>
          <c:tx>
            <c:v>2_4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'Sheet5 (2)'!$W$2:$W$43</c:f>
              <c:numCache>
                <c:formatCode>0.00%</c:formatCode>
                <c:ptCount val="42"/>
                <c:pt idx="0">
                  <c:v>0.39436590464382754</c:v>
                </c:pt>
                <c:pt idx="1">
                  <c:v>0.39078567563507138</c:v>
                </c:pt>
                <c:pt idx="2">
                  <c:v>0.38800157386937384</c:v>
                </c:pt>
                <c:pt idx="3">
                  <c:v>0.38603082503370145</c:v>
                </c:pt>
                <c:pt idx="4">
                  <c:v>0.38488592327445081</c:v>
                </c:pt>
                <c:pt idx="5">
                  <c:v>0.38457424445871274</c:v>
                </c:pt>
                <c:pt idx="6">
                  <c:v>0.38509781169813234</c:v>
                </c:pt>
                <c:pt idx="7">
                  <c:v>0.3864532302309398</c:v>
                </c:pt>
                <c:pt idx="8">
                  <c:v>0.38863179649213286</c:v>
                </c:pt>
                <c:pt idx="9">
                  <c:v>0.39161977330187814</c:v>
                </c:pt>
                <c:pt idx="10">
                  <c:v>0.39539881125878901</c:v>
                </c:pt>
                <c:pt idx="11">
                  <c:v>0.39994648711577602</c:v>
                </c:pt>
                <c:pt idx="12">
                  <c:v>0.40523692412608803</c:v>
                </c:pt>
                <c:pt idx="13">
                  <c:v>0.41124145742086032</c:v>
                </c:pt>
                <c:pt idx="14">
                  <c:v>0.41792930913688114</c:v>
                </c:pt>
                <c:pt idx="15">
                  <c:v>0.42526824249779749</c:v>
                </c:pt>
                <c:pt idx="16">
                  <c:v>0.4332251703516744</c:v>
                </c:pt>
                <c:pt idx="17">
                  <c:v>0.44176670074016017</c:v>
                </c:pt>
                <c:pt idx="18">
                  <c:v>0.45085960902146949</c:v>
                </c:pt>
                <c:pt idx="19">
                  <c:v>0.46047123223788428</c:v>
                </c:pt>
                <c:pt idx="20">
                  <c:v>0.47056978642693997</c:v>
                </c:pt>
                <c:pt idx="21">
                  <c:v>0.48112461128553102</c:v>
                </c:pt>
                <c:pt idx="22">
                  <c:v>0.49210634905368578</c:v>
                </c:pt>
                <c:pt idx="23">
                  <c:v>0.5034870658525199</c:v>
                </c:pt>
                <c:pt idx="24">
                  <c:v>0.51524032420817834</c:v>
                </c:pt>
                <c:pt idx="25">
                  <c:v>0.52734121535022715</c:v>
                </c:pt>
                <c:pt idx="26">
                  <c:v>0.53976635929955652</c:v>
                </c:pt>
                <c:pt idx="27">
                  <c:v>0.55249387993305243</c:v>
                </c:pt>
                <c:pt idx="28">
                  <c:v>0.56550336126586864</c:v>
                </c:pt>
                <c:pt idx="29">
                  <c:v>0.57877579022454806</c:v>
                </c:pt>
                <c:pt idx="30">
                  <c:v>0.59229349026022715</c:v>
                </c:pt>
                <c:pt idx="31">
                  <c:v>0.60604004930926036</c:v>
                </c:pt>
                <c:pt idx="32">
                  <c:v>0.62000024486804584</c:v>
                </c:pt>
                <c:pt idx="33">
                  <c:v>0.62780847102674753</c:v>
                </c:pt>
                <c:pt idx="34">
                  <c:v>0.63415996831528221</c:v>
                </c:pt>
                <c:pt idx="35">
                  <c:v>0.64850615008524015</c:v>
                </c:pt>
                <c:pt idx="36">
                  <c:v>0.66302668686159028</c:v>
                </c:pt>
                <c:pt idx="37">
                  <c:v>0.67771037161199765</c:v>
                </c:pt>
                <c:pt idx="38">
                  <c:v>0.69254682700725989</c:v>
                </c:pt>
                <c:pt idx="39">
                  <c:v>0.70752644255371289</c:v>
                </c:pt>
                <c:pt idx="40">
                  <c:v>0.72264031560323172</c:v>
                </c:pt>
                <c:pt idx="41">
                  <c:v>0.73788019628195833</c:v>
                </c:pt>
              </c:numCache>
            </c:numRef>
          </c:xVal>
          <c:yVal>
            <c:numRef>
              <c:f>'Sheet5 (2)'!$X$2:$X$43</c:f>
              <c:numCache>
                <c:formatCode>0.00%</c:formatCode>
                <c:ptCount val="42"/>
                <c:pt idx="0">
                  <c:v>0.2556485817585209</c:v>
                </c:pt>
                <c:pt idx="1">
                  <c:v>0.28240703144730112</c:v>
                </c:pt>
                <c:pt idx="2">
                  <c:v>0.30916548113608133</c:v>
                </c:pt>
                <c:pt idx="3">
                  <c:v>0.33592393082486161</c:v>
                </c:pt>
                <c:pt idx="4">
                  <c:v>0.36268238051364182</c:v>
                </c:pt>
                <c:pt idx="5">
                  <c:v>0.38944083020242204</c:v>
                </c:pt>
                <c:pt idx="6">
                  <c:v>0.4161992798912022</c:v>
                </c:pt>
                <c:pt idx="7">
                  <c:v>0.44295772957998247</c:v>
                </c:pt>
                <c:pt idx="8">
                  <c:v>0.46971617926876275</c:v>
                </c:pt>
                <c:pt idx="9">
                  <c:v>0.49647462895754291</c:v>
                </c:pt>
                <c:pt idx="10">
                  <c:v>0.52323307864632318</c:v>
                </c:pt>
                <c:pt idx="11">
                  <c:v>0.54999152833510345</c:v>
                </c:pt>
                <c:pt idx="12">
                  <c:v>0.57674997802388361</c:v>
                </c:pt>
                <c:pt idx="13">
                  <c:v>0.60350842771266389</c:v>
                </c:pt>
                <c:pt idx="14">
                  <c:v>0.63026687740144405</c:v>
                </c:pt>
                <c:pt idx="15">
                  <c:v>0.65702532709022421</c:v>
                </c:pt>
                <c:pt idx="16">
                  <c:v>0.68378377677900448</c:v>
                </c:pt>
                <c:pt idx="17">
                  <c:v>0.71054222646778475</c:v>
                </c:pt>
                <c:pt idx="18">
                  <c:v>0.73730067615656503</c:v>
                </c:pt>
                <c:pt idx="19">
                  <c:v>0.76405912584534519</c:v>
                </c:pt>
                <c:pt idx="20">
                  <c:v>0.79081757553412535</c:v>
                </c:pt>
                <c:pt idx="21">
                  <c:v>0.81757602522290562</c:v>
                </c:pt>
                <c:pt idx="22">
                  <c:v>0.84433447491168589</c:v>
                </c:pt>
                <c:pt idx="23">
                  <c:v>0.87109292460046606</c:v>
                </c:pt>
                <c:pt idx="24">
                  <c:v>0.89785137428924622</c:v>
                </c:pt>
                <c:pt idx="25">
                  <c:v>0.9246098239780266</c:v>
                </c:pt>
                <c:pt idx="26">
                  <c:v>0.95136827366680676</c:v>
                </c:pt>
                <c:pt idx="27">
                  <c:v>0.97812672335558704</c:v>
                </c:pt>
                <c:pt idx="28">
                  <c:v>1.0048851730443671</c:v>
                </c:pt>
                <c:pt idx="29">
                  <c:v>1.0316436227331474</c:v>
                </c:pt>
                <c:pt idx="30">
                  <c:v>1.0584020724219276</c:v>
                </c:pt>
                <c:pt idx="31">
                  <c:v>1.0851605221107079</c:v>
                </c:pt>
                <c:pt idx="32">
                  <c:v>1.1119189717994882</c:v>
                </c:pt>
                <c:pt idx="33">
                  <c:v>1.1267196054913462</c:v>
                </c:pt>
                <c:pt idx="34">
                  <c:v>1.1386774214882682</c:v>
                </c:pt>
                <c:pt idx="35">
                  <c:v>1.1654358711770487</c:v>
                </c:pt>
                <c:pt idx="36">
                  <c:v>1.1921943208658288</c:v>
                </c:pt>
                <c:pt idx="37">
                  <c:v>1.218952770554609</c:v>
                </c:pt>
                <c:pt idx="38">
                  <c:v>1.2457112202433893</c:v>
                </c:pt>
                <c:pt idx="39">
                  <c:v>1.2724696699321696</c:v>
                </c:pt>
                <c:pt idx="40">
                  <c:v>1.2992281196209496</c:v>
                </c:pt>
                <c:pt idx="41">
                  <c:v>1.3259865693097299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92F-2040-9000-3A11E10FFA6E}"/>
            </c:ext>
          </c:extLst>
        </c:ser>
        <c:ser>
          <c:idx val="7"/>
          <c:order val="7"/>
          <c:tx>
            <c:v>2_5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'Sheet5 (2)'!$Y$2:$Y$43</c:f>
              <c:numCache>
                <c:formatCode>0.00%</c:formatCode>
                <c:ptCount val="42"/>
                <c:pt idx="0">
                  <c:v>0.46809782056032678</c:v>
                </c:pt>
                <c:pt idx="1">
                  <c:v>0.46761448644807146</c:v>
                </c:pt>
                <c:pt idx="2">
                  <c:v>0.46760170724646577</c:v>
                </c:pt>
                <c:pt idx="3">
                  <c:v>0.4680595214975074</c:v>
                </c:pt>
                <c:pt idx="4">
                  <c:v>0.46898655105460313</c:v>
                </c:pt>
                <c:pt idx="5">
                  <c:v>0.47038002172356164</c:v>
                </c:pt>
                <c:pt idx="6">
                  <c:v>0.4722358044072632</c:v>
                </c:pt>
                <c:pt idx="7">
                  <c:v>0.4745484753453979</c:v>
                </c:pt>
                <c:pt idx="8">
                  <c:v>0.47731139343415929</c:v>
                </c:pt>
                <c:pt idx="9">
                  <c:v>0.48051679212325765</c:v>
                </c:pt>
                <c:pt idx="10">
                  <c:v>0.48415588304155033</c:v>
                </c:pt>
                <c:pt idx="11">
                  <c:v>0.48821896830828987</c:v>
                </c:pt>
                <c:pt idx="12">
                  <c:v>0.49269555844276558</c:v>
                </c:pt>
                <c:pt idx="13">
                  <c:v>0.49757449287860067</c:v>
                </c:pt>
                <c:pt idx="14">
                  <c:v>0.50284406029952733</c:v>
                </c:pt>
                <c:pt idx="15">
                  <c:v>0.50849211631507429</c:v>
                </c:pt>
                <c:pt idx="16">
                  <c:v>0.51450619635880146</c:v>
                </c:pt>
                <c:pt idx="17">
                  <c:v>0.52087362209039745</c:v>
                </c:pt>
                <c:pt idx="18">
                  <c:v>0.52758159999045562</c:v>
                </c:pt>
                <c:pt idx="19">
                  <c:v>0.53461731123146217</c:v>
                </c:pt>
                <c:pt idx="20">
                  <c:v>0.54196799227369263</c:v>
                </c:pt>
                <c:pt idx="21">
                  <c:v>0.54962100595860308</c:v>
                </c:pt>
                <c:pt idx="22">
                  <c:v>0.55756390314803062</c:v>
                </c:pt>
                <c:pt idx="23">
                  <c:v>0.56578447518232255</c:v>
                </c:pt>
                <c:pt idx="24">
                  <c:v>0.57427079760506394</c:v>
                </c:pt>
                <c:pt idx="25">
                  <c:v>0.5830112657295109</c:v>
                </c:pt>
                <c:pt idx="26">
                  <c:v>0.59199462270703673</c:v>
                </c:pt>
                <c:pt idx="27">
                  <c:v>0.60120998080663746</c:v>
                </c:pt>
                <c:pt idx="28">
                  <c:v>0.61064683663303954</c:v>
                </c:pt>
                <c:pt idx="29">
                  <c:v>0.62029508100524944</c:v>
                </c:pt>
                <c:pt idx="30">
                  <c:v>0.63014500419318575</c:v>
                </c:pt>
                <c:pt idx="31">
                  <c:v>0.64018729717239886</c:v>
                </c:pt>
                <c:pt idx="32">
                  <c:v>0.65041304951017309</c:v>
                </c:pt>
                <c:pt idx="33">
                  <c:v>0.65614478993412639</c:v>
                </c:pt>
                <c:pt idx="34">
                  <c:v>0.66081374444414698</c:v>
                </c:pt>
                <c:pt idx="35">
                  <c:v>0.6713812516599017</c:v>
                </c:pt>
                <c:pt idx="36">
                  <c:v>0.6821078182190029</c:v>
                </c:pt>
                <c:pt idx="37">
                  <c:v>0.69298605803544888</c:v>
                </c:pt>
                <c:pt idx="38">
                  <c:v>0.70400894024755323</c:v>
                </c:pt>
                <c:pt idx="39">
                  <c:v>0.71516977678478943</c:v>
                </c:pt>
                <c:pt idx="40">
                  <c:v>0.7264622093855112</c:v>
                </c:pt>
                <c:pt idx="41">
                  <c:v>0.73788019628195833</c:v>
                </c:pt>
              </c:numCache>
            </c:numRef>
          </c:xVal>
          <c:yVal>
            <c:numRef>
              <c:f>'Sheet5 (2)'!$Z$2:$Z$43</c:f>
              <c:numCache>
                <c:formatCode>0.00%</c:formatCode>
                <c:ptCount val="42"/>
                <c:pt idx="0">
                  <c:v>0.36048305339719033</c:v>
                </c:pt>
                <c:pt idx="1">
                  <c:v>0.38462064129500378</c:v>
                </c:pt>
                <c:pt idx="2">
                  <c:v>0.40875822919281735</c:v>
                </c:pt>
                <c:pt idx="3">
                  <c:v>0.43289581709063085</c:v>
                </c:pt>
                <c:pt idx="4">
                  <c:v>0.4570334049884443</c:v>
                </c:pt>
                <c:pt idx="5">
                  <c:v>0.48117099288625781</c:v>
                </c:pt>
                <c:pt idx="6">
                  <c:v>0.50530858078407126</c:v>
                </c:pt>
                <c:pt idx="7">
                  <c:v>0.52944616868188477</c:v>
                </c:pt>
                <c:pt idx="8">
                  <c:v>0.55358375657969827</c:v>
                </c:pt>
                <c:pt idx="9">
                  <c:v>0.57772134447751178</c:v>
                </c:pt>
                <c:pt idx="10">
                  <c:v>0.60185893237532517</c:v>
                </c:pt>
                <c:pt idx="11">
                  <c:v>0.62599652027313879</c:v>
                </c:pt>
                <c:pt idx="12">
                  <c:v>0.65013410817095219</c:v>
                </c:pt>
                <c:pt idx="13">
                  <c:v>0.6742716960687658</c:v>
                </c:pt>
                <c:pt idx="14">
                  <c:v>0.6984092839665792</c:v>
                </c:pt>
                <c:pt idx="15">
                  <c:v>0.7225468718643927</c:v>
                </c:pt>
                <c:pt idx="16">
                  <c:v>0.74668445976220621</c:v>
                </c:pt>
                <c:pt idx="17">
                  <c:v>0.7708220476600196</c:v>
                </c:pt>
                <c:pt idx="18">
                  <c:v>0.79495963555783322</c:v>
                </c:pt>
                <c:pt idx="19">
                  <c:v>0.81909722345564662</c:v>
                </c:pt>
                <c:pt idx="20">
                  <c:v>0.84323481135346012</c:v>
                </c:pt>
                <c:pt idx="21">
                  <c:v>0.86737239925127363</c:v>
                </c:pt>
                <c:pt idx="22">
                  <c:v>0.89150998714908714</c:v>
                </c:pt>
                <c:pt idx="23">
                  <c:v>0.91564757504690064</c:v>
                </c:pt>
                <c:pt idx="24">
                  <c:v>0.93978516294471404</c:v>
                </c:pt>
                <c:pt idx="25">
                  <c:v>0.96392275084252765</c:v>
                </c:pt>
                <c:pt idx="26">
                  <c:v>0.98806033874034105</c:v>
                </c:pt>
                <c:pt idx="27">
                  <c:v>1.0121979266381547</c:v>
                </c:pt>
                <c:pt idx="28">
                  <c:v>1.0363355145359681</c:v>
                </c:pt>
                <c:pt idx="29">
                  <c:v>1.0604731024337815</c:v>
                </c:pt>
                <c:pt idx="30">
                  <c:v>1.0846106903315951</c:v>
                </c:pt>
                <c:pt idx="31">
                  <c:v>1.1087482782294085</c:v>
                </c:pt>
                <c:pt idx="32">
                  <c:v>1.1328858661272221</c:v>
                </c:pt>
                <c:pt idx="33">
                  <c:v>1.1462368487452606</c:v>
                </c:pt>
                <c:pt idx="34">
                  <c:v>1.1570234540250355</c:v>
                </c:pt>
                <c:pt idx="35">
                  <c:v>1.1811610419228491</c:v>
                </c:pt>
                <c:pt idx="36">
                  <c:v>1.2052986298206625</c:v>
                </c:pt>
                <c:pt idx="37">
                  <c:v>1.2294362177184759</c:v>
                </c:pt>
                <c:pt idx="38">
                  <c:v>1.2535738056162895</c:v>
                </c:pt>
                <c:pt idx="39">
                  <c:v>1.2777113935141029</c:v>
                </c:pt>
                <c:pt idx="40">
                  <c:v>1.3018489814119163</c:v>
                </c:pt>
                <c:pt idx="41">
                  <c:v>1.3259865693097299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92F-2040-9000-3A11E10FFA6E}"/>
            </c:ext>
          </c:extLst>
        </c:ser>
        <c:ser>
          <c:idx val="8"/>
          <c:order val="8"/>
          <c:tx>
            <c:v>3_4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'Sheet5 (2)'!$AA$2:$AA$43</c:f>
              <c:numCache>
                <c:formatCode>0.00%</c:formatCode>
                <c:ptCount val="42"/>
                <c:pt idx="0">
                  <c:v>0.39436590464382754</c:v>
                </c:pt>
                <c:pt idx="1">
                  <c:v>0.39075072286174012</c:v>
                </c:pt>
                <c:pt idx="2">
                  <c:v>0.38716441776878008</c:v>
                </c:pt>
                <c:pt idx="3">
                  <c:v>0.38360779926031557</c:v>
                </c:pt>
                <c:pt idx="4">
                  <c:v>0.38008170071483932</c:v>
                </c:pt>
                <c:pt idx="5">
                  <c:v>0.37658697943644415</c:v>
                </c:pt>
                <c:pt idx="6">
                  <c:v>0.37312451707396949</c:v>
                </c:pt>
                <c:pt idx="7">
                  <c:v>0.36969522001256538</c:v>
                </c:pt>
                <c:pt idx="8">
                  <c:v>0.36630001973305087</c:v>
                </c:pt>
                <c:pt idx="9">
                  <c:v>0.3629398731340574</c:v>
                </c:pt>
                <c:pt idx="10">
                  <c:v>0.35961576281155416</c:v>
                </c:pt>
                <c:pt idx="11">
                  <c:v>0.3563286972899381</c:v>
                </c:pt>
                <c:pt idx="12">
                  <c:v>0.35307971119846393</c:v>
                </c:pt>
                <c:pt idx="13">
                  <c:v>0.34986986538636783</c:v>
                </c:pt>
                <c:pt idx="14">
                  <c:v>0.34670024696962293</c:v>
                </c:pt>
                <c:pt idx="15">
                  <c:v>0.34357196930185968</c:v>
                </c:pt>
                <c:pt idx="16">
                  <c:v>0.34048617186158459</c:v>
                </c:pt>
                <c:pt idx="17">
                  <c:v>0.3374440200474636</c:v>
                </c:pt>
                <c:pt idx="18">
                  <c:v>0.33444670487308986</c:v>
                </c:pt>
                <c:pt idx="19">
                  <c:v>0.3314954425523528</c:v>
                </c:pt>
                <c:pt idx="20">
                  <c:v>0.32859147396627758</c:v>
                </c:pt>
                <c:pt idx="21">
                  <c:v>0.32573606400200694</c:v>
                </c:pt>
                <c:pt idx="22">
                  <c:v>0.32293050075449092</c:v>
                </c:pt>
                <c:pt idx="23">
                  <c:v>0.32017609458142093</c:v>
                </c:pt>
                <c:pt idx="24">
                  <c:v>0.31747417700202607</c:v>
                </c:pt>
                <c:pt idx="25">
                  <c:v>0.31482609943055007</c:v>
                </c:pt>
                <c:pt idx="26">
                  <c:v>0.31223323173556244</c:v>
                </c:pt>
                <c:pt idx="27">
                  <c:v>0.30969696061674595</c:v>
                </c:pt>
                <c:pt idx="28">
                  <c:v>0.30721868779145778</c:v>
                </c:pt>
                <c:pt idx="29">
                  <c:v>0.30479982798420041</c:v>
                </c:pt>
                <c:pt idx="30">
                  <c:v>0.30244180671317439</c:v>
                </c:pt>
                <c:pt idx="31">
                  <c:v>0.30014605786932824</c:v>
                </c:pt>
                <c:pt idx="32">
                  <c:v>0.2979140210847841</c:v>
                </c:pt>
                <c:pt idx="33">
                  <c:v>0.29670733047722109</c:v>
                </c:pt>
                <c:pt idx="34">
                  <c:v>0.29574713888920423</c:v>
                </c:pt>
                <c:pt idx="35">
                  <c:v>0.29364685365457838</c:v>
                </c:pt>
                <c:pt idx="36">
                  <c:v>0.29161460433104941</c:v>
                </c:pt>
                <c:pt idx="37">
                  <c:v>0.28965182297875097</c:v>
                </c:pt>
                <c:pt idx="38">
                  <c:v>0.28775993110318698</c:v>
                </c:pt>
                <c:pt idx="39">
                  <c:v>0.28594033580442291</c:v>
                </c:pt>
                <c:pt idx="40">
                  <c:v>0.28419442575324982</c:v>
                </c:pt>
                <c:pt idx="41">
                  <c:v>0.28252356701048981</c:v>
                </c:pt>
              </c:numCache>
            </c:numRef>
          </c:xVal>
          <c:yVal>
            <c:numRef>
              <c:f>'Sheet5 (2)'!$AB$2:$AB$43</c:f>
              <c:numCache>
                <c:formatCode>0.00%</c:formatCode>
                <c:ptCount val="42"/>
                <c:pt idx="0">
                  <c:v>0.2556485817585209</c:v>
                </c:pt>
                <c:pt idx="1">
                  <c:v>0.2577983540293135</c:v>
                </c:pt>
                <c:pt idx="2">
                  <c:v>0.25994812630010605</c:v>
                </c:pt>
                <c:pt idx="3">
                  <c:v>0.26209789857089866</c:v>
                </c:pt>
                <c:pt idx="4">
                  <c:v>0.26424767084169121</c:v>
                </c:pt>
                <c:pt idx="5">
                  <c:v>0.26639744311248381</c:v>
                </c:pt>
                <c:pt idx="6">
                  <c:v>0.26854721538327636</c:v>
                </c:pt>
                <c:pt idx="7">
                  <c:v>0.27069698765406891</c:v>
                </c:pt>
                <c:pt idx="8">
                  <c:v>0.27284675992486151</c:v>
                </c:pt>
                <c:pt idx="9">
                  <c:v>0.27499653219565406</c:v>
                </c:pt>
                <c:pt idx="10">
                  <c:v>0.27714630446644667</c:v>
                </c:pt>
                <c:pt idx="11">
                  <c:v>0.27929607673723922</c:v>
                </c:pt>
                <c:pt idx="12">
                  <c:v>0.28144584900803177</c:v>
                </c:pt>
                <c:pt idx="13">
                  <c:v>0.28359562127882443</c:v>
                </c:pt>
                <c:pt idx="14">
                  <c:v>0.28574539354961698</c:v>
                </c:pt>
                <c:pt idx="15">
                  <c:v>0.28789516582040953</c:v>
                </c:pt>
                <c:pt idx="16">
                  <c:v>0.29004493809120213</c:v>
                </c:pt>
                <c:pt idx="17">
                  <c:v>0.29219471036199468</c:v>
                </c:pt>
                <c:pt idx="18">
                  <c:v>0.29434448263278729</c:v>
                </c:pt>
                <c:pt idx="19">
                  <c:v>0.29649425490357983</c:v>
                </c:pt>
                <c:pt idx="20">
                  <c:v>0.29864402717437244</c:v>
                </c:pt>
                <c:pt idx="21">
                  <c:v>0.30079379944516499</c:v>
                </c:pt>
                <c:pt idx="22">
                  <c:v>0.30294357171595759</c:v>
                </c:pt>
                <c:pt idx="23">
                  <c:v>0.30509334398675014</c:v>
                </c:pt>
                <c:pt idx="24">
                  <c:v>0.30724311625754275</c:v>
                </c:pt>
                <c:pt idx="25">
                  <c:v>0.3093928885283353</c:v>
                </c:pt>
                <c:pt idx="26">
                  <c:v>0.31154266079912785</c:v>
                </c:pt>
                <c:pt idx="27">
                  <c:v>0.31369243306992045</c:v>
                </c:pt>
                <c:pt idx="28">
                  <c:v>0.315842205340713</c:v>
                </c:pt>
                <c:pt idx="29">
                  <c:v>0.31799197761150561</c:v>
                </c:pt>
                <c:pt idx="30">
                  <c:v>0.32014174988229815</c:v>
                </c:pt>
                <c:pt idx="31">
                  <c:v>0.3222915221530907</c:v>
                </c:pt>
                <c:pt idx="32">
                  <c:v>0.32444129442388331</c:v>
                </c:pt>
                <c:pt idx="33">
                  <c:v>0.32563037646230408</c:v>
                </c:pt>
                <c:pt idx="34">
                  <c:v>0.32659106669467586</c:v>
                </c:pt>
                <c:pt idx="35">
                  <c:v>0.32874083896546846</c:v>
                </c:pt>
                <c:pt idx="36">
                  <c:v>0.33089061123626101</c:v>
                </c:pt>
                <c:pt idx="37">
                  <c:v>0.33304038350705362</c:v>
                </c:pt>
                <c:pt idx="38">
                  <c:v>0.33519015577784622</c:v>
                </c:pt>
                <c:pt idx="39">
                  <c:v>0.33733992804863877</c:v>
                </c:pt>
                <c:pt idx="40">
                  <c:v>0.33948970031943132</c:v>
                </c:pt>
                <c:pt idx="41">
                  <c:v>0.34163947259022392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92F-2040-9000-3A11E10FFA6E}"/>
            </c:ext>
          </c:extLst>
        </c:ser>
        <c:ser>
          <c:idx val="9"/>
          <c:order val="9"/>
          <c:tx>
            <c:v>3_5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'Sheet5 (2)'!$AC$2:$AC$43</c:f>
              <c:numCache>
                <c:formatCode>0.00%</c:formatCode>
                <c:ptCount val="42"/>
                <c:pt idx="0">
                  <c:v>0.46809782056032678</c:v>
                </c:pt>
                <c:pt idx="1">
                  <c:v>0.45818558585108182</c:v>
                </c:pt>
                <c:pt idx="2">
                  <c:v>0.44838014681715449</c:v>
                </c:pt>
                <c:pt idx="3">
                  <c:v>0.43868866471285739</c:v>
                </c:pt>
                <c:pt idx="4">
                  <c:v>0.4291188606260849</c:v>
                </c:pt>
                <c:pt idx="5">
                  <c:v>0.41967905839130393</c:v>
                </c:pt>
                <c:pt idx="6">
                  <c:v>0.41037822928256867</c:v>
                </c:pt>
                <c:pt idx="7">
                  <c:v>0.40122603803303225</c:v>
                </c:pt>
                <c:pt idx="8">
                  <c:v>0.39223288953372437</c:v>
                </c:pt>
                <c:pt idx="9">
                  <c:v>0.38340997532402327</c:v>
                </c:pt>
                <c:pt idx="10">
                  <c:v>0.37476931869306512</c:v>
                </c:pt>
                <c:pt idx="11">
                  <c:v>0.36632381686025145</c:v>
                </c:pt>
                <c:pt idx="12">
                  <c:v>0.35808727829143078</c:v>
                </c:pt>
                <c:pt idx="13">
                  <c:v>0.35007445273679849</c:v>
                </c:pt>
                <c:pt idx="14">
                  <c:v>0.34230105105517289</c:v>
                </c:pt>
                <c:pt idx="15">
                  <c:v>0.33478375133462784</c:v>
                </c:pt>
                <c:pt idx="16">
                  <c:v>0.3275401872619581</c:v>
                </c:pt>
                <c:pt idx="17">
                  <c:v>0.32058891418015995</c:v>
                </c:pt>
                <c:pt idx="18">
                  <c:v>0.31394934787085027</c:v>
                </c:pt>
                <c:pt idx="19">
                  <c:v>0.30764167089578914</c:v>
                </c:pt>
                <c:pt idx="20">
                  <c:v>0.3016867014375621</c:v>
                </c:pt>
                <c:pt idx="21">
                  <c:v>0.29610572011817538</c:v>
                </c:pt>
                <c:pt idx="22">
                  <c:v>0.29092025137283312</c:v>
                </c:pt>
                <c:pt idx="23">
                  <c:v>0.28615179772397797</c:v>
                </c:pt>
                <c:pt idx="24">
                  <c:v>0.28182152780119396</c:v>
                </c:pt>
                <c:pt idx="25">
                  <c:v>0.27794992216843062</c:v>
                </c:pt>
                <c:pt idx="26">
                  <c:v>0.27455638481808597</c:v>
                </c:pt>
                <c:pt idx="27">
                  <c:v>0.2716588322970927</c:v>
                </c:pt>
                <c:pt idx="28">
                  <c:v>0.26927327642260701</c:v>
                </c:pt>
                <c:pt idx="29">
                  <c:v>0.26741341988653877</c:v>
                </c:pt>
                <c:pt idx="30">
                  <c:v>0.26609028615333857</c:v>
                </c:pt>
                <c:pt idx="31">
                  <c:v>0.26531190539555455</c:v>
                </c:pt>
                <c:pt idx="32">
                  <c:v>0.26508307643789053</c:v>
                </c:pt>
                <c:pt idx="33">
                  <c:v>0.26519321557503334</c:v>
                </c:pt>
                <c:pt idx="34">
                  <c:v>0.26540522073357209</c:v>
                </c:pt>
                <c:pt idx="35">
                  <c:v>0.26627633856803445</c:v>
                </c:pt>
                <c:pt idx="36">
                  <c:v>0.26769107060091418</c:v>
                </c:pt>
                <c:pt idx="37">
                  <c:v>0.26964086038178919</c:v>
                </c:pt>
                <c:pt idx="38">
                  <c:v>0.27211420654773277</c:v>
                </c:pt>
                <c:pt idx="39">
                  <c:v>0.27509698786514475</c:v>
                </c:pt>
                <c:pt idx="40">
                  <c:v>0.27857284068902299</c:v>
                </c:pt>
                <c:pt idx="41">
                  <c:v>0.28252356701048981</c:v>
                </c:pt>
              </c:numCache>
            </c:numRef>
          </c:xVal>
          <c:yVal>
            <c:numRef>
              <c:f>'Sheet5 (2)'!$AD$2:$AD$43</c:f>
              <c:numCache>
                <c:formatCode>0.00%</c:formatCode>
                <c:ptCount val="42"/>
                <c:pt idx="0">
                  <c:v>0.36048305339719033</c:v>
                </c:pt>
                <c:pt idx="1">
                  <c:v>0.36001196387701617</c:v>
                </c:pt>
                <c:pt idx="2">
                  <c:v>0.35954087435684201</c:v>
                </c:pt>
                <c:pt idx="3">
                  <c:v>0.3590697848366679</c:v>
                </c:pt>
                <c:pt idx="4">
                  <c:v>0.35859869531649369</c:v>
                </c:pt>
                <c:pt idx="5">
                  <c:v>0.35812760579631958</c:v>
                </c:pt>
                <c:pt idx="6">
                  <c:v>0.35765651627614536</c:v>
                </c:pt>
                <c:pt idx="7">
                  <c:v>0.3571854267559712</c:v>
                </c:pt>
                <c:pt idx="8">
                  <c:v>0.35671433723579704</c:v>
                </c:pt>
                <c:pt idx="9">
                  <c:v>0.35624324771562293</c:v>
                </c:pt>
                <c:pt idx="10">
                  <c:v>0.35577215819544872</c:v>
                </c:pt>
                <c:pt idx="11">
                  <c:v>0.35530106867527456</c:v>
                </c:pt>
                <c:pt idx="12">
                  <c:v>0.35482997915510039</c:v>
                </c:pt>
                <c:pt idx="13">
                  <c:v>0.35435888963492629</c:v>
                </c:pt>
                <c:pt idx="14">
                  <c:v>0.35388780011475207</c:v>
                </c:pt>
                <c:pt idx="15">
                  <c:v>0.35341671059457791</c:v>
                </c:pt>
                <c:pt idx="16">
                  <c:v>0.35294562107440375</c:v>
                </c:pt>
                <c:pt idx="17">
                  <c:v>0.35247453155422959</c:v>
                </c:pt>
                <c:pt idx="18">
                  <c:v>0.35200344203405548</c:v>
                </c:pt>
                <c:pt idx="19">
                  <c:v>0.35153235251388126</c:v>
                </c:pt>
                <c:pt idx="20">
                  <c:v>0.3510612629937071</c:v>
                </c:pt>
                <c:pt idx="21">
                  <c:v>0.35059017347353294</c:v>
                </c:pt>
                <c:pt idx="22">
                  <c:v>0.35011908395335878</c:v>
                </c:pt>
                <c:pt idx="23">
                  <c:v>0.34964799443318467</c:v>
                </c:pt>
                <c:pt idx="24">
                  <c:v>0.34917690491301046</c:v>
                </c:pt>
                <c:pt idx="25">
                  <c:v>0.34870581539283629</c:v>
                </c:pt>
                <c:pt idx="26">
                  <c:v>0.34823472587266219</c:v>
                </c:pt>
                <c:pt idx="27">
                  <c:v>0.34776363635248803</c:v>
                </c:pt>
                <c:pt idx="28">
                  <c:v>0.34729254683231386</c:v>
                </c:pt>
                <c:pt idx="29">
                  <c:v>0.3468214573121397</c:v>
                </c:pt>
                <c:pt idx="30">
                  <c:v>0.34635036779196554</c:v>
                </c:pt>
                <c:pt idx="31">
                  <c:v>0.34587927827179132</c:v>
                </c:pt>
                <c:pt idx="32">
                  <c:v>0.34540818875161722</c:v>
                </c:pt>
                <c:pt idx="33">
                  <c:v>0.34514761971621849</c:v>
                </c:pt>
                <c:pt idx="34">
                  <c:v>0.34493709923144306</c:v>
                </c:pt>
                <c:pt idx="35">
                  <c:v>0.34446600971126889</c:v>
                </c:pt>
                <c:pt idx="36">
                  <c:v>0.34399492019109468</c:v>
                </c:pt>
                <c:pt idx="37">
                  <c:v>0.34352383067092057</c:v>
                </c:pt>
                <c:pt idx="38">
                  <c:v>0.34305274115074641</c:v>
                </c:pt>
                <c:pt idx="39">
                  <c:v>0.34258165163057225</c:v>
                </c:pt>
                <c:pt idx="40">
                  <c:v>0.34211056211039809</c:v>
                </c:pt>
                <c:pt idx="41">
                  <c:v>0.34163947259022392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92F-2040-9000-3A11E10FFA6E}"/>
            </c:ext>
          </c:extLst>
        </c:ser>
        <c:ser>
          <c:idx val="10"/>
          <c:order val="10"/>
          <c:tx>
            <c:v>4_5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'Sheet5 (2)'!$AE$2:$AE$43</c:f>
              <c:numCache>
                <c:formatCode>0.00%</c:formatCode>
                <c:ptCount val="42"/>
                <c:pt idx="0">
                  <c:v>0.46809782056032678</c:v>
                </c:pt>
                <c:pt idx="1">
                  <c:v>0.45952755168649079</c:v>
                </c:pt>
                <c:pt idx="2">
                  <c:v>0.45115600084517915</c:v>
                </c:pt>
                <c:pt idx="3">
                  <c:v>0.44299443408719291</c:v>
                </c:pt>
                <c:pt idx="4">
                  <c:v>0.43505466939205634</c:v>
                </c:pt>
                <c:pt idx="5">
                  <c:v>0.42734906959230978</c:v>
                </c:pt>
                <c:pt idx="6">
                  <c:v>0.41989052668162968</c:v>
                </c:pt>
                <c:pt idx="7">
                  <c:v>0.4126924359695997</c:v>
                </c:pt>
                <c:pt idx="8">
                  <c:v>0.40576865848664329</c:v>
                </c:pt>
                <c:pt idx="9">
                  <c:v>0.39913347004173971</c:v>
                </c:pt>
                <c:pt idx="10">
                  <c:v>0.39280149541346288</c:v>
                </c:pt>
                <c:pt idx="11">
                  <c:v>0.38678762633327252</c:v>
                </c:pt>
                <c:pt idx="12">
                  <c:v>0.3811069222199775</c:v>
                </c:pt>
                <c:pt idx="13">
                  <c:v>0.37577449306388921</c:v>
                </c:pt>
                <c:pt idx="14">
                  <c:v>0.37080536444992818</c:v>
                </c:pt>
                <c:pt idx="15">
                  <c:v>0.36621432545197813</c:v>
                </c:pt>
                <c:pt idx="16">
                  <c:v>0.36201576101273952</c:v>
                </c:pt>
                <c:pt idx="17">
                  <c:v>0.35822347141274902</c:v>
                </c:pt>
                <c:pt idx="18">
                  <c:v>0.35485048247726902</c:v>
                </c:pt>
                <c:pt idx="19">
                  <c:v>0.35190885119826509</c:v>
                </c:pt>
                <c:pt idx="20">
                  <c:v>0.34940947237159586</c:v>
                </c:pt>
                <c:pt idx="21">
                  <c:v>0.34736189256781397</c:v>
                </c:pt>
                <c:pt idx="22">
                  <c:v>0.34577413817052921</c:v>
                </c:pt>
                <c:pt idx="23">
                  <c:v>0.34465256424526008</c:v>
                </c:pt>
                <c:pt idx="24">
                  <c:v>0.34400173058878097</c:v>
                </c:pt>
                <c:pt idx="25">
                  <c:v>0.34382431043965106</c:v>
                </c:pt>
                <c:pt idx="26">
                  <c:v>0.34412103603893357</c:v>
                </c:pt>
                <c:pt idx="27">
                  <c:v>0.34489068359945402</c:v>
                </c:pt>
                <c:pt idx="28">
                  <c:v>0.34613009839779985</c:v>
                </c:pt>
                <c:pt idx="29">
                  <c:v>0.34783425879867652</c:v>
                </c:pt>
                <c:pt idx="30">
                  <c:v>0.34999637621718449</c:v>
                </c:pt>
                <c:pt idx="31">
                  <c:v>0.35260802646888145</c:v>
                </c:pt>
                <c:pt idx="32">
                  <c:v>0.35565930676615243</c:v>
                </c:pt>
                <c:pt idx="33">
                  <c:v>0.35753181732070149</c:v>
                </c:pt>
                <c:pt idx="34">
                  <c:v>0.35913901186373909</c:v>
                </c:pt>
                <c:pt idx="35">
                  <c:v>0.36303482255773756</c:v>
                </c:pt>
                <c:pt idx="36">
                  <c:v>0.36733349987521596</c:v>
                </c:pt>
                <c:pt idx="37">
                  <c:v>0.37202107879205543</c:v>
                </c:pt>
                <c:pt idx="38">
                  <c:v>0.37708305609589032</c:v>
                </c:pt>
                <c:pt idx="39">
                  <c:v>0.38250456796959981</c:v>
                </c:pt>
                <c:pt idx="40">
                  <c:v>0.38827055391129806</c:v>
                </c:pt>
                <c:pt idx="41">
                  <c:v>0.39436590464382754</c:v>
                </c:pt>
              </c:numCache>
            </c:numRef>
          </c:xVal>
          <c:yVal>
            <c:numRef>
              <c:f>'Sheet5 (2)'!$AF$2:$AF$43</c:f>
              <c:numCache>
                <c:formatCode>0.00%</c:formatCode>
                <c:ptCount val="42"/>
                <c:pt idx="0">
                  <c:v>0.36048305339719033</c:v>
                </c:pt>
                <c:pt idx="1">
                  <c:v>0.35786219160622357</c:v>
                </c:pt>
                <c:pt idx="2">
                  <c:v>0.35524132981525686</c:v>
                </c:pt>
                <c:pt idx="3">
                  <c:v>0.35262046802429015</c:v>
                </c:pt>
                <c:pt idx="4">
                  <c:v>0.34999960623332338</c:v>
                </c:pt>
                <c:pt idx="5">
                  <c:v>0.34737874444235667</c:v>
                </c:pt>
                <c:pt idx="6">
                  <c:v>0.3447578826513899</c:v>
                </c:pt>
                <c:pt idx="7">
                  <c:v>0.34213702086042314</c:v>
                </c:pt>
                <c:pt idx="8">
                  <c:v>0.33951615906945642</c:v>
                </c:pt>
                <c:pt idx="9">
                  <c:v>0.33689529727848977</c:v>
                </c:pt>
                <c:pt idx="10">
                  <c:v>0.334274435487523</c:v>
                </c:pt>
                <c:pt idx="11">
                  <c:v>0.33165357369655624</c:v>
                </c:pt>
                <c:pt idx="12">
                  <c:v>0.32903271190558947</c:v>
                </c:pt>
                <c:pt idx="13">
                  <c:v>0.32641185011462281</c:v>
                </c:pt>
                <c:pt idx="14">
                  <c:v>0.32379098832365605</c:v>
                </c:pt>
                <c:pt idx="15">
                  <c:v>0.32117012653268928</c:v>
                </c:pt>
                <c:pt idx="16">
                  <c:v>0.31854926474172257</c:v>
                </c:pt>
                <c:pt idx="17">
                  <c:v>0.3159284029507558</c:v>
                </c:pt>
                <c:pt idx="18">
                  <c:v>0.31330754115978909</c:v>
                </c:pt>
                <c:pt idx="19">
                  <c:v>0.31068667936882233</c:v>
                </c:pt>
                <c:pt idx="20">
                  <c:v>0.30806581757785562</c:v>
                </c:pt>
                <c:pt idx="21">
                  <c:v>0.30544495578688891</c:v>
                </c:pt>
                <c:pt idx="22">
                  <c:v>0.30282409399592214</c:v>
                </c:pt>
                <c:pt idx="23">
                  <c:v>0.30020323220495543</c:v>
                </c:pt>
                <c:pt idx="24">
                  <c:v>0.29758237041398866</c:v>
                </c:pt>
                <c:pt idx="25">
                  <c:v>0.29496150862302195</c:v>
                </c:pt>
                <c:pt idx="26">
                  <c:v>0.29234064683205518</c:v>
                </c:pt>
                <c:pt idx="27">
                  <c:v>0.28971978504108847</c:v>
                </c:pt>
                <c:pt idx="28">
                  <c:v>0.28709892325012171</c:v>
                </c:pt>
                <c:pt idx="29">
                  <c:v>0.284478061459155</c:v>
                </c:pt>
                <c:pt idx="30">
                  <c:v>0.28185719966818823</c:v>
                </c:pt>
                <c:pt idx="31">
                  <c:v>0.27923633787722152</c:v>
                </c:pt>
                <c:pt idx="32">
                  <c:v>0.27661547608625481</c:v>
                </c:pt>
                <c:pt idx="33">
                  <c:v>0.27516582501243525</c:v>
                </c:pt>
                <c:pt idx="34">
                  <c:v>0.27399461429528804</c:v>
                </c:pt>
                <c:pt idx="35">
                  <c:v>0.27137375250432133</c:v>
                </c:pt>
                <c:pt idx="36">
                  <c:v>0.26875289071335462</c:v>
                </c:pt>
                <c:pt idx="37">
                  <c:v>0.26613202892238785</c:v>
                </c:pt>
                <c:pt idx="38">
                  <c:v>0.26351116713142109</c:v>
                </c:pt>
                <c:pt idx="39">
                  <c:v>0.26089030534045438</c:v>
                </c:pt>
                <c:pt idx="40">
                  <c:v>0.25826944354948767</c:v>
                </c:pt>
                <c:pt idx="41">
                  <c:v>0.2556485817585209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92F-2040-9000-3A11E10FFA6E}"/>
            </c:ext>
          </c:extLst>
        </c:ser>
        <c:ser>
          <c:idx val="11"/>
          <c:order val="11"/>
          <c:tx>
            <c:v>No shortselling-Efficient Frontier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'Sheet5 (2)'!$S$69:$AV$69</c:f>
              <c:numCache>
                <c:formatCode>0.00%</c:formatCode>
                <c:ptCount val="30"/>
                <c:pt idx="0">
                  <c:v>0.39436590464382754</c:v>
                </c:pt>
                <c:pt idx="1">
                  <c:v>0.37394169778434816</c:v>
                </c:pt>
                <c:pt idx="2">
                  <c:v>0.35846561623998641</c:v>
                </c:pt>
                <c:pt idx="3">
                  <c:v>0.3391105537625157</c:v>
                </c:pt>
                <c:pt idx="4">
                  <c:v>0.3155821261165101</c:v>
                </c:pt>
                <c:pt idx="5">
                  <c:v>0.3011618802575135</c:v>
                </c:pt>
                <c:pt idx="6">
                  <c:v>0.28758693666552654</c:v>
                </c:pt>
                <c:pt idx="7">
                  <c:v>0.27498250730944368</c:v>
                </c:pt>
                <c:pt idx="8">
                  <c:v>0.2509586894742018</c:v>
                </c:pt>
                <c:pt idx="9">
                  <c:v>0.25340399235068783</c:v>
                </c:pt>
                <c:pt idx="10">
                  <c:v>0.26217660391148079</c:v>
                </c:pt>
                <c:pt idx="11">
                  <c:v>0.27360563318745773</c:v>
                </c:pt>
                <c:pt idx="12">
                  <c:v>0.28737414552273532</c:v>
                </c:pt>
                <c:pt idx="13">
                  <c:v>0.30316443025607936</c:v>
                </c:pt>
                <c:pt idx="14">
                  <c:v>0.32096533269316391</c:v>
                </c:pt>
                <c:pt idx="15">
                  <c:v>0.34069728905185576</c:v>
                </c:pt>
                <c:pt idx="16">
                  <c:v>0.36242553639563097</c:v>
                </c:pt>
                <c:pt idx="17">
                  <c:v>0.38632692585501238</c:v>
                </c:pt>
                <c:pt idx="18">
                  <c:v>0.41202778617137964</c:v>
                </c:pt>
                <c:pt idx="19">
                  <c:v>0.43921084744123023</c:v>
                </c:pt>
                <c:pt idx="20">
                  <c:v>0.46761909624242215</c:v>
                </c:pt>
                <c:pt idx="21">
                  <c:v>0.49704206258791922</c:v>
                </c:pt>
                <c:pt idx="22">
                  <c:v>0.52731052830364056</c:v>
                </c:pt>
                <c:pt idx="23">
                  <c:v>0.55828587910393412</c:v>
                </c:pt>
                <c:pt idx="24">
                  <c:v>0.58985726621308809</c:v>
                </c:pt>
                <c:pt idx="25">
                  <c:v>0.62193392603430209</c:v>
                </c:pt>
                <c:pt idx="26">
                  <c:v>0.65444156679648746</c:v>
                </c:pt>
                <c:pt idx="27">
                  <c:v>0.6873190398207949</c:v>
                </c:pt>
                <c:pt idx="28">
                  <c:v>0.72051572002271769</c:v>
                </c:pt>
                <c:pt idx="29">
                  <c:v>0.73788019628195811</c:v>
                </c:pt>
              </c:numCache>
            </c:numRef>
          </c:xVal>
          <c:yVal>
            <c:numRef>
              <c:f>'Sheet5 (2)'!$S$67:$AV$67</c:f>
              <c:numCache>
                <c:formatCode>0.00%</c:formatCode>
                <c:ptCount val="30"/>
                <c:pt idx="0">
                  <c:v>0.2556485817585209</c:v>
                </c:pt>
                <c:pt idx="1">
                  <c:v>0.25799900000000003</c:v>
                </c:pt>
                <c:pt idx="2">
                  <c:v>0.2599999998072603</c:v>
                </c:pt>
                <c:pt idx="3">
                  <c:v>0.26299900000000004</c:v>
                </c:pt>
                <c:pt idx="4">
                  <c:v>0.27000000026994686</c:v>
                </c:pt>
                <c:pt idx="5">
                  <c:v>0.2800000009334348</c:v>
                </c:pt>
                <c:pt idx="6">
                  <c:v>0.29000000093139061</c:v>
                </c:pt>
                <c:pt idx="7">
                  <c:v>0.3000000046000274</c:v>
                </c:pt>
                <c:pt idx="8">
                  <c:v>0.32500000017845743</c:v>
                </c:pt>
                <c:pt idx="9">
                  <c:v>0.35000000534580505</c:v>
                </c:pt>
                <c:pt idx="10">
                  <c:v>0.40000099982531223</c:v>
                </c:pt>
                <c:pt idx="11">
                  <c:v>0.45000099982531611</c:v>
                </c:pt>
                <c:pt idx="12">
                  <c:v>0.49999999982536453</c:v>
                </c:pt>
                <c:pt idx="13">
                  <c:v>0.54999999982885217</c:v>
                </c:pt>
                <c:pt idx="14">
                  <c:v>0.59999999996539632</c:v>
                </c:pt>
                <c:pt idx="15">
                  <c:v>0.64999999996539626</c:v>
                </c:pt>
                <c:pt idx="16">
                  <c:v>0.70000000000006901</c:v>
                </c:pt>
                <c:pt idx="17">
                  <c:v>0.75000000000006906</c:v>
                </c:pt>
                <c:pt idx="18">
                  <c:v>0.80000099999999996</c:v>
                </c:pt>
                <c:pt idx="19">
                  <c:v>0.85000000000006892</c:v>
                </c:pt>
                <c:pt idx="20">
                  <c:v>0.90000000000006908</c:v>
                </c:pt>
                <c:pt idx="21">
                  <c:v>0.95000000000006879</c:v>
                </c:pt>
                <c:pt idx="22">
                  <c:v>1.0000009999999997</c:v>
                </c:pt>
                <c:pt idx="23">
                  <c:v>1.0500009999999997</c:v>
                </c:pt>
                <c:pt idx="24">
                  <c:v>1.1000009999999998</c:v>
                </c:pt>
                <c:pt idx="25">
                  <c:v>1.1500009999999996</c:v>
                </c:pt>
                <c:pt idx="26">
                  <c:v>1.2000009999999999</c:v>
                </c:pt>
                <c:pt idx="27">
                  <c:v>1.2500009999999999</c:v>
                </c:pt>
                <c:pt idx="28">
                  <c:v>1.300001</c:v>
                </c:pt>
                <c:pt idx="29">
                  <c:v>1.3259865693097297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92F-2040-9000-3A11E10FF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971695"/>
        <c:axId val="2009648943"/>
      </c:scatterChart>
      <c:valAx>
        <c:axId val="205397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648943"/>
        <c:crosses val="autoZero"/>
        <c:crossBetween val="midCat"/>
      </c:valAx>
      <c:valAx>
        <c:axId val="20096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97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138596</xdr:rowOff>
    </xdr:from>
    <xdr:to>
      <xdr:col>10</xdr:col>
      <xdr:colOff>241300</xdr:colOff>
      <xdr:row>95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2F069-4C47-C14B-9F91-D63638CB0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PrintsWithSheet="0"/>
  </xdr:twoCellAnchor>
  <xdr:twoCellAnchor>
    <xdr:from>
      <xdr:col>0</xdr:col>
      <xdr:colOff>13805</xdr:colOff>
      <xdr:row>103</xdr:row>
      <xdr:rowOff>138045</xdr:rowOff>
    </xdr:from>
    <xdr:to>
      <xdr:col>11</xdr:col>
      <xdr:colOff>342901</xdr:colOff>
      <xdr:row>127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6C08BB-2377-A846-A2EC-EB425A789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</xdr:row>
      <xdr:rowOff>152400</xdr:rowOff>
    </xdr:from>
    <xdr:to>
      <xdr:col>10</xdr:col>
      <xdr:colOff>76200</xdr:colOff>
      <xdr:row>95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840BC7-7DE9-3745-87E4-7B687020D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97</xdr:row>
      <xdr:rowOff>25400</xdr:rowOff>
    </xdr:from>
    <xdr:to>
      <xdr:col>10</xdr:col>
      <xdr:colOff>800100</xdr:colOff>
      <xdr:row>119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62A1D0-5D76-8040-B538-727DE989E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115455</xdr:colOff>
      <xdr:row>84</xdr:row>
      <xdr:rowOff>96212</xdr:rowOff>
    </xdr:from>
    <xdr:to>
      <xdr:col>12</xdr:col>
      <xdr:colOff>88900</xdr:colOff>
      <xdr:row>113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8B5428-C01E-9C45-B7C5-077B24AEB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114</xdr:row>
      <xdr:rowOff>177800</xdr:rowOff>
    </xdr:from>
    <xdr:to>
      <xdr:col>12</xdr:col>
      <xdr:colOff>203200</xdr:colOff>
      <xdr:row>147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A69736-B6ED-1D47-8FFE-8863A4B31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145977</xdr:colOff>
      <xdr:row>61</xdr:row>
      <xdr:rowOff>120621</xdr:rowOff>
    </xdr:from>
    <xdr:to>
      <xdr:col>12</xdr:col>
      <xdr:colOff>55678</xdr:colOff>
      <xdr:row>90</xdr:row>
      <xdr:rowOff>190691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E82CC1-423F-AB43-AA45-E7557067D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452529</xdr:colOff>
      <xdr:row>95</xdr:row>
      <xdr:rowOff>145977</xdr:rowOff>
    </xdr:from>
    <xdr:to>
      <xdr:col>11</xdr:col>
      <xdr:colOff>642299</xdr:colOff>
      <xdr:row>115</xdr:row>
      <xdr:rowOff>175172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5ABB0C-6BF4-C84C-AD09-FCED9EA9B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656897</xdr:colOff>
      <xdr:row>119</xdr:row>
      <xdr:rowOff>87586</xdr:rowOff>
    </xdr:from>
    <xdr:to>
      <xdr:col>12</xdr:col>
      <xdr:colOff>204368</xdr:colOff>
      <xdr:row>143</xdr:row>
      <xdr:rowOff>87585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B88ABD-8102-D641-8369-69E616E66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56</xdr:row>
      <xdr:rowOff>76828</xdr:rowOff>
    </xdr:from>
    <xdr:to>
      <xdr:col>11</xdr:col>
      <xdr:colOff>741770</xdr:colOff>
      <xdr:row>85</xdr:row>
      <xdr:rowOff>146898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316092-D336-2B46-9A48-F19B52ECF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8C3-7E51-FE49-9496-0C4127590E09}">
  <dimension ref="A1:T71"/>
  <sheetViews>
    <sheetView topLeftCell="A45" zoomScaleNormal="100" workbookViewId="0">
      <selection activeCell="J62" sqref="J62"/>
    </sheetView>
  </sheetViews>
  <sheetFormatPr baseColWidth="10" defaultRowHeight="16" x14ac:dyDescent="0.2"/>
  <cols>
    <col min="2" max="2" width="12.83203125" bestFit="1" customWidth="1"/>
    <col min="7" max="7" width="13" bestFit="1" customWidth="1"/>
    <col min="8" max="8" width="10.1640625" customWidth="1"/>
    <col min="16" max="16" width="11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9</v>
      </c>
      <c r="G1" s="5" t="s">
        <v>16</v>
      </c>
      <c r="H1" t="s">
        <v>11</v>
      </c>
      <c r="I1" s="5" t="s">
        <v>13</v>
      </c>
      <c r="J1" s="5" t="s">
        <v>14</v>
      </c>
      <c r="K1" s="5" t="s">
        <v>12</v>
      </c>
    </row>
    <row r="2" spans="1:11" x14ac:dyDescent="0.2">
      <c r="A2" s="1">
        <v>42491</v>
      </c>
      <c r="B2">
        <v>28.74</v>
      </c>
      <c r="C2">
        <v>102.57</v>
      </c>
      <c r="D2" s="2">
        <f>LN(B3/B2)</f>
        <v>-4.0111818490055101E-2</v>
      </c>
      <c r="E2" s="2">
        <f>LN(C3/C2)</f>
        <v>-0.11442509037068635</v>
      </c>
      <c r="F2">
        <v>-0.27500000000000002</v>
      </c>
      <c r="G2" s="6">
        <f t="shared" ref="G2:G33" si="0">(F2^2*$D$63^2+(1-F2)^2*$E$63^2+2*F2*(1-F2)*$D$63*$E$63*$B$65)^0.5</f>
        <v>0.53326109044554115</v>
      </c>
      <c r="H2" s="2">
        <f t="shared" ref="H2:H33" si="1">F2*$D$62+(1-F2)*$E$62</f>
        <v>0.50037983774009842</v>
      </c>
      <c r="I2" s="6">
        <f t="shared" ref="I2:I33" si="2">(F2^2*$D$63^2+(1-F2)^2*$E$63^2+2*F2*(1-F2)*$D$63*$E$63)^0.5</f>
        <v>9.6680543386102269E-2</v>
      </c>
      <c r="J2" s="6">
        <f t="shared" ref="J2:J33" si="3">(F2^2*$D$63^2+(1-F2)^2*$E$63^2-2*F2*(1-F2)*$D$63*$E$63)^0.5</f>
        <v>0.7472474431569508</v>
      </c>
      <c r="K2" s="6">
        <f t="shared" ref="K2:K20" si="4">(F2^2*$D$63^2+(1-F2)^2*$E$63^2)^0.5</f>
        <v>0.53278788873905181</v>
      </c>
    </row>
    <row r="3" spans="1:11" x14ac:dyDescent="0.2">
      <c r="A3" s="1">
        <v>42522</v>
      </c>
      <c r="B3">
        <v>27.610001</v>
      </c>
      <c r="C3">
        <v>91.480002999999996</v>
      </c>
      <c r="D3" s="2">
        <f t="shared" ref="D3:D60" si="5">LN(B4/B3)</f>
        <v>6.3496653012467819E-2</v>
      </c>
      <c r="E3" s="2">
        <f t="shared" ref="E3:E60" si="6">LN(C4/C3)</f>
        <v>-2.5174094860322192E-3</v>
      </c>
      <c r="F3">
        <v>-0.25</v>
      </c>
      <c r="G3" s="6">
        <f t="shared" si="0"/>
        <v>0.50895471176073548</v>
      </c>
      <c r="H3" s="2">
        <f t="shared" si="1"/>
        <v>0.4861199946256361</v>
      </c>
      <c r="I3" s="6">
        <f t="shared" si="2"/>
        <v>0.11797796231332146</v>
      </c>
      <c r="J3" s="6">
        <f t="shared" si="3"/>
        <v>0.70940241665045634</v>
      </c>
      <c r="K3" s="6">
        <f t="shared" si="4"/>
        <v>0.50851282596465108</v>
      </c>
    </row>
    <row r="4" spans="1:11" x14ac:dyDescent="0.2">
      <c r="A4" s="1">
        <v>42552</v>
      </c>
      <c r="B4">
        <v>29.42</v>
      </c>
      <c r="C4">
        <v>91.25</v>
      </c>
      <c r="D4" s="2">
        <f t="shared" si="5"/>
        <v>3.309678651598176E-2</v>
      </c>
      <c r="E4" s="2">
        <f t="shared" si="6"/>
        <v>6.5736402705950367E-2</v>
      </c>
      <c r="F4">
        <v>-0.22500000000000001</v>
      </c>
      <c r="G4" s="6">
        <f t="shared" si="0"/>
        <v>0.48537617490539176</v>
      </c>
      <c r="H4" s="2">
        <f t="shared" si="1"/>
        <v>0.47186015151117389</v>
      </c>
      <c r="I4" s="6">
        <f t="shared" si="2"/>
        <v>0.13927538124054048</v>
      </c>
      <c r="J4" s="6">
        <f t="shared" si="3"/>
        <v>0.67155739014396176</v>
      </c>
      <c r="K4" s="6">
        <f t="shared" si="4"/>
        <v>0.48496750410551592</v>
      </c>
    </row>
    <row r="5" spans="1:11" x14ac:dyDescent="0.2">
      <c r="A5" s="1">
        <v>42583</v>
      </c>
      <c r="B5">
        <v>30.41</v>
      </c>
      <c r="C5">
        <v>97.449996999999996</v>
      </c>
      <c r="D5" s="2">
        <f t="shared" si="5"/>
        <v>2.2114722381389132E-2</v>
      </c>
      <c r="E5" s="2">
        <f t="shared" si="6"/>
        <v>1.1224668871577687E-2</v>
      </c>
      <c r="F5">
        <v>-0.2</v>
      </c>
      <c r="G5" s="6">
        <f t="shared" si="0"/>
        <v>0.46263677783999818</v>
      </c>
      <c r="H5" s="2">
        <f t="shared" si="1"/>
        <v>0.45760030839671151</v>
      </c>
      <c r="I5" s="6">
        <f t="shared" si="2"/>
        <v>0.16057280016775938</v>
      </c>
      <c r="J5" s="6">
        <f t="shared" si="3"/>
        <v>0.63371236363746719</v>
      </c>
      <c r="K5" s="6">
        <f t="shared" si="4"/>
        <v>0.46226344435867989</v>
      </c>
    </row>
    <row r="6" spans="1:11" x14ac:dyDescent="0.2">
      <c r="A6" s="1">
        <v>42614</v>
      </c>
      <c r="B6">
        <v>31.09</v>
      </c>
      <c r="C6">
        <v>98.550003000000004</v>
      </c>
      <c r="D6" s="2">
        <f t="shared" si="5"/>
        <v>1.1512790872289045E-2</v>
      </c>
      <c r="E6" s="2">
        <f t="shared" si="6"/>
        <v>0.23670915611191026</v>
      </c>
      <c r="F6">
        <v>-0.17499999999999999</v>
      </c>
      <c r="G6" s="6">
        <f t="shared" si="0"/>
        <v>0.44086638537839629</v>
      </c>
      <c r="H6" s="2">
        <f t="shared" si="1"/>
        <v>0.44334046528224924</v>
      </c>
      <c r="I6" s="6">
        <f t="shared" si="2"/>
        <v>0.18187021909497836</v>
      </c>
      <c r="J6" s="6">
        <f t="shared" si="3"/>
        <v>0.59586733713097273</v>
      </c>
      <c r="K6" s="6">
        <f t="shared" si="4"/>
        <v>0.44053073675579763</v>
      </c>
    </row>
    <row r="7" spans="1:11" x14ac:dyDescent="0.2">
      <c r="A7" s="1">
        <v>42644</v>
      </c>
      <c r="B7">
        <v>31.450001</v>
      </c>
      <c r="C7">
        <v>124.870003</v>
      </c>
      <c r="D7" s="2">
        <f t="shared" si="5"/>
        <v>7.6489868516834328E-2</v>
      </c>
      <c r="E7" s="2">
        <f t="shared" si="6"/>
        <v>-6.5099285354283332E-2</v>
      </c>
      <c r="F7">
        <v>-0.15</v>
      </c>
      <c r="G7" s="6">
        <f t="shared" si="0"/>
        <v>0.42021563012946062</v>
      </c>
      <c r="H7" s="2">
        <f t="shared" si="1"/>
        <v>0.42908062216778686</v>
      </c>
      <c r="I7" s="6">
        <f t="shared" si="2"/>
        <v>0.20316763802219728</v>
      </c>
      <c r="J7" s="6">
        <f t="shared" si="3"/>
        <v>0.55802231062447816</v>
      </c>
      <c r="K7" s="6">
        <f t="shared" si="4"/>
        <v>0.41992022355097414</v>
      </c>
    </row>
    <row r="8" spans="1:11" x14ac:dyDescent="0.2">
      <c r="A8" s="1">
        <v>42675</v>
      </c>
      <c r="B8">
        <v>33.950001</v>
      </c>
      <c r="C8">
        <v>117</v>
      </c>
      <c r="D8" s="2">
        <f t="shared" si="5"/>
        <v>-8.8757679336866329E-3</v>
      </c>
      <c r="E8" s="2">
        <f t="shared" si="6"/>
        <v>5.6493449685372711E-2</v>
      </c>
      <c r="F8">
        <v>-0.125</v>
      </c>
      <c r="G8" s="6">
        <f t="shared" si="0"/>
        <v>0.4008575886217412</v>
      </c>
      <c r="H8" s="2">
        <f t="shared" si="1"/>
        <v>0.4148207790533246</v>
      </c>
      <c r="I8" s="6">
        <f t="shared" si="2"/>
        <v>0.22446505694941626</v>
      </c>
      <c r="J8" s="6">
        <f t="shared" si="3"/>
        <v>0.5201772841179837</v>
      </c>
      <c r="K8" s="6">
        <f t="shared" si="4"/>
        <v>0.40060514768514033</v>
      </c>
    </row>
    <row r="9" spans="1:11" x14ac:dyDescent="0.2">
      <c r="A9" s="1">
        <v>42705</v>
      </c>
      <c r="B9">
        <v>33.650002000000001</v>
      </c>
      <c r="C9">
        <v>123.800003</v>
      </c>
      <c r="D9" s="2">
        <f t="shared" si="5"/>
        <v>2.967301792439678E-3</v>
      </c>
      <c r="E9" s="2">
        <f t="shared" si="6"/>
        <v>0.12803370006474243</v>
      </c>
      <c r="F9">
        <v>-0.1</v>
      </c>
      <c r="G9" s="6">
        <f t="shared" si="0"/>
        <v>0.38298833064236421</v>
      </c>
      <c r="H9" s="2">
        <f t="shared" si="1"/>
        <v>0.40056093593886233</v>
      </c>
      <c r="I9" s="6">
        <f t="shared" si="2"/>
        <v>0.24576247587663522</v>
      </c>
      <c r="J9" s="6">
        <f t="shared" si="3"/>
        <v>0.48233225761148918</v>
      </c>
      <c r="K9" s="6">
        <f t="shared" si="4"/>
        <v>0.38278166183975537</v>
      </c>
    </row>
    <row r="10" spans="1:11" x14ac:dyDescent="0.2">
      <c r="A10" s="1">
        <v>42736</v>
      </c>
      <c r="B10">
        <v>33.75</v>
      </c>
      <c r="C10">
        <v>140.71000699999999</v>
      </c>
      <c r="D10" s="2">
        <f t="shared" si="5"/>
        <v>-7.376615023960903E-2</v>
      </c>
      <c r="E10" s="2">
        <f t="shared" si="6"/>
        <v>1.0041082382110308E-2</v>
      </c>
      <c r="F10">
        <v>-7.4999999999999997E-2</v>
      </c>
      <c r="G10" s="6">
        <f t="shared" si="0"/>
        <v>0.36682549115739344</v>
      </c>
      <c r="H10" s="2">
        <f t="shared" si="1"/>
        <v>0.38630109282439995</v>
      </c>
      <c r="I10" s="6">
        <f t="shared" si="2"/>
        <v>0.26705989480385417</v>
      </c>
      <c r="J10" s="6">
        <f t="shared" si="3"/>
        <v>0.44448723110499461</v>
      </c>
      <c r="K10" s="6">
        <f t="shared" si="4"/>
        <v>0.36666734653363298</v>
      </c>
    </row>
    <row r="11" spans="1:11" x14ac:dyDescent="0.2">
      <c r="A11" s="1">
        <v>42767</v>
      </c>
      <c r="B11">
        <v>31.35</v>
      </c>
      <c r="C11">
        <v>142.13000500000001</v>
      </c>
      <c r="D11" s="2">
        <f t="shared" si="5"/>
        <v>3.1847478640216866E-3</v>
      </c>
      <c r="E11" s="2">
        <f t="shared" si="6"/>
        <v>3.9185484763115806E-2</v>
      </c>
      <c r="F11" s="11">
        <f>N69</f>
        <v>-5.8317896995693563E-2</v>
      </c>
      <c r="G11" s="6">
        <f t="shared" si="0"/>
        <v>0.35710514523277659</v>
      </c>
      <c r="H11" s="2">
        <f t="shared" si="1"/>
        <v>0.37678572595797155</v>
      </c>
      <c r="I11" s="6">
        <f t="shared" si="2"/>
        <v>0.28127132425464341</v>
      </c>
      <c r="J11" s="6">
        <f t="shared" si="3"/>
        <v>0.41923384588971263</v>
      </c>
      <c r="K11" s="6">
        <f t="shared" si="4"/>
        <v>0.35698079457264931</v>
      </c>
    </row>
    <row r="12" spans="1:11" x14ac:dyDescent="0.2">
      <c r="A12" s="1">
        <v>42795</v>
      </c>
      <c r="B12">
        <v>31.450001</v>
      </c>
      <c r="C12">
        <v>147.80999800000001</v>
      </c>
      <c r="D12" s="2">
        <f t="shared" si="5"/>
        <v>-3.7251335430928893E-2</v>
      </c>
      <c r="E12" s="2">
        <f t="shared" si="6"/>
        <v>2.9267774023581432E-2</v>
      </c>
      <c r="F12">
        <v>-0.05</v>
      </c>
      <c r="G12" s="6">
        <f t="shared" si="0"/>
        <v>0.35260380743768399</v>
      </c>
      <c r="H12" s="2">
        <f t="shared" si="1"/>
        <v>0.37204124970993763</v>
      </c>
      <c r="I12" s="6">
        <f t="shared" si="2"/>
        <v>0.28835731373107315</v>
      </c>
      <c r="J12" s="6">
        <f t="shared" si="3"/>
        <v>0.40664220459850009</v>
      </c>
      <c r="K12" s="6">
        <f t="shared" si="4"/>
        <v>0.35249668292264041</v>
      </c>
    </row>
    <row r="13" spans="1:11" x14ac:dyDescent="0.2">
      <c r="A13" s="1">
        <v>42826</v>
      </c>
      <c r="B13">
        <v>30.299999</v>
      </c>
      <c r="C13">
        <v>152.199997</v>
      </c>
      <c r="D13" s="2">
        <f t="shared" si="5"/>
        <v>-0.29763237030164807</v>
      </c>
      <c r="E13" s="2">
        <f t="shared" si="6"/>
        <v>6.8984173682856934E-2</v>
      </c>
      <c r="F13">
        <v>-2.5000000000000001E-2</v>
      </c>
      <c r="G13" s="6">
        <f t="shared" si="0"/>
        <v>0.34056654794370222</v>
      </c>
      <c r="H13" s="2">
        <f t="shared" si="1"/>
        <v>0.35778140659547536</v>
      </c>
      <c r="I13" s="6">
        <f t="shared" si="2"/>
        <v>0.30965473265829208</v>
      </c>
      <c r="J13" s="6">
        <f t="shared" si="3"/>
        <v>0.36879717809200557</v>
      </c>
      <c r="K13" s="6">
        <f t="shared" si="4"/>
        <v>0.34051241682668842</v>
      </c>
    </row>
    <row r="14" spans="1:11" x14ac:dyDescent="0.2">
      <c r="A14" s="1">
        <v>42856</v>
      </c>
      <c r="B14">
        <v>22.5</v>
      </c>
      <c r="C14">
        <v>163.070007</v>
      </c>
      <c r="D14" s="2">
        <f t="shared" si="5"/>
        <v>1.1049836186584935E-2</v>
      </c>
      <c r="E14" s="2">
        <f t="shared" si="6"/>
        <v>-8.7485367764572872E-2</v>
      </c>
      <c r="F14">
        <v>0</v>
      </c>
      <c r="G14" s="6">
        <f t="shared" si="0"/>
        <v>0.33095215158551106</v>
      </c>
      <c r="H14" s="2">
        <f t="shared" si="1"/>
        <v>0.34352156348101304</v>
      </c>
      <c r="I14" s="6">
        <f t="shared" si="2"/>
        <v>0.33095215158551106</v>
      </c>
      <c r="J14" s="6">
        <f t="shared" si="3"/>
        <v>0.33095215158551106</v>
      </c>
      <c r="K14" s="6">
        <f t="shared" si="4"/>
        <v>0.33095215158551106</v>
      </c>
    </row>
    <row r="15" spans="1:11" x14ac:dyDescent="0.2">
      <c r="A15" s="1">
        <v>42887</v>
      </c>
      <c r="B15">
        <v>22.75</v>
      </c>
      <c r="C15">
        <v>149.41000399999999</v>
      </c>
      <c r="D15" s="2">
        <f t="shared" si="5"/>
        <v>-0.10903024454678881</v>
      </c>
      <c r="E15" s="2">
        <f t="shared" si="6"/>
        <v>0.19544259845826109</v>
      </c>
      <c r="F15">
        <v>2.5000000000000001E-2</v>
      </c>
      <c r="G15" s="6">
        <f t="shared" si="0"/>
        <v>0.32397639451342514</v>
      </c>
      <c r="H15" s="2">
        <f t="shared" si="1"/>
        <v>0.32926172036655071</v>
      </c>
      <c r="I15" s="6">
        <f t="shared" si="2"/>
        <v>0.35224957051273004</v>
      </c>
      <c r="J15" s="6">
        <f t="shared" si="3"/>
        <v>0.29310712507901654</v>
      </c>
      <c r="K15" s="6">
        <f t="shared" si="4"/>
        <v>0.32403051299105229</v>
      </c>
    </row>
    <row r="16" spans="1:11" x14ac:dyDescent="0.2">
      <c r="A16" s="1">
        <v>42917</v>
      </c>
      <c r="B16">
        <v>20.399999999999999</v>
      </c>
      <c r="C16">
        <v>181.66000399999999</v>
      </c>
      <c r="D16" s="2">
        <f t="shared" si="5"/>
        <v>-0.42028019389330484</v>
      </c>
      <c r="E16" s="2">
        <f t="shared" si="6"/>
        <v>-3.9009333540475817E-2</v>
      </c>
      <c r="F16">
        <v>0.05</v>
      </c>
      <c r="G16" s="6">
        <f t="shared" si="0"/>
        <v>0.31981198580855003</v>
      </c>
      <c r="H16" s="2">
        <f t="shared" si="1"/>
        <v>0.31500187725208845</v>
      </c>
      <c r="I16" s="6">
        <f t="shared" si="2"/>
        <v>0.37354698943994902</v>
      </c>
      <c r="J16" s="6">
        <f t="shared" si="3"/>
        <v>0.25526209857252202</v>
      </c>
      <c r="K16" s="6">
        <f t="shared" si="4"/>
        <v>0.3199188118001951</v>
      </c>
    </row>
    <row r="17" spans="1:11" x14ac:dyDescent="0.2">
      <c r="A17" s="1">
        <v>42948</v>
      </c>
      <c r="B17">
        <v>13.4</v>
      </c>
      <c r="C17">
        <v>174.71000699999999</v>
      </c>
      <c r="D17" s="2">
        <f t="shared" si="5"/>
        <v>9.2592786827824888E-2</v>
      </c>
      <c r="E17" s="2">
        <f t="shared" si="6"/>
        <v>3.730140226135728E-2</v>
      </c>
      <c r="F17" s="10">
        <v>7.2604799999999997E-2</v>
      </c>
      <c r="G17" s="6">
        <f t="shared" si="0"/>
        <v>0.31856017172157591</v>
      </c>
      <c r="H17" s="2">
        <f t="shared" si="1"/>
        <v>0.30210824118673651</v>
      </c>
      <c r="I17" s="6">
        <f t="shared" si="2"/>
        <v>0.39280394525458895</v>
      </c>
      <c r="J17" s="6">
        <f t="shared" si="3"/>
        <v>0.22104292836556175</v>
      </c>
      <c r="K17" s="6">
        <f t="shared" si="4"/>
        <v>0.31871218645354071</v>
      </c>
    </row>
    <row r="18" spans="1:11" x14ac:dyDescent="0.2">
      <c r="A18" s="1">
        <v>42979</v>
      </c>
      <c r="B18">
        <v>14.7</v>
      </c>
      <c r="C18">
        <v>181.35000600000001</v>
      </c>
      <c r="D18" s="2">
        <f t="shared" si="5"/>
        <v>-5.595865364804449E-2</v>
      </c>
      <c r="E18" s="2">
        <f t="shared" si="6"/>
        <v>7.9877199295974657E-2</v>
      </c>
      <c r="F18">
        <v>7.4999999999999997E-2</v>
      </c>
      <c r="G18" s="6">
        <f t="shared" si="0"/>
        <v>0.31856919630395564</v>
      </c>
      <c r="H18" s="2">
        <f t="shared" si="1"/>
        <v>0.30074203413762612</v>
      </c>
      <c r="I18" s="6">
        <f t="shared" si="2"/>
        <v>0.39484440836716794</v>
      </c>
      <c r="J18" s="6">
        <f t="shared" si="3"/>
        <v>0.21741707206602751</v>
      </c>
      <c r="K18" s="6">
        <f t="shared" si="4"/>
        <v>0.31872581480371426</v>
      </c>
    </row>
    <row r="19" spans="1:11" x14ac:dyDescent="0.2">
      <c r="A19" s="1">
        <v>43009</v>
      </c>
      <c r="B19">
        <v>13.9</v>
      </c>
      <c r="C19">
        <v>196.429993</v>
      </c>
      <c r="D19" s="2">
        <f t="shared" si="5"/>
        <v>2.4868066578013524E-2</v>
      </c>
      <c r="E19" s="2">
        <f t="shared" si="6"/>
        <v>-4.6100666367169897E-2</v>
      </c>
      <c r="F19">
        <v>0.1</v>
      </c>
      <c r="G19" s="6">
        <f t="shared" si="0"/>
        <v>0.32028203805823802</v>
      </c>
      <c r="H19" s="2">
        <f t="shared" si="1"/>
        <v>0.2864821910231638</v>
      </c>
      <c r="I19" s="6">
        <f t="shared" si="2"/>
        <v>0.41614182729438698</v>
      </c>
      <c r="J19" s="6">
        <f t="shared" si="3"/>
        <v>0.17957204555953296</v>
      </c>
      <c r="K19" s="6">
        <f t="shared" si="4"/>
        <v>0.32048411814811228</v>
      </c>
    </row>
    <row r="20" spans="1:11" x14ac:dyDescent="0.2">
      <c r="A20" s="1">
        <v>43040</v>
      </c>
      <c r="B20">
        <v>14.25</v>
      </c>
      <c r="C20">
        <v>187.58000200000001</v>
      </c>
      <c r="D20" s="2">
        <f t="shared" si="5"/>
        <v>5.7937837106219081E-2</v>
      </c>
      <c r="E20" s="2">
        <f t="shared" si="6"/>
        <v>2.3081621713064601E-2</v>
      </c>
      <c r="F20">
        <v>0.125</v>
      </c>
      <c r="G20" s="6">
        <f t="shared" si="0"/>
        <v>0.32490376955920242</v>
      </c>
      <c r="H20" s="2">
        <f t="shared" si="1"/>
        <v>0.27222234790870148</v>
      </c>
      <c r="I20" s="6">
        <f t="shared" si="2"/>
        <v>0.4374392462216059</v>
      </c>
      <c r="J20" s="6">
        <f t="shared" si="3"/>
        <v>0.14172701905303853</v>
      </c>
      <c r="K20" s="6">
        <f t="shared" si="4"/>
        <v>0.32514584578661548</v>
      </c>
    </row>
    <row r="21" spans="1:11" x14ac:dyDescent="0.2">
      <c r="A21" s="1">
        <v>43070</v>
      </c>
      <c r="B21">
        <v>15.1</v>
      </c>
      <c r="C21">
        <v>191.96000699999999</v>
      </c>
      <c r="D21" s="2">
        <f t="shared" si="5"/>
        <v>-0.16524957289530703</v>
      </c>
      <c r="E21" s="2">
        <f t="shared" si="6"/>
        <v>0.34224535543130985</v>
      </c>
      <c r="F21">
        <v>0.15</v>
      </c>
      <c r="G21" s="6">
        <f t="shared" si="0"/>
        <v>0.33231304450302629</v>
      </c>
      <c r="H21" s="2">
        <f t="shared" si="1"/>
        <v>0.25796250479423921</v>
      </c>
      <c r="I21" s="6">
        <f t="shared" si="2"/>
        <v>0.45873666514882488</v>
      </c>
      <c r="J21" s="6">
        <f t="shared" si="3"/>
        <v>0.10388199254654391</v>
      </c>
      <c r="K21" s="6">
        <f t="shared" ref="K21:K38" si="7">(F21^2*$D$63^2+(1-F21)^2*$E$63^2)^0.5</f>
        <v>0.33258893271372192</v>
      </c>
    </row>
    <row r="22" spans="1:11" x14ac:dyDescent="0.2">
      <c r="A22" s="1">
        <v>43101</v>
      </c>
      <c r="B22">
        <v>12.8</v>
      </c>
      <c r="C22">
        <v>270.29998799999998</v>
      </c>
      <c r="D22" s="2">
        <f t="shared" si="5"/>
        <v>0.15860503017663857</v>
      </c>
      <c r="E22" s="2">
        <f t="shared" si="6"/>
        <v>7.509586549828802E-2</v>
      </c>
      <c r="F22">
        <v>0.17499999999999999</v>
      </c>
      <c r="G22" s="6">
        <f t="shared" si="0"/>
        <v>0.34232891219120198</v>
      </c>
      <c r="H22" s="2">
        <f t="shared" si="1"/>
        <v>0.24370266167977683</v>
      </c>
      <c r="I22" s="6">
        <f t="shared" si="2"/>
        <v>0.48003408407604381</v>
      </c>
      <c r="J22" s="6">
        <f t="shared" si="3"/>
        <v>6.603696604004948E-2</v>
      </c>
      <c r="K22" s="6">
        <f t="shared" si="7"/>
        <v>0.34263216629389959</v>
      </c>
    </row>
    <row r="23" spans="1:11" x14ac:dyDescent="0.2">
      <c r="A23" s="1">
        <v>43132</v>
      </c>
      <c r="B23">
        <v>15</v>
      </c>
      <c r="C23">
        <v>291.38000499999998</v>
      </c>
      <c r="D23" s="2">
        <f t="shared" si="5"/>
        <v>-6.5427805322455193E-2</v>
      </c>
      <c r="E23" s="2">
        <f t="shared" si="6"/>
        <v>1.3532839682552355E-2</v>
      </c>
      <c r="F23">
        <v>0.2</v>
      </c>
      <c r="G23" s="6">
        <f t="shared" si="0"/>
        <v>0.35473064880159905</v>
      </c>
      <c r="H23" s="2">
        <f t="shared" si="1"/>
        <v>0.22944281856531457</v>
      </c>
      <c r="I23" s="6">
        <f t="shared" si="2"/>
        <v>0.50133150300326279</v>
      </c>
      <c r="J23" s="6">
        <f t="shared" si="3"/>
        <v>2.8191939533555196E-2</v>
      </c>
      <c r="K23" s="6">
        <f t="shared" si="7"/>
        <v>0.35505496853175716</v>
      </c>
    </row>
    <row r="24" spans="1:11" x14ac:dyDescent="0.2">
      <c r="A24" s="1">
        <v>43160</v>
      </c>
      <c r="B24">
        <v>14.05</v>
      </c>
      <c r="C24">
        <v>295.35000600000001</v>
      </c>
      <c r="D24" s="2">
        <f t="shared" si="5"/>
        <v>0.21671731017526996</v>
      </c>
      <c r="E24" s="2">
        <f t="shared" si="6"/>
        <v>5.631531811194506E-2</v>
      </c>
      <c r="F24">
        <v>0.22500000000000001</v>
      </c>
      <c r="G24" s="6">
        <f t="shared" si="0"/>
        <v>0.36927795327970153</v>
      </c>
      <c r="H24" s="2">
        <f t="shared" si="1"/>
        <v>0.21518297545085227</v>
      </c>
      <c r="I24" s="6">
        <f t="shared" si="2"/>
        <v>0.52262892193048183</v>
      </c>
      <c r="J24" s="6">
        <f t="shared" si="3"/>
        <v>9.6530869729407106E-3</v>
      </c>
      <c r="K24" s="6">
        <f t="shared" si="7"/>
        <v>0.36961748614366502</v>
      </c>
    </row>
    <row r="25" spans="1:11" x14ac:dyDescent="0.2">
      <c r="A25" s="1">
        <v>43191</v>
      </c>
      <c r="B25">
        <v>17.450001</v>
      </c>
      <c r="C25">
        <v>312.459991</v>
      </c>
      <c r="D25" s="2">
        <f t="shared" si="5"/>
        <v>-0.16471252518495533</v>
      </c>
      <c r="E25" s="2">
        <f t="shared" si="6"/>
        <v>0.11801775069579845</v>
      </c>
      <c r="F25">
        <v>0.25</v>
      </c>
      <c r="G25" s="6">
        <f t="shared" si="0"/>
        <v>0.38572814890767015</v>
      </c>
      <c r="H25" s="2">
        <f t="shared" si="1"/>
        <v>0.20092313233638998</v>
      </c>
      <c r="I25" s="6">
        <f t="shared" si="2"/>
        <v>0.54392634085770075</v>
      </c>
      <c r="J25" s="6">
        <f t="shared" si="3"/>
        <v>4.7498113479434362E-2</v>
      </c>
      <c r="K25" s="6">
        <f t="shared" si="7"/>
        <v>0.38607767033522727</v>
      </c>
    </row>
    <row r="26" spans="1:11" x14ac:dyDescent="0.2">
      <c r="A26" s="1">
        <v>43221</v>
      </c>
      <c r="B26">
        <v>14.8</v>
      </c>
      <c r="C26">
        <v>351.60000600000001</v>
      </c>
      <c r="D26" s="2">
        <f t="shared" si="5"/>
        <v>7.169192845611648E-2</v>
      </c>
      <c r="E26" s="2">
        <f t="shared" si="6"/>
        <v>0.10731249919616447</v>
      </c>
      <c r="F26">
        <v>0.27500000000000002</v>
      </c>
      <c r="G26" s="6">
        <f t="shared" si="0"/>
        <v>0.40384876803462016</v>
      </c>
      <c r="H26" s="2">
        <f t="shared" si="1"/>
        <v>0.18666328922192763</v>
      </c>
      <c r="I26" s="6">
        <f t="shared" si="2"/>
        <v>0.56522375978491979</v>
      </c>
      <c r="J26" s="6">
        <f t="shared" si="3"/>
        <v>8.5343139985928754E-2</v>
      </c>
      <c r="K26" s="6">
        <f t="shared" si="7"/>
        <v>0.4042037544160485</v>
      </c>
    </row>
    <row r="27" spans="1:11" x14ac:dyDescent="0.2">
      <c r="A27" s="1">
        <v>43252</v>
      </c>
      <c r="B27">
        <v>15.9</v>
      </c>
      <c r="C27">
        <v>391.42999300000002</v>
      </c>
      <c r="D27" s="2">
        <f t="shared" si="5"/>
        <v>2.4845937236835581E-2</v>
      </c>
      <c r="E27" s="2">
        <f t="shared" si="6"/>
        <v>-0.14838929532179396</v>
      </c>
      <c r="F27">
        <v>0.3</v>
      </c>
      <c r="G27" s="6">
        <f t="shared" si="0"/>
        <v>0.42342540609707563</v>
      </c>
      <c r="H27" s="2">
        <f t="shared" si="1"/>
        <v>0.17240344610746527</v>
      </c>
      <c r="I27" s="6">
        <f t="shared" si="2"/>
        <v>0.5865211787121386</v>
      </c>
      <c r="J27" s="6">
        <f t="shared" si="3"/>
        <v>0.12318816649242322</v>
      </c>
      <c r="K27" s="6">
        <f t="shared" si="7"/>
        <v>0.42378202972851592</v>
      </c>
    </row>
    <row r="28" spans="1:11" x14ac:dyDescent="0.2">
      <c r="A28" s="1">
        <v>43282</v>
      </c>
      <c r="B28">
        <v>16.299999</v>
      </c>
      <c r="C28">
        <v>337.45001200000002</v>
      </c>
      <c r="D28" s="2">
        <f t="shared" si="5"/>
        <v>0.15590200261624884</v>
      </c>
      <c r="E28" s="2">
        <f t="shared" si="6"/>
        <v>8.5795588871857884E-2</v>
      </c>
      <c r="F28">
        <v>0.32500000000000001</v>
      </c>
      <c r="G28" s="6">
        <f t="shared" si="0"/>
        <v>0.44426562562943889</v>
      </c>
      <c r="H28" s="2">
        <f t="shared" si="1"/>
        <v>0.15814360299300301</v>
      </c>
      <c r="I28" s="6">
        <f t="shared" si="2"/>
        <v>0.60781859763935764</v>
      </c>
      <c r="J28" s="6">
        <f t="shared" si="3"/>
        <v>0.16103319299891769</v>
      </c>
      <c r="K28" s="6">
        <f t="shared" si="7"/>
        <v>0.44462070176932944</v>
      </c>
    </row>
    <row r="29" spans="1:11" x14ac:dyDescent="0.2">
      <c r="A29" s="1">
        <v>43313</v>
      </c>
      <c r="B29">
        <v>19.049999</v>
      </c>
      <c r="C29">
        <v>367.67999300000002</v>
      </c>
      <c r="D29" s="2">
        <f t="shared" si="5"/>
        <v>7.3357837065092205E-2</v>
      </c>
      <c r="E29" s="2">
        <f t="shared" si="6"/>
        <v>1.7390368343007438E-2</v>
      </c>
      <c r="F29">
        <v>0.35</v>
      </c>
      <c r="G29" s="6">
        <f t="shared" si="0"/>
        <v>0.46620000236530501</v>
      </c>
      <c r="H29" s="2">
        <f t="shared" si="1"/>
        <v>0.14388375987854071</v>
      </c>
      <c r="I29" s="6">
        <f t="shared" si="2"/>
        <v>0.62911601656657656</v>
      </c>
      <c r="J29" s="6">
        <f t="shared" si="3"/>
        <v>0.19887821950541223</v>
      </c>
      <c r="K29" s="6">
        <f t="shared" si="7"/>
        <v>0.46655091281351063</v>
      </c>
    </row>
    <row r="30" spans="1:11" x14ac:dyDescent="0.2">
      <c r="A30" s="1">
        <v>43344</v>
      </c>
      <c r="B30">
        <v>20.5</v>
      </c>
      <c r="C30">
        <v>374.13000499999998</v>
      </c>
      <c r="D30" s="2">
        <f t="shared" si="5"/>
        <v>-6.2394479774382935E-2</v>
      </c>
      <c r="E30" s="2">
        <f t="shared" si="6"/>
        <v>-0.21490507219327085</v>
      </c>
      <c r="F30">
        <v>0.375</v>
      </c>
      <c r="G30" s="6">
        <f t="shared" si="0"/>
        <v>0.48908134578713425</v>
      </c>
      <c r="H30" s="2">
        <f t="shared" si="1"/>
        <v>0.12962391676407836</v>
      </c>
      <c r="I30" s="6">
        <f t="shared" si="2"/>
        <v>0.6504134354937956</v>
      </c>
      <c r="J30" s="6">
        <f t="shared" si="3"/>
        <v>0.23672324601190675</v>
      </c>
      <c r="K30" s="6">
        <f t="shared" si="7"/>
        <v>0.48942595572428294</v>
      </c>
    </row>
    <row r="31" spans="1:11" x14ac:dyDescent="0.2">
      <c r="A31" s="1">
        <v>43374</v>
      </c>
      <c r="B31">
        <v>19.260000000000002</v>
      </c>
      <c r="C31">
        <v>301.77999899999998</v>
      </c>
      <c r="D31" s="2">
        <f t="shared" si="5"/>
        <v>-0.34429088473901087</v>
      </c>
      <c r="E31" s="2">
        <f t="shared" si="6"/>
        <v>-5.3252001297351706E-2</v>
      </c>
      <c r="F31">
        <v>0.4</v>
      </c>
      <c r="G31" s="6">
        <f t="shared" si="0"/>
        <v>0.51278290522456849</v>
      </c>
      <c r="H31" s="2">
        <f t="shared" si="1"/>
        <v>0.11536407364961605</v>
      </c>
      <c r="I31" s="6">
        <f t="shared" si="2"/>
        <v>0.67171085442101452</v>
      </c>
      <c r="J31" s="6">
        <f t="shared" si="3"/>
        <v>0.27456827251840127</v>
      </c>
      <c r="K31" s="6">
        <f t="shared" si="7"/>
        <v>0.51311948326912538</v>
      </c>
    </row>
    <row r="32" spans="1:11" x14ac:dyDescent="0.2">
      <c r="A32" s="1">
        <v>43405</v>
      </c>
      <c r="B32">
        <v>13.65</v>
      </c>
      <c r="C32">
        <v>286.13000499999998</v>
      </c>
      <c r="D32" s="2">
        <f t="shared" si="5"/>
        <v>-0.10576759891197243</v>
      </c>
      <c r="E32" s="2">
        <f t="shared" si="6"/>
        <v>-6.6728737161920584E-2</v>
      </c>
      <c r="F32">
        <v>0.42499999999999999</v>
      </c>
      <c r="G32" s="6">
        <f t="shared" si="0"/>
        <v>0.53719612571778041</v>
      </c>
      <c r="H32" s="2">
        <f t="shared" si="1"/>
        <v>0.10110423053515376</v>
      </c>
      <c r="I32" s="6">
        <f t="shared" si="2"/>
        <v>0.69300827334823345</v>
      </c>
      <c r="J32" s="6">
        <f t="shared" si="3"/>
        <v>0.31241329902489579</v>
      </c>
      <c r="K32" s="6">
        <f t="shared" si="7"/>
        <v>0.53752327221094287</v>
      </c>
    </row>
    <row r="33" spans="1:20" x14ac:dyDescent="0.2">
      <c r="A33" s="1">
        <v>43435</v>
      </c>
      <c r="B33">
        <v>12.28</v>
      </c>
      <c r="C33">
        <v>267.66000400000001</v>
      </c>
      <c r="D33" s="2">
        <f t="shared" si="5"/>
        <v>0.17646841274408007</v>
      </c>
      <c r="E33" s="2">
        <f t="shared" si="6"/>
        <v>0.23775641368619019</v>
      </c>
      <c r="F33">
        <v>0.45</v>
      </c>
      <c r="G33" s="6">
        <f t="shared" si="0"/>
        <v>0.56222830912707378</v>
      </c>
      <c r="H33" s="2">
        <f t="shared" si="1"/>
        <v>8.6844387420691477E-2</v>
      </c>
      <c r="I33" s="6">
        <f t="shared" si="2"/>
        <v>0.7143056922754526</v>
      </c>
      <c r="J33" s="6">
        <f t="shared" si="3"/>
        <v>0.35025832553139036</v>
      </c>
      <c r="K33" s="6">
        <f t="shared" si="7"/>
        <v>0.56254489448450551</v>
      </c>
    </row>
    <row r="34" spans="1:20" x14ac:dyDescent="0.2">
      <c r="A34" s="1">
        <v>43466</v>
      </c>
      <c r="B34">
        <v>14.65</v>
      </c>
      <c r="C34">
        <v>339.5</v>
      </c>
      <c r="D34" s="2">
        <f t="shared" si="5"/>
        <v>-4.3242441348706841E-2</v>
      </c>
      <c r="E34" s="2">
        <f t="shared" si="6"/>
        <v>5.3338346760732409E-2</v>
      </c>
      <c r="F34">
        <v>0.47499999999999998</v>
      </c>
      <c r="G34" s="6">
        <f t="shared" ref="G34:G65" si="8">(F34^2*$D$63^2+(1-F34)^2*$E$63^2+2*F34*(1-F34)*$D$63*$E$63*$B$65)^0.5</f>
        <v>0.58780038293933901</v>
      </c>
      <c r="H34" s="2">
        <f t="shared" ref="H34:H55" si="9">F34*$D$62+(1-F34)*$E$62</f>
        <v>7.258454430622914E-2</v>
      </c>
      <c r="I34" s="6">
        <f t="shared" ref="I34:I55" si="10">(F34^2*$D$63^2+(1-F34)^2*$E$63^2+2*F34*(1-F34)*$D$63*$E$63)^0.5</f>
        <v>0.73560311120267141</v>
      </c>
      <c r="J34" s="6">
        <f t="shared" ref="J34:J55" si="11">(F34^2*$D$63^2+(1-F34)^2*$E$63^2-2*F34*(1-F34)*$D$63*$E$63)^0.5</f>
        <v>0.38810335203788482</v>
      </c>
      <c r="K34" s="6">
        <f t="shared" si="7"/>
        <v>0.58810549609491491</v>
      </c>
    </row>
    <row r="35" spans="1:20" x14ac:dyDescent="0.2">
      <c r="A35" s="1">
        <v>43497</v>
      </c>
      <c r="B35">
        <v>14.03</v>
      </c>
      <c r="C35">
        <v>358.10000600000001</v>
      </c>
      <c r="D35" s="2">
        <f t="shared" si="5"/>
        <v>5.6801971134339026E-2</v>
      </c>
      <c r="E35" s="2">
        <f t="shared" si="6"/>
        <v>-4.3097707303370219E-3</v>
      </c>
      <c r="F35">
        <v>0.5</v>
      </c>
      <c r="G35" s="6">
        <f t="shared" si="8"/>
        <v>0.61384487721689851</v>
      </c>
      <c r="H35" s="2">
        <f t="shared" si="9"/>
        <v>5.8324701191766831E-2</v>
      </c>
      <c r="I35" s="6">
        <f t="shared" si="10"/>
        <v>0.75690053012989045</v>
      </c>
      <c r="J35" s="6">
        <f t="shared" si="11"/>
        <v>0.42594837854437939</v>
      </c>
      <c r="K35" s="6">
        <f t="shared" si="7"/>
        <v>0.61413778327647905</v>
      </c>
    </row>
    <row r="36" spans="1:20" x14ac:dyDescent="0.2">
      <c r="A36" s="1">
        <v>43525</v>
      </c>
      <c r="B36">
        <v>14.85</v>
      </c>
      <c r="C36">
        <v>356.55999800000001</v>
      </c>
      <c r="D36" s="2">
        <f t="shared" si="5"/>
        <v>2.0660514965517032E-2</v>
      </c>
      <c r="E36" s="2">
        <f t="shared" si="6"/>
        <v>3.8458902381595876E-2</v>
      </c>
      <c r="F36">
        <v>0.52500000000000002</v>
      </c>
      <c r="G36" s="6">
        <f t="shared" si="8"/>
        <v>0.64030414717482131</v>
      </c>
      <c r="H36" s="2">
        <f t="shared" si="9"/>
        <v>4.4064858077304522E-2</v>
      </c>
      <c r="I36" s="6">
        <f t="shared" si="10"/>
        <v>0.77819794905710937</v>
      </c>
      <c r="J36" s="6">
        <f t="shared" si="11"/>
        <v>0.46379340505087391</v>
      </c>
      <c r="K36" s="6">
        <f t="shared" si="7"/>
        <v>0.64058425303990085</v>
      </c>
    </row>
    <row r="37" spans="1:20" x14ac:dyDescent="0.2">
      <c r="A37" s="1">
        <v>43556</v>
      </c>
      <c r="B37">
        <v>15.16</v>
      </c>
      <c r="C37">
        <v>370.540009</v>
      </c>
      <c r="D37" s="2">
        <f t="shared" si="5"/>
        <v>-0.23542178752692233</v>
      </c>
      <c r="E37" s="2">
        <f t="shared" si="6"/>
        <v>-7.6414987640546717E-2</v>
      </c>
      <c r="F37">
        <v>0.55000000000000004</v>
      </c>
      <c r="G37" s="6">
        <f t="shared" si="8"/>
        <v>0.66712884287457663</v>
      </c>
      <c r="H37" s="2">
        <f t="shared" si="9"/>
        <v>2.9805014962842172E-2</v>
      </c>
      <c r="I37" s="6">
        <f t="shared" si="10"/>
        <v>0.79949536798432841</v>
      </c>
      <c r="J37" s="6">
        <f t="shared" si="11"/>
        <v>0.50163843155736842</v>
      </c>
      <c r="K37" s="6">
        <f t="shared" si="7"/>
        <v>0.6673956695408404</v>
      </c>
    </row>
    <row r="38" spans="1:20" x14ac:dyDescent="0.2">
      <c r="A38" s="1">
        <v>43586</v>
      </c>
      <c r="B38">
        <v>11.98</v>
      </c>
      <c r="C38">
        <v>343.27999899999998</v>
      </c>
      <c r="D38" s="2">
        <f t="shared" si="5"/>
        <v>-0.25000357782805083</v>
      </c>
      <c r="E38" s="2">
        <f t="shared" si="6"/>
        <v>6.7686984032078998E-2</v>
      </c>
      <c r="F38">
        <v>0.57499999999999996</v>
      </c>
      <c r="G38" s="6">
        <f t="shared" si="8"/>
        <v>0.69427660885494191</v>
      </c>
      <c r="H38" s="2">
        <f t="shared" si="9"/>
        <v>1.5545171848379918E-2</v>
      </c>
      <c r="I38" s="6">
        <f t="shared" si="10"/>
        <v>0.82079278691154722</v>
      </c>
      <c r="J38" s="6">
        <f t="shared" si="11"/>
        <v>0.53948345806386278</v>
      </c>
      <c r="K38" s="6">
        <f t="shared" si="7"/>
        <v>0.69452976918580256</v>
      </c>
    </row>
    <row r="39" spans="1:20" x14ac:dyDescent="0.2">
      <c r="A39" s="1">
        <v>43617</v>
      </c>
      <c r="B39">
        <v>9.33</v>
      </c>
      <c r="C39">
        <v>367.32000699999998</v>
      </c>
      <c r="D39" s="2">
        <f t="shared" si="5"/>
        <v>0.237403663131043</v>
      </c>
      <c r="E39" s="2">
        <f t="shared" si="6"/>
        <v>-0.1286120897719141</v>
      </c>
      <c r="F39">
        <v>0.6</v>
      </c>
      <c r="G39" s="6">
        <f t="shared" si="8"/>
        <v>0.72171098835552938</v>
      </c>
      <c r="H39" s="2">
        <f t="shared" si="9"/>
        <v>1.2853287339175956E-3</v>
      </c>
      <c r="I39" s="6">
        <f t="shared" si="10"/>
        <v>0.84209020583876626</v>
      </c>
      <c r="J39" s="6">
        <f t="shared" si="11"/>
        <v>0.57732848457035735</v>
      </c>
      <c r="K39" s="6">
        <f>(F39^2*$D$63^2+(1-F39)^2*$E$63^2)^0.5</f>
        <v>0.72195016928659317</v>
      </c>
    </row>
    <row r="40" spans="1:20" x14ac:dyDescent="0.2">
      <c r="A40" s="1">
        <v>43647</v>
      </c>
      <c r="B40">
        <v>11.83</v>
      </c>
      <c r="C40">
        <v>322.98998999999998</v>
      </c>
      <c r="D40" s="2">
        <f t="shared" si="5"/>
        <v>-6.2793074338756846E-2</v>
      </c>
      <c r="E40" s="2">
        <f t="shared" si="6"/>
        <v>-9.489226657199136E-2</v>
      </c>
      <c r="F40">
        <v>0.625</v>
      </c>
      <c r="G40" s="6">
        <f t="shared" si="8"/>
        <v>0.74940050462030139</v>
      </c>
      <c r="H40" s="2">
        <f t="shared" si="9"/>
        <v>-1.2974514380544699E-2</v>
      </c>
      <c r="I40" s="6">
        <f t="shared" si="10"/>
        <v>0.8633876247659853</v>
      </c>
      <c r="J40" s="6">
        <f t="shared" si="11"/>
        <v>0.61517351107685192</v>
      </c>
      <c r="K40" s="6">
        <f t="shared" ref="K40:K55" si="12">(F40^2*$D$63^2+(1-F40)^2*$E$63^2)^0.5</f>
        <v>0.74962545291954685</v>
      </c>
    </row>
    <row r="41" spans="1:20" x14ac:dyDescent="0.2">
      <c r="A41" s="1">
        <v>43678</v>
      </c>
      <c r="B41">
        <v>11.11</v>
      </c>
      <c r="C41">
        <v>293.75</v>
      </c>
      <c r="D41" s="2">
        <f t="shared" si="5"/>
        <v>-3.760186218367819E-2</v>
      </c>
      <c r="E41" s="2">
        <f t="shared" si="6"/>
        <v>-9.3161020264733635E-2</v>
      </c>
      <c r="F41">
        <v>0.65</v>
      </c>
      <c r="G41" s="6">
        <f t="shared" si="8"/>
        <v>0.77731789278213581</v>
      </c>
      <c r="H41" s="2">
        <f t="shared" si="9"/>
        <v>-2.723435749500705E-2</v>
      </c>
      <c r="I41" s="6">
        <f t="shared" si="10"/>
        <v>0.88468504369320422</v>
      </c>
      <c r="J41" s="6">
        <f t="shared" si="11"/>
        <v>0.65301853758334649</v>
      </c>
      <c r="K41" s="6">
        <f t="shared" si="12"/>
        <v>0.77752840364900466</v>
      </c>
    </row>
    <row r="42" spans="1:20" x14ac:dyDescent="0.2">
      <c r="A42" s="1">
        <v>43709</v>
      </c>
      <c r="B42">
        <v>10.7</v>
      </c>
      <c r="C42">
        <v>267.61999500000002</v>
      </c>
      <c r="D42" s="2">
        <f t="shared" si="5"/>
        <v>-0.13273064521752972</v>
      </c>
      <c r="E42" s="2">
        <f t="shared" si="6"/>
        <v>7.134173647457151E-2</v>
      </c>
      <c r="F42">
        <v>0.67500000000000004</v>
      </c>
      <c r="G42" s="6">
        <f t="shared" si="8"/>
        <v>0.80543945834271613</v>
      </c>
      <c r="H42" s="2">
        <f t="shared" si="9"/>
        <v>-4.1494200609469373E-2</v>
      </c>
      <c r="I42" s="6">
        <f t="shared" si="10"/>
        <v>0.90598246262042315</v>
      </c>
      <c r="J42" s="6">
        <f t="shared" si="11"/>
        <v>0.69086356408984106</v>
      </c>
      <c r="K42" s="6">
        <f t="shared" si="12"/>
        <v>0.80563536626773169</v>
      </c>
      <c r="O42" t="s">
        <v>57</v>
      </c>
    </row>
    <row r="43" spans="1:20" x14ac:dyDescent="0.2">
      <c r="A43" s="1">
        <v>43739</v>
      </c>
      <c r="B43">
        <v>9.3699999999999992</v>
      </c>
      <c r="C43">
        <v>287.41000400000001</v>
      </c>
      <c r="D43" s="2">
        <f t="shared" si="5"/>
        <v>-0.13582094563567515</v>
      </c>
      <c r="E43" s="2">
        <f t="shared" si="6"/>
        <v>9.0582921856204271E-2</v>
      </c>
      <c r="F43">
        <v>0.7</v>
      </c>
      <c r="G43" s="6">
        <f t="shared" si="8"/>
        <v>0.83374454131562747</v>
      </c>
      <c r="H43" s="2">
        <f t="shared" si="9"/>
        <v>-5.5754043723931626E-2</v>
      </c>
      <c r="I43" s="6">
        <f t="shared" si="10"/>
        <v>0.92727988154764218</v>
      </c>
      <c r="J43" s="6">
        <f t="shared" si="11"/>
        <v>0.72870859059633541</v>
      </c>
      <c r="K43" s="6">
        <f t="shared" si="12"/>
        <v>0.83392571273822313</v>
      </c>
      <c r="O43">
        <v>-5.8317897047222102E-2</v>
      </c>
    </row>
    <row r="44" spans="1:20" x14ac:dyDescent="0.2">
      <c r="A44" s="1">
        <v>43770</v>
      </c>
      <c r="B44">
        <v>8.18</v>
      </c>
      <c r="C44">
        <v>314.66000400000001</v>
      </c>
      <c r="D44" s="2">
        <f t="shared" si="5"/>
        <v>-0.1220709442170306</v>
      </c>
      <c r="E44" s="2">
        <f t="shared" si="6"/>
        <v>2.7922791950275732E-2</v>
      </c>
      <c r="F44">
        <v>0.72499999999999998</v>
      </c>
      <c r="G44" s="6">
        <f t="shared" si="8"/>
        <v>0.86221506817838367</v>
      </c>
      <c r="H44" s="2">
        <f t="shared" si="9"/>
        <v>-7.0013886838393949E-2</v>
      </c>
      <c r="I44" s="6">
        <f t="shared" si="10"/>
        <v>0.94857730047486122</v>
      </c>
      <c r="J44" s="6">
        <f t="shared" si="11"/>
        <v>0.76655361710282999</v>
      </c>
      <c r="K44" s="6">
        <f t="shared" si="12"/>
        <v>0.86238139557553284</v>
      </c>
      <c r="O44">
        <v>1.0583178960062098</v>
      </c>
      <c r="S44" t="s">
        <v>77</v>
      </c>
      <c r="T44" t="s">
        <v>78</v>
      </c>
    </row>
    <row r="45" spans="1:20" x14ac:dyDescent="0.2">
      <c r="A45" s="1">
        <v>43800</v>
      </c>
      <c r="B45">
        <v>7.24</v>
      </c>
      <c r="C45">
        <v>323.57000699999998</v>
      </c>
      <c r="D45" s="2">
        <f t="shared" si="5"/>
        <v>-0.10474683045906349</v>
      </c>
      <c r="E45" s="2">
        <f t="shared" si="6"/>
        <v>6.4389745510162785E-2</v>
      </c>
      <c r="F45">
        <v>0.75</v>
      </c>
      <c r="G45" s="6">
        <f t="shared" si="8"/>
        <v>0.89083517662705347</v>
      </c>
      <c r="H45" s="2">
        <f t="shared" si="9"/>
        <v>-8.4273729952856286E-2</v>
      </c>
      <c r="I45" s="6">
        <f t="shared" si="10"/>
        <v>0.96987471940208003</v>
      </c>
      <c r="J45" s="6">
        <f t="shared" si="11"/>
        <v>0.80439864360932456</v>
      </c>
      <c r="K45" s="6">
        <f t="shared" si="12"/>
        <v>0.89098657374165424</v>
      </c>
      <c r="O45">
        <f>SUM(O43:O44)</f>
        <v>0.99999999895898772</v>
      </c>
      <c r="R45" t="s">
        <v>75</v>
      </c>
      <c r="S45" s="2">
        <v>7.3007563810102857E-2</v>
      </c>
      <c r="T45" s="2">
        <v>-5.8317897047222102E-2</v>
      </c>
    </row>
    <row r="46" spans="1:20" x14ac:dyDescent="0.2">
      <c r="A46" s="1">
        <v>43831</v>
      </c>
      <c r="B46">
        <v>6.52</v>
      </c>
      <c r="C46">
        <v>345.08999599999999</v>
      </c>
      <c r="D46" s="2">
        <f t="shared" si="5"/>
        <v>-4.069419082655442E-2</v>
      </c>
      <c r="E46" s="2">
        <f t="shared" si="6"/>
        <v>6.7072697854147087E-2</v>
      </c>
      <c r="F46">
        <v>0.77500000000000002</v>
      </c>
      <c r="G46" s="6">
        <f t="shared" si="8"/>
        <v>0.91959090064033533</v>
      </c>
      <c r="H46" s="2">
        <f t="shared" si="9"/>
        <v>-9.8533573067318594E-2</v>
      </c>
      <c r="I46" s="6">
        <f t="shared" si="10"/>
        <v>0.99117213832929907</v>
      </c>
      <c r="J46" s="6">
        <f t="shared" si="11"/>
        <v>0.84224367011581913</v>
      </c>
      <c r="K46" s="6">
        <f t="shared" si="12"/>
        <v>0.91972729861911784</v>
      </c>
      <c r="R46" t="s">
        <v>76</v>
      </c>
      <c r="S46" s="2">
        <v>0.92699243618989724</v>
      </c>
      <c r="T46" s="2">
        <v>1.0583178960062098</v>
      </c>
    </row>
    <row r="47" spans="1:20" x14ac:dyDescent="0.2">
      <c r="A47" s="1">
        <v>43862</v>
      </c>
      <c r="B47">
        <v>6.26</v>
      </c>
      <c r="C47">
        <v>369.02999899999998</v>
      </c>
      <c r="D47" s="2">
        <f t="shared" si="5"/>
        <v>-0.68360815751318638</v>
      </c>
      <c r="E47" s="2">
        <f t="shared" si="6"/>
        <v>1.7380532365193015E-2</v>
      </c>
      <c r="F47">
        <v>0.8</v>
      </c>
      <c r="G47" s="6">
        <f t="shared" si="8"/>
        <v>0.94846990551461496</v>
      </c>
      <c r="H47" s="2">
        <f t="shared" si="9"/>
        <v>-0.11279341618178092</v>
      </c>
      <c r="I47" s="6">
        <f t="shared" si="10"/>
        <v>1.0124695572565181</v>
      </c>
      <c r="J47" s="6">
        <f t="shared" si="11"/>
        <v>0.8800886966223137</v>
      </c>
      <c r="K47" s="6">
        <f t="shared" si="12"/>
        <v>0.94859124977346609</v>
      </c>
      <c r="O47" t="s">
        <v>61</v>
      </c>
      <c r="P47" s="2" cm="1">
        <f t="array" ref="P47">MMULT(D62:E62,O43:O44)</f>
        <v>0.37678572562975293</v>
      </c>
      <c r="R47" t="s">
        <v>61</v>
      </c>
      <c r="S47" s="9">
        <v>0.30187850723696658</v>
      </c>
      <c r="T47" s="9">
        <v>0.37678572562975293</v>
      </c>
    </row>
    <row r="48" spans="1:20" x14ac:dyDescent="0.2">
      <c r="A48" s="1">
        <v>43891</v>
      </c>
      <c r="B48">
        <v>3.16</v>
      </c>
      <c r="C48">
        <v>375.5</v>
      </c>
      <c r="D48" s="2">
        <f t="shared" si="5"/>
        <v>0.4427365029053959</v>
      </c>
      <c r="E48" s="2">
        <f t="shared" si="6"/>
        <v>0.11163904771620084</v>
      </c>
      <c r="F48">
        <v>0.82499999999999996</v>
      </c>
      <c r="G48" s="6">
        <f t="shared" si="8"/>
        <v>0.97746126434521807</v>
      </c>
      <c r="H48" s="2">
        <f t="shared" si="9"/>
        <v>-0.12705325929624317</v>
      </c>
      <c r="I48" s="6">
        <f t="shared" si="10"/>
        <v>1.0337669761837369</v>
      </c>
      <c r="J48" s="6">
        <f t="shared" si="11"/>
        <v>0.91793372312880805</v>
      </c>
      <c r="K48" s="6">
        <f t="shared" si="12"/>
        <v>0.97756751201775882</v>
      </c>
      <c r="O48" t="s">
        <v>62</v>
      </c>
      <c r="P48" s="2" cm="1">
        <f t="array" ref="P48">MMULT(MMULT(TRANSPOSE(O43:O44),K58:L59),O43:O44)</f>
        <v>0.12752408453073114</v>
      </c>
      <c r="R48" t="s">
        <v>62</v>
      </c>
      <c r="S48" s="9">
        <v>0.10148033804031178</v>
      </c>
      <c r="T48" s="9">
        <v>0.12752408453073114</v>
      </c>
    </row>
    <row r="49" spans="1:20" x14ac:dyDescent="0.2">
      <c r="A49" s="1">
        <v>43922</v>
      </c>
      <c r="B49">
        <v>4.92</v>
      </c>
      <c r="C49">
        <v>419.85000600000001</v>
      </c>
      <c r="D49" s="2">
        <f t="shared" si="5"/>
        <v>4.1797128678461457E-2</v>
      </c>
      <c r="E49" s="2">
        <f t="shared" si="6"/>
        <v>-2.858452997627074E-4</v>
      </c>
      <c r="F49">
        <v>0.85</v>
      </c>
      <c r="G49" s="6">
        <f t="shared" si="8"/>
        <v>1.0065552689375048</v>
      </c>
      <c r="H49" s="2">
        <f t="shared" si="9"/>
        <v>-0.14131310241070549</v>
      </c>
      <c r="I49" s="6">
        <f t="shared" si="10"/>
        <v>1.055064395110956</v>
      </c>
      <c r="J49" s="6">
        <f t="shared" si="11"/>
        <v>0.95577874963530263</v>
      </c>
      <c r="K49" s="6">
        <f t="shared" si="12"/>
        <v>1.006646386792619</v>
      </c>
      <c r="O49" t="s">
        <v>63</v>
      </c>
      <c r="P49" s="2">
        <f>SQRT(P48)</f>
        <v>0.35710514492335604</v>
      </c>
      <c r="R49" t="s">
        <v>63</v>
      </c>
      <c r="S49" s="9">
        <v>0.31855978723045347</v>
      </c>
      <c r="T49" s="9">
        <v>0.35710514492335604</v>
      </c>
    </row>
    <row r="50" spans="1:20" x14ac:dyDescent="0.2">
      <c r="A50" s="1">
        <v>43952</v>
      </c>
      <c r="B50">
        <v>5.13</v>
      </c>
      <c r="C50">
        <v>419.73001099999999</v>
      </c>
      <c r="D50" s="2">
        <f t="shared" si="5"/>
        <v>-0.17881892624275256</v>
      </c>
      <c r="E50" s="2">
        <f t="shared" si="6"/>
        <v>8.0773673332674656E-2</v>
      </c>
      <c r="F50">
        <v>0.875</v>
      </c>
      <c r="G50" s="6">
        <f t="shared" si="8"/>
        <v>1.0357432693763466</v>
      </c>
      <c r="H50" s="2">
        <f t="shared" si="9"/>
        <v>-0.15557294552516782</v>
      </c>
      <c r="I50" s="6">
        <f t="shared" si="10"/>
        <v>1.076361814038175</v>
      </c>
      <c r="J50" s="6">
        <f t="shared" si="11"/>
        <v>0.9936237761417972</v>
      </c>
      <c r="K50" s="6">
        <f t="shared" si="12"/>
        <v>1.035819232113846</v>
      </c>
      <c r="O50" t="s">
        <v>64</v>
      </c>
      <c r="P50" s="19">
        <f>(P47-G62)/P49</f>
        <v>1.0271084884774611</v>
      </c>
      <c r="R50" t="s">
        <v>64</v>
      </c>
      <c r="S50" s="10">
        <v>0.91624404252196134</v>
      </c>
      <c r="T50" s="10">
        <v>1.0271084884774611</v>
      </c>
    </row>
    <row r="51" spans="1:20" x14ac:dyDescent="0.2">
      <c r="A51" s="1">
        <v>43983</v>
      </c>
      <c r="B51">
        <v>4.29</v>
      </c>
      <c r="C51">
        <v>455.040009</v>
      </c>
      <c r="D51" s="2">
        <f t="shared" si="5"/>
        <v>-6.0042040966866932E-2</v>
      </c>
      <c r="E51" s="2">
        <f t="shared" si="6"/>
        <v>7.1731723860816513E-2</v>
      </c>
      <c r="F51">
        <v>0.9</v>
      </c>
      <c r="G51" s="6">
        <f t="shared" si="8"/>
        <v>1.0650175375049016</v>
      </c>
      <c r="H51" s="2">
        <f t="shared" si="9"/>
        <v>-0.16983278863963014</v>
      </c>
      <c r="I51" s="6">
        <f t="shared" si="10"/>
        <v>1.0976592329653938</v>
      </c>
      <c r="J51" s="6">
        <f t="shared" si="11"/>
        <v>1.0314688026482919</v>
      </c>
      <c r="K51" s="6">
        <f t="shared" si="12"/>
        <v>1.0650783263570049</v>
      </c>
    </row>
    <row r="52" spans="1:20" x14ac:dyDescent="0.2">
      <c r="A52" s="1">
        <v>44013</v>
      </c>
      <c r="B52">
        <v>4.04</v>
      </c>
      <c r="C52">
        <v>488.88000499999998</v>
      </c>
      <c r="D52" s="2">
        <f t="shared" si="5"/>
        <v>0.37531206993747684</v>
      </c>
      <c r="E52" s="2">
        <f t="shared" si="6"/>
        <v>7.9929398478617089E-2</v>
      </c>
      <c r="F52">
        <v>0.92500000000000004</v>
      </c>
      <c r="G52" s="6">
        <f t="shared" si="8"/>
        <v>1.0943711504008387</v>
      </c>
      <c r="H52" s="2">
        <f t="shared" si="9"/>
        <v>-0.18409263175409246</v>
      </c>
      <c r="I52" s="6">
        <f t="shared" si="10"/>
        <v>1.1189566518926128</v>
      </c>
      <c r="J52" s="6">
        <f t="shared" si="11"/>
        <v>1.0693138291547861</v>
      </c>
      <c r="K52" s="6">
        <f t="shared" si="12"/>
        <v>1.0944167519817114</v>
      </c>
    </row>
    <row r="53" spans="1:20" x14ac:dyDescent="0.2">
      <c r="A53" s="1">
        <v>44044</v>
      </c>
      <c r="B53">
        <v>5.88</v>
      </c>
      <c r="C53">
        <v>529.55999799999995</v>
      </c>
      <c r="D53" s="2">
        <f t="shared" si="5"/>
        <v>-0.22186885388220909</v>
      </c>
      <c r="E53" s="2">
        <f t="shared" si="6"/>
        <v>-5.7378374670352034E-2</v>
      </c>
      <c r="F53">
        <v>0.95</v>
      </c>
      <c r="G53" s="6">
        <f t="shared" si="8"/>
        <v>1.1237978906228454</v>
      </c>
      <c r="H53" s="2">
        <f t="shared" si="9"/>
        <v>-0.19835247486855473</v>
      </c>
      <c r="I53" s="6">
        <f t="shared" si="10"/>
        <v>1.1402540708198319</v>
      </c>
      <c r="J53" s="6">
        <f t="shared" si="11"/>
        <v>1.1071588556612806</v>
      </c>
      <c r="K53" s="6">
        <f t="shared" si="12"/>
        <v>1.1238282959799497</v>
      </c>
    </row>
    <row r="54" spans="1:20" x14ac:dyDescent="0.2">
      <c r="A54" s="1">
        <v>44075</v>
      </c>
      <c r="B54">
        <v>4.71</v>
      </c>
      <c r="C54">
        <v>500.02999899999998</v>
      </c>
      <c r="D54" s="2">
        <f t="shared" si="5"/>
        <v>-0.69102628899080765</v>
      </c>
      <c r="E54" s="2">
        <f t="shared" si="6"/>
        <v>-4.9796629129906192E-2</v>
      </c>
      <c r="F54">
        <v>0.97499999999999998</v>
      </c>
      <c r="G54" s="6">
        <f t="shared" si="8"/>
        <v>1.1532921605599809</v>
      </c>
      <c r="H54" s="2">
        <f t="shared" si="9"/>
        <v>-0.21261231798301705</v>
      </c>
      <c r="I54" s="6">
        <f t="shared" si="10"/>
        <v>1.1615514897470509</v>
      </c>
      <c r="J54" s="6">
        <f t="shared" si="11"/>
        <v>1.1450038821677753</v>
      </c>
      <c r="K54" s="6">
        <f t="shared" si="12"/>
        <v>1.1533073643900982</v>
      </c>
    </row>
    <row r="55" spans="1:20" x14ac:dyDescent="0.2">
      <c r="A55" s="1">
        <v>44105</v>
      </c>
      <c r="B55">
        <v>2.36</v>
      </c>
      <c r="C55">
        <v>475.73998999999998</v>
      </c>
      <c r="D55" s="2">
        <f t="shared" si="5"/>
        <v>0.59295220820301442</v>
      </c>
      <c r="E55" s="2">
        <f t="shared" si="6"/>
        <v>3.0961502058240366E-2</v>
      </c>
      <c r="F55">
        <v>1</v>
      </c>
      <c r="G55" s="6">
        <f t="shared" si="8"/>
        <v>1.1828489086742697</v>
      </c>
      <c r="H55" s="2">
        <f t="shared" si="9"/>
        <v>-0.22687216109747937</v>
      </c>
      <c r="I55" s="6">
        <f t="shared" si="10"/>
        <v>1.1828489086742697</v>
      </c>
      <c r="J55" s="6">
        <f t="shared" si="11"/>
        <v>1.1828489086742697</v>
      </c>
      <c r="K55" s="6">
        <f t="shared" si="12"/>
        <v>1.1828489086742697</v>
      </c>
    </row>
    <row r="56" spans="1:20" x14ac:dyDescent="0.2">
      <c r="A56" s="1">
        <v>44136</v>
      </c>
      <c r="B56">
        <v>4.2699999999999996</v>
      </c>
      <c r="C56">
        <v>490.70001200000002</v>
      </c>
      <c r="D56" s="2">
        <f t="shared" si="5"/>
        <v>-0.70019773855661205</v>
      </c>
      <c r="E56" s="2">
        <f t="shared" si="6"/>
        <v>9.7087073943373084E-2</v>
      </c>
    </row>
    <row r="57" spans="1:20" x14ac:dyDescent="0.2">
      <c r="A57" s="1">
        <v>44166</v>
      </c>
      <c r="B57">
        <v>2.12</v>
      </c>
      <c r="C57">
        <v>540.72997999999995</v>
      </c>
      <c r="D57" s="2">
        <f>LN(B58/B57)</f>
        <v>1.8333358960737953</v>
      </c>
      <c r="E57" s="2">
        <f t="shared" si="6"/>
        <v>-1.5543709844723558E-2</v>
      </c>
    </row>
    <row r="58" spans="1:20" x14ac:dyDescent="0.2">
      <c r="A58" s="1">
        <v>44197</v>
      </c>
      <c r="B58">
        <v>13.26</v>
      </c>
      <c r="C58">
        <v>532.39001499999995</v>
      </c>
      <c r="D58" s="2">
        <f t="shared" si="5"/>
        <v>-0.50406122367744866</v>
      </c>
      <c r="E58" s="2">
        <f t="shared" si="6"/>
        <v>1.2060862854175451E-2</v>
      </c>
      <c r="K58" s="9">
        <f>D63^2</f>
        <v>1.3991315407519109</v>
      </c>
      <c r="L58" s="8">
        <f>B64</f>
        <v>-7.1936712463648586E-4</v>
      </c>
      <c r="M58" t="s">
        <v>20</v>
      </c>
      <c r="N58" s="9">
        <f>D62-$G$62</f>
        <v>-0.23687216109747938</v>
      </c>
      <c r="P58" s="5" t="s">
        <v>10</v>
      </c>
      <c r="Q58" t="s">
        <v>11</v>
      </c>
    </row>
    <row r="59" spans="1:20" x14ac:dyDescent="0.2">
      <c r="A59" s="1">
        <v>44228</v>
      </c>
      <c r="B59">
        <v>8.01</v>
      </c>
      <c r="C59">
        <v>538.84997599999997</v>
      </c>
      <c r="D59" s="2">
        <f t="shared" si="5"/>
        <v>0.24267687109630651</v>
      </c>
      <c r="E59" s="2">
        <f t="shared" si="6"/>
        <v>-3.2421211589625146E-2</v>
      </c>
      <c r="K59" s="8">
        <f>B64</f>
        <v>-7.1936712463648586E-4</v>
      </c>
      <c r="L59" s="9">
        <f>E63^2</f>
        <v>0.10952932663907909</v>
      </c>
      <c r="M59" t="s">
        <v>21</v>
      </c>
      <c r="N59" s="9">
        <f>E62-$G$62</f>
        <v>0.33352156348101303</v>
      </c>
      <c r="P59">
        <v>0</v>
      </c>
      <c r="Q59" s="7">
        <f>G62</f>
        <v>0.01</v>
      </c>
      <c r="R59" s="17">
        <f>(Q60-Q59)/(P60-P59)</f>
        <v>1.0271084885066126</v>
      </c>
    </row>
    <row r="60" spans="1:20" x14ac:dyDescent="0.2">
      <c r="A60" s="1">
        <v>44256</v>
      </c>
      <c r="B60">
        <v>10.210000000000001</v>
      </c>
      <c r="C60">
        <v>521.65997300000004</v>
      </c>
      <c r="D60" s="2">
        <f t="shared" si="5"/>
        <v>-8.0532543588302571E-2</v>
      </c>
      <c r="E60" s="2">
        <f t="shared" si="6"/>
        <v>6.2510529853714997E-2</v>
      </c>
      <c r="P60" s="9">
        <f>G11</f>
        <v>0.35710514523277659</v>
      </c>
      <c r="Q60" s="2">
        <f>H11</f>
        <v>0.37678572595797155</v>
      </c>
    </row>
    <row r="61" spans="1:20" x14ac:dyDescent="0.2">
      <c r="A61" s="1">
        <v>44287</v>
      </c>
      <c r="B61">
        <v>9.42</v>
      </c>
      <c r="C61">
        <v>555.30999799999995</v>
      </c>
      <c r="D61" s="2"/>
      <c r="E61" s="2"/>
      <c r="P61" s="9">
        <v>0.7</v>
      </c>
      <c r="Q61" s="3">
        <f>P61*R59+Q59</f>
        <v>0.72897594195462878</v>
      </c>
    </row>
    <row r="62" spans="1:20" x14ac:dyDescent="0.2">
      <c r="A62" t="s">
        <v>5</v>
      </c>
      <c r="D62" s="2">
        <f>AVERAGE(D2:D60)*12</f>
        <v>-0.22687216109747937</v>
      </c>
      <c r="E62" s="2">
        <f>AVERAGE(E2:E60)*12</f>
        <v>0.34352156348101304</v>
      </c>
      <c r="F62" t="s">
        <v>19</v>
      </c>
      <c r="G62" s="2">
        <v>0.01</v>
      </c>
    </row>
    <row r="63" spans="1:20" x14ac:dyDescent="0.2">
      <c r="A63" t="s">
        <v>6</v>
      </c>
      <c r="D63" s="2">
        <f>_xlfn.STDEV.S(D2:D60)*12^0.5</f>
        <v>1.1828489086742697</v>
      </c>
      <c r="E63" s="2">
        <f>_xlfn.STDEV.S(E2:E60)*12^0.5</f>
        <v>0.33095215158551106</v>
      </c>
      <c r="L63" cm="1">
        <f t="array" ref="L63:M64">MINVERSE(K58:L59)</f>
        <v>0.71473149431496552</v>
      </c>
      <c r="M63">
        <v>4.6942162042750103E-3</v>
      </c>
    </row>
    <row r="64" spans="1:20" x14ac:dyDescent="0.2">
      <c r="A64" t="s">
        <v>7</v>
      </c>
      <c r="B64" s="3">
        <f>_xlfn.COVARIANCE.S(D2:D60,E2:E60)*12</f>
        <v>-7.1936712463648586E-4</v>
      </c>
      <c r="L64">
        <v>4.6942162042750094E-3</v>
      </c>
      <c r="M64">
        <v>9.1300057030389983</v>
      </c>
    </row>
    <row r="65" spans="1:14" x14ac:dyDescent="0.2">
      <c r="A65" t="s">
        <v>8</v>
      </c>
      <c r="B65" s="19">
        <f>CORREL(D2:D60,E2:E60)</f>
        <v>-1.8376216721931228E-3</v>
      </c>
    </row>
    <row r="69" spans="1:14" x14ac:dyDescent="0.2">
      <c r="M69" cm="1">
        <f t="array" ref="M69:M70">MMULT(_xlfn.ANCHORARRAY(L63),N58:N59)</f>
        <v>-0.16773437133504895</v>
      </c>
      <c r="N69">
        <f>M69/$M$71</f>
        <v>-5.8317896995693563E-2</v>
      </c>
    </row>
    <row r="70" spans="1:14" x14ac:dyDescent="0.2">
      <c r="M70">
        <v>3.0439418475311668</v>
      </c>
      <c r="N70">
        <f>M70/$M$71</f>
        <v>1.0583178969956935</v>
      </c>
    </row>
    <row r="71" spans="1:14" x14ac:dyDescent="0.2">
      <c r="M71">
        <f>SUM(_xlfn.ANCHORARRAY(M69))</f>
        <v>2.8762074761961181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89F2-DBD5-904D-9C61-2B528DCB48F1}">
  <dimension ref="A1:T71"/>
  <sheetViews>
    <sheetView topLeftCell="A53" zoomScale="125" zoomScaleNormal="200" workbookViewId="0">
      <selection activeCell="B64" sqref="B64"/>
    </sheetView>
  </sheetViews>
  <sheetFormatPr baseColWidth="10" defaultRowHeight="16" x14ac:dyDescent="0.2"/>
  <cols>
    <col min="2" max="2" width="12.83203125" bestFit="1" customWidth="1"/>
    <col min="18" max="18" width="11.5" bestFit="1" customWidth="1"/>
  </cols>
  <sheetData>
    <row r="1" spans="1:11" x14ac:dyDescent="0.2">
      <c r="A1" t="s">
        <v>0</v>
      </c>
      <c r="B1" t="s">
        <v>15</v>
      </c>
      <c r="C1" t="s">
        <v>2</v>
      </c>
      <c r="D1" t="s">
        <v>79</v>
      </c>
      <c r="E1" t="s">
        <v>4</v>
      </c>
      <c r="F1" s="5" t="s">
        <v>9</v>
      </c>
      <c r="G1" s="5" t="s">
        <v>16</v>
      </c>
      <c r="H1" t="s">
        <v>11</v>
      </c>
      <c r="I1" s="5" t="s">
        <v>13</v>
      </c>
      <c r="J1" s="5" t="s">
        <v>14</v>
      </c>
      <c r="K1" s="5" t="s">
        <v>12</v>
      </c>
    </row>
    <row r="2" spans="1:11" x14ac:dyDescent="0.2">
      <c r="A2" s="1">
        <v>42491</v>
      </c>
      <c r="B2">
        <v>44.43</v>
      </c>
      <c r="C2">
        <v>102.57</v>
      </c>
      <c r="D2" s="2">
        <f>LN(B3/B2)</f>
        <v>1.2969725922453173E-2</v>
      </c>
      <c r="E2" s="2">
        <f>LN(C3/C2)</f>
        <v>-0.11442509037068635</v>
      </c>
      <c r="F2">
        <v>0</v>
      </c>
      <c r="G2" s="6">
        <f>(F2^2*$D$63^2+(1-F2)^2*$E$63^2+2*F2*(1-F2)*$D$63*$E$63*$B$65)^0.5</f>
        <v>0.33095215158551106</v>
      </c>
      <c r="H2" s="2">
        <f t="shared" ref="H2:H44" si="0">F2*$D$62+(1-F2)*$E$62</f>
        <v>0.34352156348101304</v>
      </c>
      <c r="I2" s="6">
        <f t="shared" ref="I2:I44" si="1">(F2^2*$D$63^2+(1-F2)^2*$E$63^2+2*F2*(1-F2)*$D$63*$E$63)^0.5</f>
        <v>0.33095215158551106</v>
      </c>
      <c r="J2" s="6">
        <f t="shared" ref="J2:J44" si="2">(F2^2*$D$63^2+(1-F2)^2*$E$63^2-2*F2*(1-F2)*$D$63*$E$63)^0.5</f>
        <v>0.33095215158551106</v>
      </c>
      <c r="K2" s="6">
        <f t="shared" ref="K2:K27" si="3">(F2^2*$D$63^2+(1-F2)^2*$E$63^2)^0.5</f>
        <v>0.33095215158551106</v>
      </c>
    </row>
    <row r="3" spans="1:11" x14ac:dyDescent="0.2">
      <c r="A3" s="1">
        <v>42522</v>
      </c>
      <c r="B3">
        <v>45.009998000000003</v>
      </c>
      <c r="C3">
        <v>91.480002999999996</v>
      </c>
      <c r="D3" s="2">
        <f t="shared" ref="D3:E60" si="4">LN(B4/B3)</f>
        <v>5.3213310758892636E-2</v>
      </c>
      <c r="E3" s="2">
        <f t="shared" si="4"/>
        <v>-2.5174094860322192E-3</v>
      </c>
      <c r="F3">
        <v>2.5000000000000001E-2</v>
      </c>
      <c r="G3" s="6">
        <f t="shared" ref="G3:G44" si="5">(F3^2*$D$63^2+(1-F3)^2*$E$63^2+2*F3*(1-F3)*$D$63*$E$63*$B$65)^0.5</f>
        <v>0.32196301381957559</v>
      </c>
      <c r="H3" s="2">
        <f t="shared" si="0"/>
        <v>0.33635667724329465</v>
      </c>
      <c r="I3" s="6">
        <f t="shared" si="1"/>
        <v>0.32662967919623176</v>
      </c>
      <c r="J3" s="6">
        <f t="shared" si="2"/>
        <v>0.31872701639551476</v>
      </c>
      <c r="K3" s="6">
        <f t="shared" si="3"/>
        <v>0.32270253974226792</v>
      </c>
    </row>
    <row r="4" spans="1:11" x14ac:dyDescent="0.2">
      <c r="A4" s="1">
        <v>42552</v>
      </c>
      <c r="B4">
        <v>47.470001000000003</v>
      </c>
      <c r="C4">
        <v>91.25</v>
      </c>
      <c r="D4" s="2">
        <f t="shared" si="4"/>
        <v>-6.3710269348212917E-2</v>
      </c>
      <c r="E4" s="2">
        <f t="shared" si="4"/>
        <v>6.5736402705950367E-2</v>
      </c>
      <c r="F4">
        <v>0.05</v>
      </c>
      <c r="G4" s="6">
        <f t="shared" si="5"/>
        <v>0.31302336039477119</v>
      </c>
      <c r="H4" s="2">
        <f t="shared" si="0"/>
        <v>0.32919179100557627</v>
      </c>
      <c r="I4" s="6">
        <f t="shared" si="1"/>
        <v>0.32230720680695246</v>
      </c>
      <c r="J4" s="6">
        <f t="shared" si="2"/>
        <v>0.30650188120551852</v>
      </c>
      <c r="K4" s="6">
        <f t="shared" si="3"/>
        <v>0.31450384635344397</v>
      </c>
    </row>
    <row r="5" spans="1:11" x14ac:dyDescent="0.2">
      <c r="A5" s="1">
        <v>42583</v>
      </c>
      <c r="B5">
        <v>44.540000999999997</v>
      </c>
      <c r="C5">
        <v>97.449996999999996</v>
      </c>
      <c r="D5" s="2">
        <f t="shared" si="4"/>
        <v>-3.3560985214930797E-2</v>
      </c>
      <c r="E5" s="2">
        <f t="shared" si="4"/>
        <v>1.1224668871577687E-2</v>
      </c>
      <c r="F5">
        <v>7.4999999999999997E-2</v>
      </c>
      <c r="G5" s="6">
        <f t="shared" si="5"/>
        <v>0.30413755488961058</v>
      </c>
      <c r="H5" s="2">
        <f t="shared" si="0"/>
        <v>0.32202690476785789</v>
      </c>
      <c r="I5" s="6">
        <f t="shared" si="1"/>
        <v>0.31798473441767322</v>
      </c>
      <c r="J5" s="6">
        <f t="shared" si="2"/>
        <v>0.29427674601552228</v>
      </c>
      <c r="K5" s="6">
        <f t="shared" si="3"/>
        <v>0.30636015942690914</v>
      </c>
    </row>
    <row r="6" spans="1:11" x14ac:dyDescent="0.2">
      <c r="A6" s="1">
        <v>42614</v>
      </c>
      <c r="B6">
        <v>43.07</v>
      </c>
      <c r="C6">
        <v>98.550003000000004</v>
      </c>
      <c r="D6" s="2">
        <f t="shared" si="4"/>
        <v>-3.8097616178019308E-2</v>
      </c>
      <c r="E6" s="2">
        <f t="shared" si="4"/>
        <v>0.23670915611191026</v>
      </c>
      <c r="F6">
        <v>0.1</v>
      </c>
      <c r="G6" s="6">
        <f t="shared" si="5"/>
        <v>0.29531045814866153</v>
      </c>
      <c r="H6" s="2">
        <f t="shared" si="0"/>
        <v>0.31486201853013951</v>
      </c>
      <c r="I6" s="6">
        <f t="shared" si="1"/>
        <v>0.31366226202839392</v>
      </c>
      <c r="J6" s="6">
        <f t="shared" si="2"/>
        <v>0.28205161082552599</v>
      </c>
      <c r="K6" s="6">
        <f t="shared" si="3"/>
        <v>0.29827598444229703</v>
      </c>
    </row>
    <row r="7" spans="1:11" x14ac:dyDescent="0.2">
      <c r="A7" s="1">
        <v>42644</v>
      </c>
      <c r="B7">
        <v>41.459999000000003</v>
      </c>
      <c r="C7">
        <v>124.870003</v>
      </c>
      <c r="D7" s="2">
        <f t="shared" si="4"/>
        <v>-1.3354550946692779E-2</v>
      </c>
      <c r="E7" s="2">
        <f t="shared" si="4"/>
        <v>-6.5099285354283332E-2</v>
      </c>
      <c r="F7">
        <v>0.125</v>
      </c>
      <c r="G7" s="6">
        <f t="shared" si="5"/>
        <v>0.28654749579443073</v>
      </c>
      <c r="H7" s="2">
        <f t="shared" si="0"/>
        <v>0.30769713229242113</v>
      </c>
      <c r="I7" s="6">
        <f t="shared" si="1"/>
        <v>0.30933978963911463</v>
      </c>
      <c r="J7" s="6">
        <f t="shared" si="2"/>
        <v>0.26982647563552969</v>
      </c>
      <c r="K7" s="6">
        <f t="shared" si="3"/>
        <v>0.29025629399537817</v>
      </c>
    </row>
    <row r="8" spans="1:11" x14ac:dyDescent="0.2">
      <c r="A8" s="1">
        <v>42675</v>
      </c>
      <c r="B8">
        <v>40.909999999999997</v>
      </c>
      <c r="C8">
        <v>117</v>
      </c>
      <c r="D8" s="2">
        <f t="shared" si="4"/>
        <v>-1.8503056557833481E-2</v>
      </c>
      <c r="E8" s="2">
        <f t="shared" si="4"/>
        <v>5.6493449685372711E-2</v>
      </c>
      <c r="F8">
        <v>0.15</v>
      </c>
      <c r="G8" s="6">
        <f t="shared" si="5"/>
        <v>0.27785473588998205</v>
      </c>
      <c r="H8" s="2">
        <f t="shared" si="0"/>
        <v>0.30053224605470275</v>
      </c>
      <c r="I8" s="6">
        <f t="shared" si="1"/>
        <v>0.30501731724983533</v>
      </c>
      <c r="J8" s="6">
        <f t="shared" si="2"/>
        <v>0.25760134044553346</v>
      </c>
      <c r="K8" s="6">
        <f t="shared" si="3"/>
        <v>0.28230658371850126</v>
      </c>
    </row>
    <row r="9" spans="1:11" x14ac:dyDescent="0.2">
      <c r="A9" s="1">
        <v>42705</v>
      </c>
      <c r="B9">
        <v>40.159999999999997</v>
      </c>
      <c r="C9">
        <v>123.800003</v>
      </c>
      <c r="D9" s="2">
        <f t="shared" si="4"/>
        <v>-1.581162337212258E-2</v>
      </c>
      <c r="E9" s="2">
        <f t="shared" si="4"/>
        <v>0.12803370006474243</v>
      </c>
      <c r="F9">
        <v>0.17499999999999999</v>
      </c>
      <c r="G9" s="6">
        <f t="shared" si="5"/>
        <v>0.26923897827630661</v>
      </c>
      <c r="H9" s="2">
        <f t="shared" si="0"/>
        <v>0.29336735981698431</v>
      </c>
      <c r="I9" s="6">
        <f t="shared" si="1"/>
        <v>0.30069484486055603</v>
      </c>
      <c r="J9" s="6">
        <f t="shared" si="2"/>
        <v>0.24537620525553719</v>
      </c>
      <c r="K9" s="6">
        <f t="shared" si="3"/>
        <v>0.27443293518756212</v>
      </c>
    </row>
    <row r="10" spans="1:11" x14ac:dyDescent="0.2">
      <c r="A10" s="1">
        <v>42736</v>
      </c>
      <c r="B10">
        <v>39.529998999999997</v>
      </c>
      <c r="C10">
        <v>140.71000699999999</v>
      </c>
      <c r="D10" s="2">
        <f t="shared" si="4"/>
        <v>-2.044535848469042E-2</v>
      </c>
      <c r="E10" s="2">
        <f t="shared" si="4"/>
        <v>1.0041082382110308E-2</v>
      </c>
      <c r="F10">
        <v>0.2</v>
      </c>
      <c r="G10" s="6">
        <f t="shared" si="5"/>
        <v>0.26070785727782125</v>
      </c>
      <c r="H10" s="2">
        <f t="shared" si="0"/>
        <v>0.28620247357926598</v>
      </c>
      <c r="I10" s="6">
        <f t="shared" si="1"/>
        <v>0.29637237247127679</v>
      </c>
      <c r="J10" s="6">
        <f t="shared" si="2"/>
        <v>0.23315107006554098</v>
      </c>
      <c r="K10" s="6">
        <f t="shared" si="3"/>
        <v>0.26664208654764165</v>
      </c>
    </row>
    <row r="11" spans="1:11" x14ac:dyDescent="0.2">
      <c r="A11" s="1">
        <v>42767</v>
      </c>
      <c r="B11">
        <v>38.729999999999997</v>
      </c>
      <c r="C11">
        <v>142.13000500000001</v>
      </c>
      <c r="D11" s="2">
        <f t="shared" si="4"/>
        <v>5.3292278819741662E-2</v>
      </c>
      <c r="E11" s="2">
        <f t="shared" si="4"/>
        <v>3.9185484763115806E-2</v>
      </c>
      <c r="F11">
        <v>0.22500000000000001</v>
      </c>
      <c r="G11" s="6">
        <f t="shared" si="5"/>
        <v>0.25226995961838489</v>
      </c>
      <c r="H11" s="2">
        <f t="shared" si="0"/>
        <v>0.2790375873415476</v>
      </c>
      <c r="I11" s="6">
        <f t="shared" si="1"/>
        <v>0.29204990008199749</v>
      </c>
      <c r="J11" s="6">
        <f t="shared" si="2"/>
        <v>0.22092593487554468</v>
      </c>
      <c r="K11" s="6">
        <f t="shared" si="3"/>
        <v>0.25894151157987216</v>
      </c>
    </row>
    <row r="12" spans="1:11" x14ac:dyDescent="0.2">
      <c r="A12" s="1">
        <v>42795</v>
      </c>
      <c r="B12">
        <v>40.849997999999999</v>
      </c>
      <c r="C12">
        <v>147.80999800000001</v>
      </c>
      <c r="D12" s="2">
        <f t="shared" si="4"/>
        <v>0.13554896743297357</v>
      </c>
      <c r="E12" s="2">
        <f t="shared" si="4"/>
        <v>2.9267774023581432E-2</v>
      </c>
      <c r="F12">
        <v>0.25</v>
      </c>
      <c r="G12" s="6">
        <f t="shared" si="5"/>
        <v>0.2439349594905898</v>
      </c>
      <c r="H12" s="2">
        <f t="shared" si="0"/>
        <v>0.27187270110382922</v>
      </c>
      <c r="I12" s="6">
        <f t="shared" si="1"/>
        <v>0.2877274276927182</v>
      </c>
      <c r="J12" s="6">
        <f t="shared" si="2"/>
        <v>0.20870079968554839</v>
      </c>
      <c r="K12" s="6">
        <f t="shared" si="3"/>
        <v>0.25133950787337012</v>
      </c>
    </row>
    <row r="13" spans="1:11" x14ac:dyDescent="0.2">
      <c r="A13" s="1">
        <v>42826</v>
      </c>
      <c r="B13">
        <v>46.779998999999997</v>
      </c>
      <c r="C13">
        <v>152.199997</v>
      </c>
      <c r="D13" s="2">
        <f t="shared" si="4"/>
        <v>-3.3474044322792364E-2</v>
      </c>
      <c r="E13" s="2">
        <f t="shared" si="4"/>
        <v>6.8984173682856934E-2</v>
      </c>
      <c r="F13">
        <v>0.27500000000000002</v>
      </c>
      <c r="G13" s="6">
        <f t="shared" si="5"/>
        <v>0.23571377272835653</v>
      </c>
      <c r="H13" s="2">
        <f t="shared" si="0"/>
        <v>0.26470781486611078</v>
      </c>
      <c r="I13" s="6">
        <f t="shared" si="1"/>
        <v>0.2834049553034389</v>
      </c>
      <c r="J13" s="6">
        <f t="shared" si="2"/>
        <v>0.19647566449555212</v>
      </c>
      <c r="K13" s="6">
        <f t="shared" si="3"/>
        <v>0.24384529463320895</v>
      </c>
    </row>
    <row r="14" spans="1:11" x14ac:dyDescent="0.2">
      <c r="A14" s="1">
        <v>42856</v>
      </c>
      <c r="B14">
        <v>45.240001999999997</v>
      </c>
      <c r="C14">
        <v>163.070007</v>
      </c>
      <c r="D14" s="2">
        <f t="shared" si="4"/>
        <v>-5.8251269023031009E-2</v>
      </c>
      <c r="E14" s="2">
        <f t="shared" si="4"/>
        <v>-8.7485367764572872E-2</v>
      </c>
      <c r="F14">
        <v>0.3</v>
      </c>
      <c r="G14" s="6">
        <f t="shared" si="5"/>
        <v>0.22761873187929943</v>
      </c>
      <c r="H14" s="2">
        <f t="shared" si="0"/>
        <v>0.2575429286283924</v>
      </c>
      <c r="I14" s="6">
        <f t="shared" si="1"/>
        <v>0.2790824829141596</v>
      </c>
      <c r="J14" s="6">
        <f t="shared" si="2"/>
        <v>0.18425052930555585</v>
      </c>
      <c r="K14" s="6">
        <f t="shared" si="3"/>
        <v>0.23646912041417764</v>
      </c>
    </row>
    <row r="15" spans="1:11" x14ac:dyDescent="0.2">
      <c r="A15" s="1">
        <v>42887</v>
      </c>
      <c r="B15">
        <v>42.68</v>
      </c>
      <c r="C15">
        <v>149.41000399999999</v>
      </c>
      <c r="D15" s="2">
        <f t="shared" si="4"/>
        <v>-1.0599557487700454E-2</v>
      </c>
      <c r="E15" s="2">
        <f t="shared" si="4"/>
        <v>0.19544259845826109</v>
      </c>
      <c r="F15">
        <v>0.32500000000000001</v>
      </c>
      <c r="G15" s="6">
        <f t="shared" si="5"/>
        <v>0.21966378355839847</v>
      </c>
      <c r="H15" s="2">
        <f t="shared" si="0"/>
        <v>0.25037804239067402</v>
      </c>
      <c r="I15" s="6">
        <f t="shared" si="1"/>
        <v>0.27476001052488036</v>
      </c>
      <c r="J15" s="6">
        <f t="shared" si="2"/>
        <v>0.17202539411555964</v>
      </c>
      <c r="K15" s="6">
        <f t="shared" si="3"/>
        <v>0.229222380674582</v>
      </c>
    </row>
    <row r="16" spans="1:11" x14ac:dyDescent="0.2">
      <c r="A16" s="1">
        <v>42917</v>
      </c>
      <c r="B16">
        <v>42.23</v>
      </c>
      <c r="C16">
        <v>181.66000399999999</v>
      </c>
      <c r="D16" s="2">
        <f t="shared" si="4"/>
        <v>-2.4207269223471412E-2</v>
      </c>
      <c r="E16" s="2">
        <f t="shared" si="4"/>
        <v>-3.9009333540475817E-2</v>
      </c>
      <c r="F16">
        <v>0.35</v>
      </c>
      <c r="G16" s="6">
        <f t="shared" si="5"/>
        <v>0.21186470864300852</v>
      </c>
      <c r="H16" s="2">
        <f t="shared" si="0"/>
        <v>0.24321315615295563</v>
      </c>
      <c r="I16" s="6">
        <f t="shared" si="1"/>
        <v>0.27043753813560106</v>
      </c>
      <c r="J16" s="6">
        <f t="shared" si="2"/>
        <v>0.15980025892556335</v>
      </c>
      <c r="K16" s="6">
        <f t="shared" si="3"/>
        <v>0.22211774443470492</v>
      </c>
    </row>
    <row r="17" spans="1:11" x14ac:dyDescent="0.2">
      <c r="A17" s="1">
        <v>42948</v>
      </c>
      <c r="B17">
        <v>41.220001000000003</v>
      </c>
      <c r="C17">
        <v>174.71000699999999</v>
      </c>
      <c r="D17" s="2">
        <f t="shared" si="4"/>
        <v>4.0181299281052595E-2</v>
      </c>
      <c r="E17" s="2">
        <f t="shared" si="4"/>
        <v>3.730140226135728E-2</v>
      </c>
      <c r="F17">
        <v>0.375</v>
      </c>
      <c r="G17" s="6">
        <f t="shared" si="5"/>
        <v>0.20423936443773102</v>
      </c>
      <c r="H17" s="2">
        <f t="shared" si="0"/>
        <v>0.23604826991523725</v>
      </c>
      <c r="I17" s="6">
        <f t="shared" si="1"/>
        <v>0.26611506574632177</v>
      </c>
      <c r="J17" s="6">
        <f t="shared" si="2"/>
        <v>0.14757512373556705</v>
      </c>
      <c r="K17" s="6">
        <f t="shared" si="3"/>
        <v>0.21516928842511085</v>
      </c>
    </row>
    <row r="18" spans="1:11" x14ac:dyDescent="0.2">
      <c r="A18" s="1">
        <v>42979</v>
      </c>
      <c r="B18">
        <v>42.91</v>
      </c>
      <c r="C18">
        <v>181.35000600000001</v>
      </c>
      <c r="D18" s="2">
        <f t="shared" si="4"/>
        <v>-5.5090532680750502E-2</v>
      </c>
      <c r="E18" s="2">
        <f t="shared" si="4"/>
        <v>7.9877199295974657E-2</v>
      </c>
      <c r="F18">
        <v>0.4</v>
      </c>
      <c r="G18" s="6">
        <f t="shared" si="5"/>
        <v>0.19680794562165213</v>
      </c>
      <c r="H18" s="2">
        <f t="shared" si="0"/>
        <v>0.22888338367751887</v>
      </c>
      <c r="I18" s="6">
        <f t="shared" si="1"/>
        <v>0.26179259335704247</v>
      </c>
      <c r="J18" s="6">
        <f t="shared" si="2"/>
        <v>0.13534998854557082</v>
      </c>
      <c r="K18" s="6">
        <f t="shared" si="3"/>
        <v>0.2083926358294505</v>
      </c>
    </row>
    <row r="19" spans="1:11" x14ac:dyDescent="0.2">
      <c r="A19" s="1">
        <v>43009</v>
      </c>
      <c r="B19">
        <v>40.610000999999997</v>
      </c>
      <c r="C19">
        <v>196.429993</v>
      </c>
      <c r="D19" s="2">
        <f t="shared" si="4"/>
        <v>-4.9370872323005769E-3</v>
      </c>
      <c r="E19" s="2">
        <f t="shared" si="4"/>
        <v>-4.6100666367169897E-2</v>
      </c>
      <c r="F19">
        <v>0.42499999999999999</v>
      </c>
      <c r="G19" s="6">
        <f t="shared" si="5"/>
        <v>0.18959325723782341</v>
      </c>
      <c r="H19" s="2">
        <f t="shared" si="0"/>
        <v>0.22171849743980046</v>
      </c>
      <c r="I19" s="6">
        <f t="shared" si="1"/>
        <v>0.25747012096776317</v>
      </c>
      <c r="J19" s="6">
        <f t="shared" si="2"/>
        <v>0.12312485335557451</v>
      </c>
      <c r="K19" s="6">
        <f t="shared" si="3"/>
        <v>0.2018050949616812</v>
      </c>
    </row>
    <row r="20" spans="1:11" x14ac:dyDescent="0.2">
      <c r="A20" s="1">
        <v>43040</v>
      </c>
      <c r="B20">
        <v>40.409999999999997</v>
      </c>
      <c r="C20">
        <v>187.58000200000001</v>
      </c>
      <c r="D20" s="2">
        <f t="shared" si="4"/>
        <v>-3.9672752258097981E-3</v>
      </c>
      <c r="E20" s="2">
        <f t="shared" si="4"/>
        <v>2.3081621713064601E-2</v>
      </c>
      <c r="F20">
        <v>0.45</v>
      </c>
      <c r="G20" s="6">
        <f t="shared" si="5"/>
        <v>0.18262098777693997</v>
      </c>
      <c r="H20" s="2">
        <f t="shared" si="0"/>
        <v>0.21455361120208211</v>
      </c>
      <c r="I20" s="6">
        <f t="shared" si="1"/>
        <v>0.25314764857848393</v>
      </c>
      <c r="J20" s="6">
        <f t="shared" si="2"/>
        <v>0.1108997181655783</v>
      </c>
      <c r="K20" s="6">
        <f t="shared" si="3"/>
        <v>0.19542579086448683</v>
      </c>
    </row>
    <row r="21" spans="1:11" x14ac:dyDescent="0.2">
      <c r="A21" s="1">
        <v>43070</v>
      </c>
      <c r="B21">
        <v>40.25</v>
      </c>
      <c r="C21">
        <v>191.96000699999999</v>
      </c>
      <c r="D21" s="2">
        <f t="shared" si="4"/>
        <v>2.2356907101276396E-2</v>
      </c>
      <c r="E21" s="2">
        <f t="shared" si="4"/>
        <v>0.34224535543130985</v>
      </c>
      <c r="F21">
        <v>0.47499999999999998</v>
      </c>
      <c r="G21" s="6">
        <f t="shared" si="5"/>
        <v>0.1759199631069438</v>
      </c>
      <c r="H21" s="2">
        <f t="shared" si="0"/>
        <v>0.2073887249643637</v>
      </c>
      <c r="I21" s="6">
        <f t="shared" si="1"/>
        <v>0.24882517618920461</v>
      </c>
      <c r="J21" s="6">
        <f t="shared" si="2"/>
        <v>9.8674582975582029E-2</v>
      </c>
      <c r="K21" s="6">
        <f t="shared" si="3"/>
        <v>0.18927577979101518</v>
      </c>
    </row>
    <row r="22" spans="1:11" x14ac:dyDescent="0.2">
      <c r="A22" s="1">
        <v>43101</v>
      </c>
      <c r="B22">
        <v>41.16</v>
      </c>
      <c r="C22">
        <v>270.29998799999998</v>
      </c>
      <c r="D22" s="2">
        <f t="shared" si="4"/>
        <v>-1.6658885986638755E-2</v>
      </c>
      <c r="E22" s="2">
        <f t="shared" si="4"/>
        <v>7.509586549828802E-2</v>
      </c>
      <c r="F22" s="11">
        <f>N69</f>
        <v>0.48868303938056273</v>
      </c>
      <c r="G22" s="6">
        <f t="shared" si="5"/>
        <v>0.17237862999173637</v>
      </c>
      <c r="H22" s="2">
        <f t="shared" si="0"/>
        <v>0.20346722814244558</v>
      </c>
      <c r="I22" s="6">
        <f t="shared" si="1"/>
        <v>0.24645939379224843</v>
      </c>
      <c r="J22" s="6">
        <f t="shared" si="2"/>
        <v>9.198350272608509E-2</v>
      </c>
      <c r="K22" s="6">
        <f t="shared" si="3"/>
        <v>0.18601504987796322</v>
      </c>
    </row>
    <row r="23" spans="1:11" x14ac:dyDescent="0.2">
      <c r="A23" s="1">
        <v>43132</v>
      </c>
      <c r="B23">
        <v>40.479999999999997</v>
      </c>
      <c r="C23">
        <v>291.38000499999998</v>
      </c>
      <c r="D23" s="2">
        <f t="shared" si="4"/>
        <v>1.5200047861177228E-2</v>
      </c>
      <c r="E23" s="2">
        <f t="shared" si="4"/>
        <v>1.3532839682552355E-2</v>
      </c>
      <c r="F23">
        <v>0.5</v>
      </c>
      <c r="G23" s="6">
        <f t="shared" si="5"/>
        <v>0.16952235226900644</v>
      </c>
      <c r="H23" s="2">
        <f t="shared" si="0"/>
        <v>0.20022383872664531</v>
      </c>
      <c r="I23" s="6">
        <f t="shared" si="1"/>
        <v>0.24450270379992531</v>
      </c>
      <c r="J23" s="6">
        <f t="shared" si="2"/>
        <v>8.644944778558572E-2</v>
      </c>
      <c r="K23" s="6">
        <f t="shared" si="3"/>
        <v>0.1833781328129212</v>
      </c>
    </row>
    <row r="24" spans="1:11" x14ac:dyDescent="0.2">
      <c r="A24" s="1">
        <v>43160</v>
      </c>
      <c r="B24">
        <v>41.099997999999999</v>
      </c>
      <c r="C24">
        <v>295.35000600000001</v>
      </c>
      <c r="D24" s="2">
        <f t="shared" si="4"/>
        <v>-8.7976129499270968E-3</v>
      </c>
      <c r="E24" s="2">
        <f t="shared" si="4"/>
        <v>5.631531811194506E-2</v>
      </c>
      <c r="F24">
        <v>0.52500000000000002</v>
      </c>
      <c r="G24" s="6">
        <f t="shared" si="5"/>
        <v>0.16346378398419395</v>
      </c>
      <c r="H24" s="2">
        <f t="shared" si="0"/>
        <v>0.19305895248892693</v>
      </c>
      <c r="I24" s="6">
        <f t="shared" si="1"/>
        <v>0.24018023141064604</v>
      </c>
      <c r="J24" s="6">
        <f t="shared" si="2"/>
        <v>7.4224312595589495E-2</v>
      </c>
      <c r="K24" s="6">
        <f t="shared" si="3"/>
        <v>0.17775797048340655</v>
      </c>
    </row>
    <row r="25" spans="1:11" x14ac:dyDescent="0.2">
      <c r="A25" s="1">
        <v>43191</v>
      </c>
      <c r="B25">
        <v>40.740001999999997</v>
      </c>
      <c r="C25">
        <v>312.459991</v>
      </c>
      <c r="D25" s="2">
        <f t="shared" si="4"/>
        <v>4.8860220388390101E-2</v>
      </c>
      <c r="E25" s="2">
        <f t="shared" si="4"/>
        <v>0.11801775069579845</v>
      </c>
      <c r="F25">
        <v>0.55000000000000004</v>
      </c>
      <c r="G25" s="6">
        <f t="shared" si="5"/>
        <v>0.15778331878367488</v>
      </c>
      <c r="H25" s="2">
        <f t="shared" si="0"/>
        <v>0.18589406625120852</v>
      </c>
      <c r="I25" s="6">
        <f t="shared" si="1"/>
        <v>0.23585775902136674</v>
      </c>
      <c r="J25" s="6">
        <f t="shared" si="2"/>
        <v>6.1999177405593166E-2</v>
      </c>
      <c r="K25" s="6">
        <f t="shared" si="3"/>
        <v>0.17244242588404879</v>
      </c>
    </row>
    <row r="26" spans="1:11" x14ac:dyDescent="0.2">
      <c r="A26" s="1">
        <v>43221</v>
      </c>
      <c r="B26">
        <v>42.779998999999997</v>
      </c>
      <c r="C26">
        <v>351.60000600000001</v>
      </c>
      <c r="D26" s="2">
        <f t="shared" si="4"/>
        <v>4.3679060290139286E-2</v>
      </c>
      <c r="E26" s="2">
        <f t="shared" si="4"/>
        <v>0.10731249919616447</v>
      </c>
      <c r="F26">
        <v>0.57499999999999996</v>
      </c>
      <c r="G26" s="6">
        <f t="shared" si="5"/>
        <v>0.15252320792160051</v>
      </c>
      <c r="H26" s="2">
        <f t="shared" si="0"/>
        <v>0.17872918001349017</v>
      </c>
      <c r="I26" s="6">
        <f t="shared" si="1"/>
        <v>0.23153528663208747</v>
      </c>
      <c r="J26" s="6">
        <f t="shared" si="2"/>
        <v>4.9774042215596948E-2</v>
      </c>
      <c r="K26" s="6">
        <f t="shared" si="3"/>
        <v>0.16746050912720128</v>
      </c>
    </row>
    <row r="27" spans="1:11" x14ac:dyDescent="0.2">
      <c r="A27" s="1">
        <v>43252</v>
      </c>
      <c r="B27">
        <v>44.689999</v>
      </c>
      <c r="C27">
        <v>391.42999300000002</v>
      </c>
      <c r="D27" s="2">
        <f t="shared" si="4"/>
        <v>-1.8746974779429878E-2</v>
      </c>
      <c r="E27" s="2">
        <f t="shared" si="4"/>
        <v>-0.14838929532179396</v>
      </c>
      <c r="F27">
        <v>0.6</v>
      </c>
      <c r="G27" s="6">
        <f t="shared" si="5"/>
        <v>0.14772836044357304</v>
      </c>
      <c r="H27" s="2">
        <f t="shared" si="0"/>
        <v>0.17156429377577179</v>
      </c>
      <c r="I27" s="6">
        <f t="shared" si="1"/>
        <v>0.22721281424280818</v>
      </c>
      <c r="J27" s="6">
        <f t="shared" si="2"/>
        <v>3.7548907025600743E-2</v>
      </c>
      <c r="K27" s="6">
        <f t="shared" si="3"/>
        <v>0.16284284352552011</v>
      </c>
    </row>
    <row r="28" spans="1:11" x14ac:dyDescent="0.2">
      <c r="A28" s="1">
        <v>43282</v>
      </c>
      <c r="B28">
        <v>43.860000999999997</v>
      </c>
      <c r="C28">
        <v>337.45001200000002</v>
      </c>
      <c r="D28" s="2">
        <f t="shared" si="4"/>
        <v>-7.085115192627077E-2</v>
      </c>
      <c r="E28" s="2">
        <f t="shared" si="4"/>
        <v>8.5795588871857884E-2</v>
      </c>
      <c r="F28">
        <v>0.625</v>
      </c>
      <c r="G28" s="6">
        <f t="shared" si="5"/>
        <v>0.14344544001236892</v>
      </c>
      <c r="H28" s="2">
        <f t="shared" si="0"/>
        <v>0.1643994075380534</v>
      </c>
      <c r="I28" s="6">
        <f t="shared" si="1"/>
        <v>0.22289034185352888</v>
      </c>
      <c r="J28" s="6">
        <f t="shared" si="2"/>
        <v>2.5323771835604424E-2</v>
      </c>
      <c r="K28" s="6">
        <f t="shared" ref="K28:K44" si="6">(F28^2*$D$63^2+(1-F28)^2*$E$63^2)^0.5</f>
        <v>0.15862124370897601</v>
      </c>
    </row>
    <row r="29" spans="1:11" x14ac:dyDescent="0.2">
      <c r="A29" s="1">
        <v>43313</v>
      </c>
      <c r="B29">
        <v>40.860000999999997</v>
      </c>
      <c r="C29">
        <v>367.67999300000002</v>
      </c>
      <c r="D29" s="2">
        <f t="shared" si="4"/>
        <v>-1.6782254476500238E-2</v>
      </c>
      <c r="E29" s="2">
        <f t="shared" si="4"/>
        <v>1.7390368343007438E-2</v>
      </c>
      <c r="F29">
        <v>0.65</v>
      </c>
      <c r="G29" s="6">
        <f t="shared" si="5"/>
        <v>0.13972153126015857</v>
      </c>
      <c r="H29" s="2">
        <f t="shared" si="0"/>
        <v>0.157234521300335</v>
      </c>
      <c r="I29" s="6">
        <f t="shared" si="1"/>
        <v>0.21856786946424958</v>
      </c>
      <c r="J29" s="6">
        <f t="shared" si="2"/>
        <v>1.309863664560823E-2</v>
      </c>
      <c r="K29" s="6">
        <f t="shared" si="6"/>
        <v>0.15482811089094081</v>
      </c>
    </row>
    <row r="30" spans="1:11" x14ac:dyDescent="0.2">
      <c r="A30" s="1">
        <v>43344</v>
      </c>
      <c r="B30">
        <v>40.18</v>
      </c>
      <c r="C30">
        <v>374.13000499999998</v>
      </c>
      <c r="D30" s="2">
        <f t="shared" si="4"/>
        <v>2.7735266229098179E-2</v>
      </c>
      <c r="E30" s="2">
        <f t="shared" si="4"/>
        <v>-0.21490507219327085</v>
      </c>
      <c r="F30">
        <v>0.67500000000000004</v>
      </c>
      <c r="G30" s="6">
        <f t="shared" si="5"/>
        <v>0.1366023593916674</v>
      </c>
      <c r="H30" s="2">
        <f t="shared" si="0"/>
        <v>0.15006963506261661</v>
      </c>
      <c r="I30" s="6">
        <f t="shared" si="1"/>
        <v>0.21424539707497031</v>
      </c>
      <c r="J30" s="6">
        <f t="shared" si="2"/>
        <v>8.7350145561130828E-4</v>
      </c>
      <c r="K30" s="6">
        <f t="shared" si="6"/>
        <v>0.15149563223506585</v>
      </c>
    </row>
    <row r="31" spans="1:11" x14ac:dyDescent="0.2">
      <c r="A31" s="1">
        <v>43374</v>
      </c>
      <c r="B31">
        <v>41.310001</v>
      </c>
      <c r="C31">
        <v>301.77999899999998</v>
      </c>
      <c r="D31" s="2">
        <f t="shared" si="4"/>
        <v>0.10317944367019118</v>
      </c>
      <c r="E31" s="2">
        <f t="shared" si="4"/>
        <v>-5.3252001297351706E-2</v>
      </c>
      <c r="F31">
        <v>0.7</v>
      </c>
      <c r="G31" s="6">
        <f t="shared" si="5"/>
        <v>0.13413012018708739</v>
      </c>
      <c r="H31" s="2">
        <f t="shared" si="0"/>
        <v>0.14290474882489823</v>
      </c>
      <c r="I31" s="6">
        <f t="shared" si="1"/>
        <v>0.20992292468569104</v>
      </c>
      <c r="J31" s="6">
        <f t="shared" si="2"/>
        <v>1.1351633734384295E-2</v>
      </c>
      <c r="K31" s="6">
        <f t="shared" si="6"/>
        <v>0.14865479120605887</v>
      </c>
    </row>
    <row r="32" spans="1:11" x14ac:dyDescent="0.2">
      <c r="A32" s="1">
        <v>43405</v>
      </c>
      <c r="B32">
        <v>45.799999</v>
      </c>
      <c r="C32">
        <v>286.13000499999998</v>
      </c>
      <c r="D32" s="2">
        <f t="shared" si="4"/>
        <v>3.3071534799760112E-2</v>
      </c>
      <c r="E32" s="2">
        <f t="shared" si="4"/>
        <v>-6.6728737161920584E-2</v>
      </c>
      <c r="F32">
        <v>0.72499999999999998</v>
      </c>
      <c r="G32" s="6">
        <f t="shared" si="5"/>
        <v>0.13234107430340819</v>
      </c>
      <c r="H32" s="2">
        <f t="shared" si="0"/>
        <v>0.13573986258717985</v>
      </c>
      <c r="I32" s="6">
        <f t="shared" si="1"/>
        <v>0.20560045229641175</v>
      </c>
      <c r="J32" s="6">
        <f t="shared" si="2"/>
        <v>2.3576768924380778E-2</v>
      </c>
      <c r="K32" s="6">
        <f t="shared" si="6"/>
        <v>0.14633422364129781</v>
      </c>
    </row>
    <row r="33" spans="1:20" x14ac:dyDescent="0.2">
      <c r="A33" s="1">
        <v>43435</v>
      </c>
      <c r="B33">
        <v>47.34</v>
      </c>
      <c r="C33">
        <v>267.66000400000001</v>
      </c>
      <c r="D33" s="2">
        <f t="shared" si="4"/>
        <v>9.0422233160325754E-3</v>
      </c>
      <c r="E33" s="2">
        <f t="shared" si="4"/>
        <v>0.23775641368619019</v>
      </c>
      <c r="F33">
        <v>0.75</v>
      </c>
      <c r="G33" s="12">
        <f t="shared" si="5"/>
        <v>0.13126315938032018</v>
      </c>
      <c r="H33" s="2">
        <f t="shared" si="0"/>
        <v>0.12857497634946147</v>
      </c>
      <c r="I33" s="6">
        <f t="shared" si="1"/>
        <v>0.20127797990713245</v>
      </c>
      <c r="J33" s="6">
        <f t="shared" si="2"/>
        <v>3.5801904114376948E-2</v>
      </c>
      <c r="K33" s="6">
        <f t="shared" si="6"/>
        <v>0.14455898715353371</v>
      </c>
    </row>
    <row r="34" spans="1:20" x14ac:dyDescent="0.2">
      <c r="A34" s="1">
        <v>43466</v>
      </c>
      <c r="B34">
        <v>47.77</v>
      </c>
      <c r="C34">
        <v>339.5</v>
      </c>
      <c r="D34" s="2">
        <f t="shared" si="4"/>
        <v>3.4766414473041213E-2</v>
      </c>
      <c r="E34" s="2">
        <f t="shared" si="4"/>
        <v>5.3338346760732409E-2</v>
      </c>
      <c r="F34">
        <v>0.77500000000000002</v>
      </c>
      <c r="G34" s="12">
        <f t="shared" si="5"/>
        <v>0.13091394245676022</v>
      </c>
      <c r="H34" s="2">
        <f t="shared" si="0"/>
        <v>0.12141009011174307</v>
      </c>
      <c r="I34" s="6">
        <f t="shared" si="1"/>
        <v>0.19695550751785315</v>
      </c>
      <c r="J34" s="6">
        <f t="shared" si="2"/>
        <v>4.8027039304373229E-2</v>
      </c>
      <c r="K34" s="6">
        <f t="shared" si="6"/>
        <v>0.14334934329455248</v>
      </c>
    </row>
    <row r="35" spans="1:20" x14ac:dyDescent="0.2">
      <c r="A35" s="1">
        <v>43497</v>
      </c>
      <c r="B35">
        <v>49.459999000000003</v>
      </c>
      <c r="C35">
        <v>358.10000600000001</v>
      </c>
      <c r="D35" s="2">
        <f t="shared" si="4"/>
        <v>-5.2705980514462843E-3</v>
      </c>
      <c r="E35" s="2">
        <f t="shared" si="4"/>
        <v>-4.3097707303370219E-3</v>
      </c>
      <c r="F35">
        <v>0.8</v>
      </c>
      <c r="G35" s="12">
        <f>(F35^2*$D$63^2+(1-F35)^2*$E$63^2+2*F35*(1-F35)*$D$63*$E$63*$B$65)^0.5</f>
        <v>0.1312992380213456</v>
      </c>
      <c r="H35" s="2">
        <f t="shared" si="0"/>
        <v>0.11424520387402469</v>
      </c>
      <c r="I35" s="6">
        <f t="shared" si="1"/>
        <v>0.19263303512857388</v>
      </c>
      <c r="J35" s="6">
        <f t="shared" si="2"/>
        <v>6.0252174494369488E-2</v>
      </c>
      <c r="K35" s="6">
        <f t="shared" si="6"/>
        <v>0.14271967410652661</v>
      </c>
    </row>
    <row r="36" spans="1:20" x14ac:dyDescent="0.2">
      <c r="A36" s="1">
        <v>43525</v>
      </c>
      <c r="B36">
        <v>49.200001</v>
      </c>
      <c r="C36">
        <v>356.55999800000001</v>
      </c>
      <c r="D36" s="2">
        <f t="shared" si="4"/>
        <v>-1.4329845880027952E-2</v>
      </c>
      <c r="E36" s="2">
        <f t="shared" si="4"/>
        <v>3.8458902381595876E-2</v>
      </c>
      <c r="F36" s="11">
        <v>0.813828</v>
      </c>
      <c r="G36" s="6">
        <f>(F36^2*$D$63^2+(1-F36)^2*$E$63^2+2*F36*(1-F36)*$D$63*$E$63*$B$65)^0.5</f>
        <v>0.13182599563605743</v>
      </c>
      <c r="H36" s="2">
        <f t="shared" si="0"/>
        <v>0.11028216199821789</v>
      </c>
      <c r="I36" s="6">
        <f t="shared" si="1"/>
        <v>0.19024218920061572</v>
      </c>
      <c r="J36" s="6">
        <f t="shared" si="2"/>
        <v>6.7014141270660188E-2</v>
      </c>
      <c r="K36" s="6">
        <f t="shared" si="6"/>
        <v>0.14262360548325595</v>
      </c>
    </row>
    <row r="37" spans="1:20" x14ac:dyDescent="0.2">
      <c r="A37" s="1">
        <v>43556</v>
      </c>
      <c r="B37">
        <v>48.5</v>
      </c>
      <c r="C37">
        <v>370.540009</v>
      </c>
      <c r="D37" s="2">
        <f t="shared" si="4"/>
        <v>1.6968657845488448E-2</v>
      </c>
      <c r="E37" s="2">
        <f t="shared" si="4"/>
        <v>-7.6414987640546717E-2</v>
      </c>
      <c r="F37">
        <v>0.82499999999999996</v>
      </c>
      <c r="G37" s="6">
        <f t="shared" si="5"/>
        <v>0.13241263435467723</v>
      </c>
      <c r="H37" s="2">
        <f t="shared" si="0"/>
        <v>0.10708031763630632</v>
      </c>
      <c r="I37" s="6">
        <f t="shared" si="1"/>
        <v>0.18831056273929461</v>
      </c>
      <c r="J37" s="6">
        <f t="shared" si="2"/>
        <v>7.2477309684365707E-2</v>
      </c>
      <c r="K37" s="6">
        <f t="shared" si="6"/>
        <v>0.14267765847930303</v>
      </c>
    </row>
    <row r="38" spans="1:20" x14ac:dyDescent="0.2">
      <c r="A38" s="1">
        <v>43586</v>
      </c>
      <c r="B38">
        <v>49.330002</v>
      </c>
      <c r="C38">
        <v>343.27999899999998</v>
      </c>
      <c r="D38" s="2">
        <f t="shared" si="4"/>
        <v>-3.8591090459134609E-3</v>
      </c>
      <c r="E38" s="2">
        <f t="shared" si="4"/>
        <v>6.7686984032078998E-2</v>
      </c>
      <c r="F38">
        <v>0.85</v>
      </c>
      <c r="G38" s="6">
        <f t="shared" si="5"/>
        <v>0.1342360153790717</v>
      </c>
      <c r="H38" s="2">
        <f t="shared" si="0"/>
        <v>9.9915431398587926E-2</v>
      </c>
      <c r="I38" s="6">
        <f t="shared" si="1"/>
        <v>0.18398809035001532</v>
      </c>
      <c r="J38" s="6">
        <f t="shared" si="2"/>
        <v>8.4702444874361987E-2</v>
      </c>
      <c r="K38" s="6">
        <f t="shared" si="6"/>
        <v>0.14322381358967462</v>
      </c>
    </row>
    <row r="39" spans="1:20" x14ac:dyDescent="0.2">
      <c r="A39" s="1">
        <v>43617</v>
      </c>
      <c r="B39">
        <v>49.139999000000003</v>
      </c>
      <c r="C39">
        <v>367.32000699999998</v>
      </c>
      <c r="D39" s="2">
        <f t="shared" si="4"/>
        <v>4.9235828175118852E-2</v>
      </c>
      <c r="E39" s="2">
        <f t="shared" si="4"/>
        <v>-0.1286120897719141</v>
      </c>
      <c r="F39">
        <v>0.875</v>
      </c>
      <c r="G39" s="6">
        <f t="shared" si="5"/>
        <v>0.13674098204013585</v>
      </c>
      <c r="H39" s="2">
        <f t="shared" si="0"/>
        <v>9.275054516086953E-2</v>
      </c>
      <c r="I39" s="6">
        <f t="shared" si="1"/>
        <v>0.17966561796073602</v>
      </c>
      <c r="J39" s="6">
        <f t="shared" si="2"/>
        <v>9.6927580064358254E-2</v>
      </c>
      <c r="K39" s="6">
        <f t="shared" si="6"/>
        <v>0.14435146354357778</v>
      </c>
    </row>
    <row r="40" spans="1:20" x14ac:dyDescent="0.2">
      <c r="A40" s="1">
        <v>43647</v>
      </c>
      <c r="B40">
        <v>51.619999</v>
      </c>
      <c r="C40">
        <v>322.98998999999998</v>
      </c>
      <c r="D40" s="2">
        <f t="shared" si="4"/>
        <v>9.0154491823535202E-2</v>
      </c>
      <c r="E40" s="2">
        <f t="shared" si="4"/>
        <v>-9.489226657199136E-2</v>
      </c>
      <c r="F40">
        <v>0.9</v>
      </c>
      <c r="G40" s="6">
        <f t="shared" si="5"/>
        <v>0.13989092454514904</v>
      </c>
      <c r="H40" s="2">
        <f t="shared" si="0"/>
        <v>8.5585658923151148E-2</v>
      </c>
      <c r="I40" s="6">
        <f t="shared" si="1"/>
        <v>0.17534314557145672</v>
      </c>
      <c r="J40" s="6">
        <f t="shared" si="2"/>
        <v>0.10915271525435453</v>
      </c>
      <c r="K40" s="6">
        <f t="shared" si="6"/>
        <v>0.1460471395582455</v>
      </c>
    </row>
    <row r="41" spans="1:20" x14ac:dyDescent="0.2">
      <c r="A41" s="1">
        <v>43678</v>
      </c>
      <c r="B41">
        <v>56.490001999999997</v>
      </c>
      <c r="C41">
        <v>293.75</v>
      </c>
      <c r="D41" s="2">
        <f t="shared" si="4"/>
        <v>3.2052908311552893E-2</v>
      </c>
      <c r="E41" s="2">
        <f t="shared" si="4"/>
        <v>-9.3161020264733635E-2</v>
      </c>
      <c r="F41">
        <v>0.92500000000000004</v>
      </c>
      <c r="G41" s="6">
        <f t="shared" si="5"/>
        <v>0.14364341832203054</v>
      </c>
      <c r="H41" s="2">
        <f t="shared" si="0"/>
        <v>7.8420772685432752E-2</v>
      </c>
      <c r="I41" s="6">
        <f t="shared" si="1"/>
        <v>0.17102067318217745</v>
      </c>
      <c r="J41" s="6">
        <f t="shared" si="2"/>
        <v>0.12137785044435082</v>
      </c>
      <c r="K41" s="6">
        <f t="shared" si="6"/>
        <v>0.14829135718944705</v>
      </c>
    </row>
    <row r="42" spans="1:20" x14ac:dyDescent="0.2">
      <c r="A42" s="1">
        <v>43709</v>
      </c>
      <c r="B42">
        <v>58.330002</v>
      </c>
      <c r="C42">
        <v>267.61999500000002</v>
      </c>
      <c r="D42" s="2">
        <f t="shared" si="4"/>
        <v>-4.6136410166659696E-2</v>
      </c>
      <c r="E42" s="2">
        <f t="shared" si="4"/>
        <v>7.134173647457151E-2</v>
      </c>
      <c r="F42">
        <v>0.95</v>
      </c>
      <c r="G42" s="6">
        <f t="shared" si="5"/>
        <v>0.14795262329788067</v>
      </c>
      <c r="H42" s="2">
        <f t="shared" si="0"/>
        <v>7.1255886447714384E-2</v>
      </c>
      <c r="I42" s="6">
        <f t="shared" si="1"/>
        <v>0.16669820079289818</v>
      </c>
      <c r="J42" s="6">
        <f t="shared" si="2"/>
        <v>0.13360298563434703</v>
      </c>
      <c r="K42" s="6">
        <f t="shared" si="6"/>
        <v>0.1510596701936042</v>
      </c>
      <c r="O42" t="s">
        <v>57</v>
      </c>
    </row>
    <row r="43" spans="1:20" x14ac:dyDescent="0.2">
      <c r="A43" s="1">
        <v>43739</v>
      </c>
      <c r="B43">
        <v>55.700001</v>
      </c>
      <c r="C43">
        <v>287.41000400000001</v>
      </c>
      <c r="D43" s="2">
        <f t="shared" si="4"/>
        <v>4.3561488180495919E-2</v>
      </c>
      <c r="E43" s="2">
        <f t="shared" si="4"/>
        <v>9.0582921856204271E-2</v>
      </c>
      <c r="F43">
        <v>0.97499999999999998</v>
      </c>
      <c r="G43" s="6">
        <f t="shared" si="5"/>
        <v>0.15277143748278588</v>
      </c>
      <c r="H43" s="2">
        <f t="shared" si="0"/>
        <v>6.4091000209996002E-2</v>
      </c>
      <c r="I43" s="6">
        <f t="shared" si="1"/>
        <v>0.16237572840361889</v>
      </c>
      <c r="J43" s="6">
        <f t="shared" si="2"/>
        <v>0.14582812082434332</v>
      </c>
      <c r="K43" s="6">
        <f t="shared" si="6"/>
        <v>0.15432387695649219</v>
      </c>
      <c r="O43" s="2">
        <v>0.48868298653868208</v>
      </c>
    </row>
    <row r="44" spans="1:20" x14ac:dyDescent="0.2">
      <c r="A44" s="1">
        <v>43770</v>
      </c>
      <c r="B44">
        <v>58.18</v>
      </c>
      <c r="C44">
        <v>314.66000400000001</v>
      </c>
      <c r="D44" s="2">
        <f t="shared" si="4"/>
        <v>-8.2179169560296611E-2</v>
      </c>
      <c r="E44" s="2">
        <f t="shared" si="4"/>
        <v>2.7922791950275732E-2</v>
      </c>
      <c r="F44">
        <v>1</v>
      </c>
      <c r="G44" s="6">
        <f t="shared" si="5"/>
        <v>0.15805325601433959</v>
      </c>
      <c r="H44" s="2">
        <f t="shared" si="0"/>
        <v>5.6926113972277606E-2</v>
      </c>
      <c r="I44" s="6">
        <f t="shared" si="1"/>
        <v>0.15805325601433959</v>
      </c>
      <c r="J44" s="6">
        <f t="shared" si="2"/>
        <v>0.15805325601433959</v>
      </c>
      <c r="K44" s="6">
        <f t="shared" si="6"/>
        <v>0.15805325601433959</v>
      </c>
      <c r="O44" s="2">
        <v>0.51131701346131797</v>
      </c>
      <c r="S44" t="s">
        <v>77</v>
      </c>
      <c r="T44" t="s">
        <v>78</v>
      </c>
    </row>
    <row r="45" spans="1:20" x14ac:dyDescent="0.2">
      <c r="A45" s="1">
        <v>43800</v>
      </c>
      <c r="B45">
        <v>53.59</v>
      </c>
      <c r="C45">
        <v>323.57000699999998</v>
      </c>
      <c r="D45" s="2">
        <f t="shared" si="4"/>
        <v>6.6952267330657299E-3</v>
      </c>
      <c r="E45" s="2">
        <f t="shared" si="4"/>
        <v>6.4389745510162785E-2</v>
      </c>
      <c r="G45" s="6"/>
      <c r="H45" s="2"/>
      <c r="I45" s="6"/>
      <c r="J45" s="6"/>
      <c r="O45">
        <f>SUM(O43:O44)</f>
        <v>1</v>
      </c>
      <c r="R45" t="s">
        <v>75</v>
      </c>
      <c r="S45" s="2">
        <v>0.7743851531726349</v>
      </c>
      <c r="T45" s="2">
        <v>0.48868298653868208</v>
      </c>
    </row>
    <row r="46" spans="1:20" x14ac:dyDescent="0.2">
      <c r="A46" s="1">
        <v>43831</v>
      </c>
      <c r="B46">
        <v>53.950001</v>
      </c>
      <c r="C46">
        <v>345.08999599999999</v>
      </c>
      <c r="D46" s="2">
        <f t="shared" si="4"/>
        <v>-3.1443840611577241E-2</v>
      </c>
      <c r="E46" s="2">
        <f t="shared" si="4"/>
        <v>6.7072697854147087E-2</v>
      </c>
      <c r="G46" s="6"/>
      <c r="H46" s="2"/>
      <c r="I46" s="6"/>
      <c r="J46" s="6"/>
      <c r="R46" t="s">
        <v>76</v>
      </c>
      <c r="S46" s="2">
        <v>0.22561484682736524</v>
      </c>
      <c r="T46" s="2">
        <v>0.51131701346131797</v>
      </c>
    </row>
    <row r="47" spans="1:20" x14ac:dyDescent="0.2">
      <c r="A47" s="1">
        <v>43862</v>
      </c>
      <c r="B47">
        <v>52.279998999999997</v>
      </c>
      <c r="C47">
        <v>369.02999899999998</v>
      </c>
      <c r="D47" s="2">
        <f t="shared" si="4"/>
        <v>8.4857202986785049E-2</v>
      </c>
      <c r="E47" s="2">
        <f t="shared" si="4"/>
        <v>1.7380532365193015E-2</v>
      </c>
      <c r="G47" s="6"/>
      <c r="H47" s="2"/>
      <c r="I47" s="6"/>
      <c r="J47" s="6"/>
      <c r="O47" t="s">
        <v>61</v>
      </c>
      <c r="P47" s="2" cm="1">
        <f t="array" ref="P47">MMULT(D62:E62,O43:O44)</f>
        <v>0.20346724328668817</v>
      </c>
      <c r="R47" t="s">
        <v>61</v>
      </c>
      <c r="S47" s="9">
        <v>0.12158630241461085</v>
      </c>
      <c r="T47" s="9">
        <v>0.20346724328668817</v>
      </c>
    </row>
    <row r="48" spans="1:20" x14ac:dyDescent="0.2">
      <c r="A48" s="1">
        <v>43891</v>
      </c>
      <c r="B48">
        <v>56.91</v>
      </c>
      <c r="C48">
        <v>375.5</v>
      </c>
      <c r="D48" s="2">
        <f t="shared" si="4"/>
        <v>6.3058537907334181E-3</v>
      </c>
      <c r="E48" s="2">
        <f t="shared" si="4"/>
        <v>0.11163904771620084</v>
      </c>
      <c r="G48" s="6"/>
      <c r="H48" s="2"/>
      <c r="I48" s="6"/>
      <c r="J48" s="6"/>
      <c r="O48" t="s">
        <v>62</v>
      </c>
      <c r="P48" s="2" cm="1">
        <f t="array" ref="P48">MMULT(MMULT(TRANSPOSE(O43:O44),K58:L59),O43:O44)</f>
        <v>2.9714396729799326E-2</v>
      </c>
      <c r="R48" t="s">
        <v>62</v>
      </c>
      <c r="S48" s="9">
        <v>1.7138402085715657E-2</v>
      </c>
      <c r="T48" s="9">
        <v>2.9714396729799326E-2</v>
      </c>
    </row>
    <row r="49" spans="1:20" x14ac:dyDescent="0.2">
      <c r="A49" s="1">
        <v>43922</v>
      </c>
      <c r="B49">
        <v>57.27</v>
      </c>
      <c r="C49">
        <v>419.85000600000001</v>
      </c>
      <c r="D49" s="2">
        <f t="shared" si="4"/>
        <v>2.615713456081986E-3</v>
      </c>
      <c r="E49" s="2">
        <f t="shared" si="4"/>
        <v>-2.858452997627074E-4</v>
      </c>
      <c r="G49" s="6"/>
      <c r="H49" s="2"/>
      <c r="I49" s="6"/>
      <c r="J49" s="6"/>
      <c r="O49" t="s">
        <v>63</v>
      </c>
      <c r="P49" s="2">
        <f>SQRT(P48)</f>
        <v>0.17237864348520476</v>
      </c>
      <c r="R49" t="s">
        <v>63</v>
      </c>
      <c r="S49" s="9">
        <v>0.13091372000564211</v>
      </c>
      <c r="T49" s="9">
        <v>0.17237864348520476</v>
      </c>
    </row>
    <row r="50" spans="1:20" x14ac:dyDescent="0.2">
      <c r="A50" s="1">
        <v>43952</v>
      </c>
      <c r="B50">
        <v>57.419998</v>
      </c>
      <c r="C50">
        <v>419.73001099999999</v>
      </c>
      <c r="D50" s="2">
        <f t="shared" si="4"/>
        <v>-2.5040949126698731E-2</v>
      </c>
      <c r="E50" s="2">
        <f t="shared" si="4"/>
        <v>8.0773673332674656E-2</v>
      </c>
      <c r="G50" s="6"/>
      <c r="H50" s="2"/>
      <c r="I50" s="6"/>
      <c r="J50" s="6"/>
      <c r="O50" t="s">
        <v>64</v>
      </c>
      <c r="P50" s="19">
        <f>(P47-G62)/P49</f>
        <v>1.1223388197929138</v>
      </c>
      <c r="R50" t="s">
        <v>64</v>
      </c>
      <c r="S50" s="10">
        <v>0.85236522504899959</v>
      </c>
      <c r="T50" s="10">
        <v>1.1223388197929138</v>
      </c>
    </row>
    <row r="51" spans="1:20" x14ac:dyDescent="0.2">
      <c r="A51" s="1">
        <v>43983</v>
      </c>
      <c r="B51">
        <v>56</v>
      </c>
      <c r="C51">
        <v>455.040009</v>
      </c>
      <c r="D51" s="2">
        <f t="shared" si="4"/>
        <v>4.8109626533767096E-2</v>
      </c>
      <c r="E51" s="2">
        <f t="shared" si="4"/>
        <v>7.1731723860816513E-2</v>
      </c>
    </row>
    <row r="52" spans="1:20" x14ac:dyDescent="0.2">
      <c r="A52" s="1">
        <v>44013</v>
      </c>
      <c r="B52">
        <v>58.759998000000003</v>
      </c>
      <c r="C52">
        <v>488.88000499999998</v>
      </c>
      <c r="D52" s="2">
        <f t="shared" si="4"/>
        <v>2.7192403811813273E-3</v>
      </c>
      <c r="E52" s="2">
        <f t="shared" si="4"/>
        <v>7.9929398478617089E-2</v>
      </c>
    </row>
    <row r="53" spans="1:20" x14ac:dyDescent="0.2">
      <c r="A53" s="1">
        <v>44044</v>
      </c>
      <c r="B53">
        <v>58.919998</v>
      </c>
      <c r="C53">
        <v>529.55999799999995</v>
      </c>
      <c r="D53" s="2">
        <f t="shared" si="4"/>
        <v>8.0982281312252477E-2</v>
      </c>
      <c r="E53" s="2">
        <f t="shared" si="4"/>
        <v>-5.7378374670352034E-2</v>
      </c>
    </row>
    <row r="54" spans="1:20" x14ac:dyDescent="0.2">
      <c r="A54" s="1">
        <v>44075</v>
      </c>
      <c r="B54">
        <v>63.889999000000003</v>
      </c>
      <c r="C54">
        <v>500.02999899999998</v>
      </c>
      <c r="D54" s="2">
        <f t="shared" si="4"/>
        <v>-2.7611988825421284E-2</v>
      </c>
      <c r="E54" s="2">
        <f t="shared" si="4"/>
        <v>-4.9796629129906192E-2</v>
      </c>
    </row>
    <row r="55" spans="1:20" x14ac:dyDescent="0.2">
      <c r="A55" s="1">
        <v>44105</v>
      </c>
      <c r="B55">
        <v>62.150002000000001</v>
      </c>
      <c r="C55">
        <v>475.73998999999998</v>
      </c>
      <c r="D55" s="2">
        <f t="shared" si="4"/>
        <v>-4.0889071050326332E-2</v>
      </c>
      <c r="E55" s="2">
        <f t="shared" si="4"/>
        <v>3.0961502058240366E-2</v>
      </c>
    </row>
    <row r="56" spans="1:20" x14ac:dyDescent="0.2">
      <c r="A56" s="1">
        <v>44136</v>
      </c>
      <c r="B56">
        <v>59.66</v>
      </c>
      <c r="C56">
        <v>490.70001200000002</v>
      </c>
      <c r="D56" s="2">
        <f t="shared" si="4"/>
        <v>-4.9125470965130702E-2</v>
      </c>
      <c r="E56" s="2">
        <f t="shared" si="4"/>
        <v>9.7087073943373084E-2</v>
      </c>
    </row>
    <row r="57" spans="1:20" x14ac:dyDescent="0.2">
      <c r="A57" s="1">
        <v>44166</v>
      </c>
      <c r="B57">
        <v>56.799999</v>
      </c>
      <c r="C57">
        <v>540.72997999999995</v>
      </c>
      <c r="D57" s="2">
        <f t="shared" si="4"/>
        <v>-2.7125146751782524E-2</v>
      </c>
      <c r="E57" s="2">
        <f t="shared" si="4"/>
        <v>-1.5543709844723558E-2</v>
      </c>
    </row>
    <row r="58" spans="1:20" x14ac:dyDescent="0.2">
      <c r="A58" s="1">
        <v>44197</v>
      </c>
      <c r="B58">
        <v>55.279998999999997</v>
      </c>
      <c r="C58">
        <v>532.39001499999995</v>
      </c>
      <c r="D58" s="2">
        <f t="shared" si="4"/>
        <v>-4.4007784698252797E-2</v>
      </c>
      <c r="E58" s="2">
        <f t="shared" si="4"/>
        <v>1.2060862854175451E-2</v>
      </c>
      <c r="K58" s="9">
        <f>D63^2</f>
        <v>2.4980831736734373E-2</v>
      </c>
      <c r="L58" s="8">
        <f>B64</f>
        <v>-9.7794233502725043E-3</v>
      </c>
      <c r="M58" t="s">
        <v>20</v>
      </c>
      <c r="N58" s="9">
        <f>D62-$G$62</f>
        <v>4.6926113972277604E-2</v>
      </c>
      <c r="P58" s="5" t="s">
        <v>10</v>
      </c>
      <c r="Q58" t="s">
        <v>11</v>
      </c>
    </row>
    <row r="59" spans="1:20" x14ac:dyDescent="0.2">
      <c r="A59" s="1">
        <v>44228</v>
      </c>
      <c r="B59">
        <v>52.900002000000001</v>
      </c>
      <c r="C59">
        <v>538.84997599999997</v>
      </c>
      <c r="D59" s="2">
        <f t="shared" si="4"/>
        <v>8.0420705134603504E-2</v>
      </c>
      <c r="E59" s="2">
        <f t="shared" si="4"/>
        <v>-3.2421211589625146E-2</v>
      </c>
      <c r="K59" s="8">
        <f>B64</f>
        <v>-9.7794233502725043E-3</v>
      </c>
      <c r="L59" s="9">
        <f>E63^2</f>
        <v>0.10952932663907909</v>
      </c>
      <c r="M59" t="s">
        <v>21</v>
      </c>
      <c r="N59" s="9">
        <f>E62-$G$62</f>
        <v>0.33352156348101303</v>
      </c>
      <c r="P59">
        <v>0</v>
      </c>
      <c r="Q59" s="7">
        <f>G62</f>
        <v>0.01</v>
      </c>
      <c r="R59" s="17">
        <f>(Q60-Q59)/(P60-P59)</f>
        <v>1.1223388197929185</v>
      </c>
    </row>
    <row r="60" spans="1:20" x14ac:dyDescent="0.2">
      <c r="A60" s="1">
        <v>44256</v>
      </c>
      <c r="B60">
        <v>57.330002</v>
      </c>
      <c r="C60">
        <v>521.65997300000004</v>
      </c>
      <c r="D60" s="2">
        <f t="shared" si="4"/>
        <v>2.4977562172141747E-2</v>
      </c>
      <c r="E60" s="2">
        <f t="shared" si="4"/>
        <v>6.2510529853714997E-2</v>
      </c>
      <c r="P60" s="9">
        <f>G22</f>
        <v>0.17237862999173637</v>
      </c>
      <c r="Q60" s="2">
        <f>H22</f>
        <v>0.20346722814244558</v>
      </c>
    </row>
    <row r="61" spans="1:20" x14ac:dyDescent="0.2">
      <c r="A61" s="1">
        <v>44287</v>
      </c>
      <c r="B61">
        <v>58.779998999999997</v>
      </c>
      <c r="C61">
        <v>555.30999799999995</v>
      </c>
      <c r="D61" s="2"/>
      <c r="E61" s="2"/>
      <c r="P61" s="9">
        <v>0.3</v>
      </c>
      <c r="Q61" s="3">
        <f>P61*R59+Q59</f>
        <v>0.34670164593787556</v>
      </c>
    </row>
    <row r="62" spans="1:20" x14ac:dyDescent="0.2">
      <c r="A62" t="s">
        <v>5</v>
      </c>
      <c r="D62" s="2">
        <f>AVERAGE(D2:D60)*12</f>
        <v>5.6926113972277606E-2</v>
      </c>
      <c r="E62" s="2">
        <f>AVERAGE(E2:E60)*12</f>
        <v>0.34352156348101304</v>
      </c>
      <c r="F62" t="s">
        <v>19</v>
      </c>
      <c r="G62" s="4">
        <v>0.01</v>
      </c>
    </row>
    <row r="63" spans="1:20" x14ac:dyDescent="0.2">
      <c r="A63" t="s">
        <v>6</v>
      </c>
      <c r="D63" s="2">
        <f>_xlfn.STDEV.S(D2:D60)*12^0.5</f>
        <v>0.15805325601433959</v>
      </c>
      <c r="E63" s="2">
        <f>_xlfn.STDEV.S(E2:E60)*12^0.5</f>
        <v>0.33095215158551106</v>
      </c>
      <c r="L63" cm="1">
        <f t="array" ref="L63:M64">MINVERSE(K58:L59)</f>
        <v>41.480579215119327</v>
      </c>
      <c r="M63">
        <v>3.7036304102907884</v>
      </c>
    </row>
    <row r="64" spans="1:20" x14ac:dyDescent="0.2">
      <c r="A64" t="s">
        <v>7</v>
      </c>
      <c r="B64" s="2">
        <f>_xlfn.COVARIANCE.S(D2:D60,E2:E60)*12</f>
        <v>-9.7794233502725043E-3</v>
      </c>
      <c r="L64">
        <v>3.703630410290788</v>
      </c>
      <c r="M64">
        <v>9.4606568077399587</v>
      </c>
    </row>
    <row r="65" spans="1:14" x14ac:dyDescent="0.2">
      <c r="A65" t="s">
        <v>8</v>
      </c>
      <c r="B65" s="18">
        <f>CORREL(D2:D60,E2:E60)</f>
        <v>-0.18695823146066962</v>
      </c>
    </row>
    <row r="69" spans="1:14" x14ac:dyDescent="0.2">
      <c r="M69" cm="1">
        <f t="array" ref="M69:M70">MMULT(_xlfn.ANCHORARRAY(L63),N58:N59)</f>
        <v>3.1817629928807887</v>
      </c>
      <c r="N69">
        <f>M69/$M$71</f>
        <v>0.48868303938056273</v>
      </c>
    </row>
    <row r="70" spans="1:14" x14ac:dyDescent="0.2">
      <c r="M70">
        <v>3.3291300328192195</v>
      </c>
      <c r="N70">
        <f>M70/$M$71</f>
        <v>0.51131696061943721</v>
      </c>
    </row>
    <row r="71" spans="1:14" x14ac:dyDescent="0.2">
      <c r="M71">
        <f>SUM(_xlfn.ANCHORARRAY(M69))</f>
        <v>6.5108930257000086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7FC1-D825-ED41-AA1F-ADEC2F551C9C}">
  <dimension ref="A1:T99"/>
  <sheetViews>
    <sheetView workbookViewId="0">
      <selection activeCell="D2" sqref="D2"/>
    </sheetView>
  </sheetViews>
  <sheetFormatPr baseColWidth="10" defaultRowHeight="16" x14ac:dyDescent="0.2"/>
  <cols>
    <col min="2" max="2" width="12.83203125" bestFit="1" customWidth="1"/>
    <col min="4" max="4" width="12.6640625" bestFit="1" customWidth="1"/>
    <col min="5" max="6" width="12.33203125" bestFit="1" customWidth="1"/>
  </cols>
  <sheetData>
    <row r="1" spans="1:17" x14ac:dyDescent="0.2">
      <c r="A1" t="s">
        <v>0</v>
      </c>
      <c r="B1" t="s">
        <v>17</v>
      </c>
      <c r="C1" t="s">
        <v>18</v>
      </c>
      <c r="D1" t="s">
        <v>80</v>
      </c>
      <c r="E1" t="s">
        <v>81</v>
      </c>
      <c r="F1" s="5" t="s">
        <v>9</v>
      </c>
      <c r="G1" s="5" t="s">
        <v>16</v>
      </c>
      <c r="H1" t="s">
        <v>11</v>
      </c>
      <c r="I1" s="5" t="s">
        <v>13</v>
      </c>
      <c r="J1" s="5" t="s">
        <v>14</v>
      </c>
      <c r="K1" s="5" t="s">
        <v>12</v>
      </c>
    </row>
    <row r="2" spans="1:17" x14ac:dyDescent="0.2">
      <c r="A2" s="1">
        <v>42491</v>
      </c>
      <c r="B2">
        <v>44.599997999999999</v>
      </c>
      <c r="C2">
        <v>101.16999800000001</v>
      </c>
      <c r="D2" s="2">
        <f>LN(B3/B2)</f>
        <v>1.6235294890680055E-2</v>
      </c>
      <c r="E2" s="2">
        <f>LN(C3/C2)</f>
        <v>4.6070664545898234E-2</v>
      </c>
      <c r="F2">
        <v>-1</v>
      </c>
      <c r="G2" s="6">
        <f t="shared" ref="G2:G11" si="0">(F2^2*$D$63^2+(1-F2)^2*$E$63^2+2*F2*(1-F2)*$D$63*$E$63*$B$65)^0.5</f>
        <v>0.23334853333814773</v>
      </c>
      <c r="H2" s="2">
        <f t="shared" ref="H2:H11" si="1">F2*$D$62+(1-F2)*$E$62</f>
        <v>0.10375184542353011</v>
      </c>
      <c r="I2" s="6">
        <f t="shared" ref="I2:I11" si="2">(F2^2*$D$63^2+(1-F2)^2*$E$63^2+2*F2*(1-F2)*$D$63*$E$63)^0.5</f>
        <v>0.15646164119046146</v>
      </c>
      <c r="J2" s="6">
        <f t="shared" ref="J2:J11" si="3">(F2^2*$D$63^2+(1-F2)^2*$E$63^2-2*F2*(1-F2)*$D$63*$E$63)^0.5</f>
        <v>0.49242367661705294</v>
      </c>
      <c r="K2" s="6">
        <f t="shared" ref="K2:K10" si="4">(F2^2*$D$63^2+(1-F2)^2*$E$63^2)^0.5</f>
        <v>0.36535005300195911</v>
      </c>
      <c r="M2" s="6"/>
      <c r="N2" s="2"/>
      <c r="O2" s="6"/>
      <c r="P2" s="6"/>
      <c r="Q2" s="6"/>
    </row>
    <row r="3" spans="1:17" x14ac:dyDescent="0.2">
      <c r="A3" s="1">
        <v>42522</v>
      </c>
      <c r="B3">
        <v>45.330002</v>
      </c>
      <c r="C3">
        <v>105.94000200000001</v>
      </c>
      <c r="D3" s="2">
        <f t="shared" ref="D3:E60" si="5">LN(B4/B3)</f>
        <v>-3.8224099018121023E-2</v>
      </c>
      <c r="E3" s="2">
        <f t="shared" si="5"/>
        <v>2.7740734448467121E-2</v>
      </c>
      <c r="F3">
        <v>-0.95</v>
      </c>
      <c r="G3" s="6">
        <f t="shared" si="0"/>
        <v>0.22876047544632669</v>
      </c>
      <c r="H3" s="2">
        <f t="shared" si="1"/>
        <v>0.10205270304200238</v>
      </c>
      <c r="I3" s="6">
        <f t="shared" si="2"/>
        <v>0.15674962560353242</v>
      </c>
      <c r="J3" s="6">
        <f t="shared" si="3"/>
        <v>0.47591355925879425</v>
      </c>
      <c r="K3" s="6">
        <f t="shared" si="4"/>
        <v>0.35430506700668385</v>
      </c>
      <c r="M3" s="6"/>
      <c r="N3" s="2"/>
      <c r="O3" s="6"/>
      <c r="P3" s="6"/>
      <c r="Q3" s="6"/>
    </row>
    <row r="4" spans="1:17" x14ac:dyDescent="0.2">
      <c r="A4" s="1">
        <v>42552</v>
      </c>
      <c r="B4">
        <v>43.630001</v>
      </c>
      <c r="C4">
        <v>108.91999800000001</v>
      </c>
      <c r="D4" s="2">
        <f t="shared" si="5"/>
        <v>-4.5945635087966379E-3</v>
      </c>
      <c r="E4" s="2">
        <f t="shared" si="5"/>
        <v>-2.0123997334724142E-2</v>
      </c>
      <c r="F4">
        <v>-0.92500000000000004</v>
      </c>
      <c r="G4" s="6">
        <f t="shared" si="0"/>
        <v>0.22649376144261138</v>
      </c>
      <c r="H4" s="2">
        <f t="shared" si="1"/>
        <v>0.10120313185123854</v>
      </c>
      <c r="I4" s="6">
        <f t="shared" si="2"/>
        <v>0.15689361781006783</v>
      </c>
      <c r="J4" s="6">
        <f t="shared" si="3"/>
        <v>0.4676585005796649</v>
      </c>
      <c r="K4" s="6">
        <f t="shared" si="4"/>
        <v>0.3487979934531964</v>
      </c>
      <c r="M4" s="6"/>
      <c r="N4" s="2"/>
      <c r="O4" s="6"/>
      <c r="P4" s="6"/>
      <c r="Q4" s="6"/>
    </row>
    <row r="5" spans="1:17" x14ac:dyDescent="0.2">
      <c r="A5" s="1">
        <v>42583</v>
      </c>
      <c r="B5">
        <v>43.43</v>
      </c>
      <c r="C5">
        <v>106.75</v>
      </c>
      <c r="D5" s="2">
        <f t="shared" si="5"/>
        <v>-2.5890658996686584E-2</v>
      </c>
      <c r="E5" s="2">
        <f t="shared" si="5"/>
        <v>1.8745881415890033E-2</v>
      </c>
      <c r="F5">
        <v>-0.9</v>
      </c>
      <c r="G5" s="6">
        <f t="shared" si="0"/>
        <v>0.22424599515700647</v>
      </c>
      <c r="H5" s="2">
        <f t="shared" si="1"/>
        <v>0.10035356066047468</v>
      </c>
      <c r="I5" s="6">
        <f t="shared" si="2"/>
        <v>0.15703761001660321</v>
      </c>
      <c r="J5" s="6">
        <f t="shared" si="3"/>
        <v>0.4594034419005355</v>
      </c>
      <c r="K5" s="6">
        <f t="shared" si="4"/>
        <v>0.34330185943989983</v>
      </c>
      <c r="M5" s="6"/>
      <c r="N5" s="2"/>
      <c r="O5" s="6"/>
      <c r="P5" s="6"/>
      <c r="Q5" s="6"/>
    </row>
    <row r="6" spans="1:17" x14ac:dyDescent="0.2">
      <c r="A6" s="1">
        <v>42614</v>
      </c>
      <c r="B6">
        <v>42.32</v>
      </c>
      <c r="C6">
        <v>108.769997</v>
      </c>
      <c r="D6" s="2">
        <f t="shared" si="5"/>
        <v>1.8886218576783312E-3</v>
      </c>
      <c r="E6" s="2">
        <f t="shared" si="5"/>
        <v>-1.4539312872997538E-2</v>
      </c>
      <c r="F6">
        <v>-0.875</v>
      </c>
      <c r="G6" s="6">
        <f t="shared" si="0"/>
        <v>0.22201775208534627</v>
      </c>
      <c r="H6" s="2">
        <f t="shared" si="1"/>
        <v>9.9503989469710813E-2</v>
      </c>
      <c r="I6" s="6">
        <f t="shared" si="2"/>
        <v>0.15718160222313865</v>
      </c>
      <c r="J6" s="6">
        <f t="shared" si="3"/>
        <v>0.45114838322140616</v>
      </c>
      <c r="K6" s="6">
        <f t="shared" si="4"/>
        <v>0.33781719891142442</v>
      </c>
      <c r="M6" s="6"/>
      <c r="N6" s="2"/>
      <c r="O6" s="6"/>
      <c r="P6" s="6"/>
      <c r="Q6" s="6"/>
    </row>
    <row r="7" spans="1:17" x14ac:dyDescent="0.2">
      <c r="A7" s="1">
        <v>42644</v>
      </c>
      <c r="B7">
        <v>42.400002000000001</v>
      </c>
      <c r="C7">
        <v>107.199997</v>
      </c>
      <c r="D7" s="2">
        <f t="shared" si="5"/>
        <v>-4.9557064258060689E-2</v>
      </c>
      <c r="E7" s="2">
        <f t="shared" si="5"/>
        <v>-6.8526554310471888E-2</v>
      </c>
      <c r="F7">
        <v>-0.85</v>
      </c>
      <c r="G7" s="6">
        <f t="shared" si="0"/>
        <v>0.21980962595765655</v>
      </c>
      <c r="H7" s="2">
        <f t="shared" si="1"/>
        <v>9.865441827894697E-2</v>
      </c>
      <c r="I7" s="6">
        <f t="shared" si="2"/>
        <v>0.15732559442967406</v>
      </c>
      <c r="J7" s="6">
        <f t="shared" si="3"/>
        <v>0.44289332454227687</v>
      </c>
      <c r="K7" s="6">
        <f t="shared" si="4"/>
        <v>0.33234457990672939</v>
      </c>
      <c r="M7" s="6"/>
      <c r="N7" s="2"/>
      <c r="O7" s="6"/>
      <c r="P7" s="6"/>
      <c r="Q7" s="6"/>
    </row>
    <row r="8" spans="1:17" x14ac:dyDescent="0.2">
      <c r="A8" s="1">
        <v>42675</v>
      </c>
      <c r="B8">
        <v>40.349997999999999</v>
      </c>
      <c r="C8">
        <v>100.099998</v>
      </c>
      <c r="D8" s="2">
        <f t="shared" si="5"/>
        <v>2.7137737738338299E-2</v>
      </c>
      <c r="E8" s="2">
        <f t="shared" si="5"/>
        <v>4.4260622379335854E-2</v>
      </c>
      <c r="F8">
        <v>-0.82499999999999996</v>
      </c>
      <c r="G8" s="6">
        <f t="shared" si="0"/>
        <v>0.2176222291306657</v>
      </c>
      <c r="H8" s="2">
        <f t="shared" si="1"/>
        <v>9.7804847088183114E-2</v>
      </c>
      <c r="I8" s="6">
        <f t="shared" si="2"/>
        <v>0.15746958663620947</v>
      </c>
      <c r="J8" s="6">
        <f t="shared" si="3"/>
        <v>0.43463826586314747</v>
      </c>
      <c r="K8" s="6">
        <f t="shared" si="4"/>
        <v>0.32688460721476525</v>
      </c>
      <c r="M8" s="6"/>
      <c r="N8" s="2"/>
      <c r="O8" s="6"/>
      <c r="P8" s="6"/>
      <c r="Q8" s="6"/>
    </row>
    <row r="9" spans="1:17" x14ac:dyDescent="0.2">
      <c r="A9" s="1">
        <v>42705</v>
      </c>
      <c r="B9">
        <v>41.459999000000003</v>
      </c>
      <c r="C9">
        <v>104.629997</v>
      </c>
      <c r="D9" s="2">
        <f t="shared" si="5"/>
        <v>2.6496703765461213E-3</v>
      </c>
      <c r="E9" s="2">
        <f t="shared" si="5"/>
        <v>-8.1570244166650815E-3</v>
      </c>
      <c r="F9">
        <v>-0.8</v>
      </c>
      <c r="G9" s="6">
        <f t="shared" si="0"/>
        <v>0.21545619296157528</v>
      </c>
      <c r="H9" s="2">
        <f t="shared" si="1"/>
        <v>9.6955275897419244E-2</v>
      </c>
      <c r="I9" s="6">
        <f t="shared" si="2"/>
        <v>0.15761357884274488</v>
      </c>
      <c r="J9" s="6">
        <f t="shared" si="3"/>
        <v>0.42638320718401812</v>
      </c>
      <c r="K9" s="6">
        <f t="shared" si="4"/>
        <v>0.32143792527029807</v>
      </c>
      <c r="M9" s="6"/>
      <c r="N9" s="2"/>
      <c r="O9" s="6"/>
      <c r="P9" s="6"/>
      <c r="Q9" s="6"/>
    </row>
    <row r="10" spans="1:17" x14ac:dyDescent="0.2">
      <c r="A10" s="1">
        <v>42736</v>
      </c>
      <c r="B10">
        <v>41.57</v>
      </c>
      <c r="C10">
        <v>103.779999</v>
      </c>
      <c r="D10" s="2">
        <f t="shared" si="5"/>
        <v>9.3380064313290431E-3</v>
      </c>
      <c r="E10" s="2">
        <f t="shared" si="5"/>
        <v>6.1655666528692643E-2</v>
      </c>
      <c r="F10">
        <v>-0.77500000000000002</v>
      </c>
      <c r="G10" s="6">
        <f t="shared" si="0"/>
        <v>0.2133121681590894</v>
      </c>
      <c r="H10" s="2">
        <f t="shared" si="1"/>
        <v>9.6105704706655387E-2</v>
      </c>
      <c r="I10" s="6">
        <f t="shared" si="2"/>
        <v>0.15775757104928034</v>
      </c>
      <c r="J10" s="6">
        <f t="shared" si="3"/>
        <v>0.41812814850488872</v>
      </c>
      <c r="K10" s="6">
        <f t="shared" si="4"/>
        <v>0.31600522131405917</v>
      </c>
      <c r="M10" s="6"/>
      <c r="N10" s="2"/>
      <c r="O10" s="6"/>
      <c r="P10" s="6"/>
      <c r="Q10" s="6"/>
    </row>
    <row r="11" spans="1:17" x14ac:dyDescent="0.2">
      <c r="A11" s="1">
        <v>42767</v>
      </c>
      <c r="B11">
        <v>41.959999000000003</v>
      </c>
      <c r="C11">
        <v>110.379997</v>
      </c>
      <c r="D11" s="2">
        <f t="shared" si="5"/>
        <v>1.1374530487230248E-2</v>
      </c>
      <c r="E11" s="2">
        <f t="shared" si="5"/>
        <v>1.3319167500669827E-2</v>
      </c>
      <c r="F11">
        <v>-0.75</v>
      </c>
      <c r="G11" s="6">
        <f t="shared" si="0"/>
        <v>0.21119082510731435</v>
      </c>
      <c r="H11" s="2">
        <f t="shared" si="1"/>
        <v>9.5256133515891531E-2</v>
      </c>
      <c r="I11" s="6">
        <f t="shared" si="2"/>
        <v>0.15790156325581584</v>
      </c>
      <c r="J11" s="6">
        <f t="shared" si="3"/>
        <v>0.40987308982575937</v>
      </c>
      <c r="K11" s="6">
        <f>(F11^2*$D$63^2+(1-F11)^2*$E$63^2)^0.5</f>
        <v>0.31058722884396378</v>
      </c>
      <c r="M11" s="6"/>
      <c r="N11" s="2"/>
      <c r="O11" s="6"/>
      <c r="P11" s="6"/>
      <c r="Q11" s="6"/>
    </row>
    <row r="12" spans="1:17" x14ac:dyDescent="0.2">
      <c r="A12" s="1">
        <v>42795</v>
      </c>
      <c r="B12">
        <v>42.439999</v>
      </c>
      <c r="C12">
        <v>111.860001</v>
      </c>
      <c r="D12" s="2">
        <f t="shared" si="5"/>
        <v>1.6591173696272579E-2</v>
      </c>
      <c r="E12" s="2">
        <f t="shared" si="5"/>
        <v>1.2614522784538109E-2</v>
      </c>
      <c r="F12" s="11">
        <f>P67</f>
        <v>-0.74437256903342908</v>
      </c>
      <c r="G12" s="6">
        <f t="shared" ref="G12:G41" si="6">(F12^2*$D$63^2+(1-F12)^2*$E$63^2+2*F12*(1-F12)*$D$63*$E$63*$B$65)^0.5</f>
        <v>0.21071651427365376</v>
      </c>
      <c r="H12" s="2">
        <f t="shared" ref="H12:H41" si="7">F12*$D$62+(1-F12)*$E$62</f>
        <v>9.5064897386803085E-2</v>
      </c>
      <c r="I12" s="6">
        <f t="shared" ref="I12:I41" si="8">(F12^2*$D$63^2+(1-F12)^2*$E$63^2+2*F12*(1-F12)*$D$63*$E$63)^0.5</f>
        <v>0.15793397550389587</v>
      </c>
      <c r="J12" s="6">
        <f t="shared" ref="J12:J41" si="9">(F12^2*$D$63^2+(1-F12)^2*$E$63^2-2*F12*(1-F12)*$D$63*$E$63)^0.5</f>
        <v>0.4080148989120877</v>
      </c>
      <c r="K12" s="6">
        <f t="shared" ref="K12:K41" si="10">(F12^2*$D$63^2+(1-F12)^2*$E$63^2)^0.5</f>
        <v>0.30936976125076149</v>
      </c>
      <c r="M12" s="6"/>
      <c r="N12" s="2"/>
      <c r="O12" s="6"/>
      <c r="P12" s="6"/>
      <c r="Q12" s="6"/>
    </row>
    <row r="13" spans="1:17" x14ac:dyDescent="0.2">
      <c r="A13" s="1">
        <v>42826</v>
      </c>
      <c r="B13">
        <v>43.150002000000001</v>
      </c>
      <c r="C13">
        <v>113.279999</v>
      </c>
      <c r="D13" s="2">
        <f t="shared" si="5"/>
        <v>5.2370325950063537E-2</v>
      </c>
      <c r="E13" s="2">
        <f t="shared" si="5"/>
        <v>3.1199610496886646E-2</v>
      </c>
      <c r="F13">
        <v>-0.72499999999999998</v>
      </c>
      <c r="G13" s="6">
        <f t="shared" si="6"/>
        <v>0.20909285415772894</v>
      </c>
      <c r="H13" s="2">
        <f t="shared" si="7"/>
        <v>9.4406562325127674E-2</v>
      </c>
      <c r="I13" s="6">
        <f t="shared" si="8"/>
        <v>0.15804555546235122</v>
      </c>
      <c r="J13" s="6">
        <f t="shared" si="9"/>
        <v>0.40161803114663003</v>
      </c>
      <c r="K13" s="6">
        <f t="shared" si="10"/>
        <v>0.30518473138699009</v>
      </c>
    </row>
    <row r="14" spans="1:17" x14ac:dyDescent="0.2">
      <c r="A14" s="1">
        <v>42856</v>
      </c>
      <c r="B14">
        <v>45.470001000000003</v>
      </c>
      <c r="C14">
        <v>116.870003</v>
      </c>
      <c r="D14" s="2">
        <f t="shared" si="5"/>
        <v>-1.3729245917725494E-2</v>
      </c>
      <c r="E14" s="2">
        <f t="shared" si="5"/>
        <v>-1.1878302805133325E-2</v>
      </c>
      <c r="F14">
        <v>-0.7</v>
      </c>
      <c r="G14" s="6">
        <f t="shared" si="6"/>
        <v>0.20701896588400504</v>
      </c>
      <c r="H14" s="2">
        <f t="shared" si="7"/>
        <v>9.3556991134363818E-2</v>
      </c>
      <c r="I14" s="6">
        <f t="shared" si="8"/>
        <v>0.15818954766888657</v>
      </c>
      <c r="J14" s="6">
        <f t="shared" si="9"/>
        <v>0.39336297246750063</v>
      </c>
      <c r="K14" s="6">
        <f t="shared" si="10"/>
        <v>0.2997985666244542</v>
      </c>
    </row>
    <row r="15" spans="1:17" x14ac:dyDescent="0.2">
      <c r="A15" s="1">
        <v>42887</v>
      </c>
      <c r="B15">
        <v>44.849997999999999</v>
      </c>
      <c r="C15">
        <v>115.489998</v>
      </c>
      <c r="D15" s="2">
        <f t="shared" si="5"/>
        <v>2.1833528494768259E-2</v>
      </c>
      <c r="E15" s="2">
        <f t="shared" si="5"/>
        <v>9.6511132983559036E-3</v>
      </c>
      <c r="F15">
        <v>-0.67500000000000004</v>
      </c>
      <c r="G15" s="6">
        <f t="shared" si="6"/>
        <v>0.20496989129401647</v>
      </c>
      <c r="H15" s="2">
        <f t="shared" si="7"/>
        <v>9.2707419943599961E-2</v>
      </c>
      <c r="I15" s="6">
        <f t="shared" si="8"/>
        <v>0.15833353987542206</v>
      </c>
      <c r="J15" s="6">
        <f t="shared" si="9"/>
        <v>0.38510791378837134</v>
      </c>
      <c r="K15" s="6">
        <f t="shared" si="10"/>
        <v>0.2944296309068718</v>
      </c>
    </row>
    <row r="16" spans="1:17" x14ac:dyDescent="0.2">
      <c r="A16" s="1">
        <v>42917</v>
      </c>
      <c r="B16">
        <v>45.84</v>
      </c>
      <c r="C16">
        <v>116.610001</v>
      </c>
      <c r="D16" s="2">
        <f t="shared" si="5"/>
        <v>-6.3464706544139517E-3</v>
      </c>
      <c r="E16" s="2">
        <f t="shared" si="5"/>
        <v>-7.5751243254437066E-3</v>
      </c>
      <c r="F16">
        <v>-0.65</v>
      </c>
      <c r="G16" s="6">
        <f t="shared" si="6"/>
        <v>0.202946381992928</v>
      </c>
      <c r="H16" s="2">
        <f t="shared" si="7"/>
        <v>9.1857848752836091E-2</v>
      </c>
      <c r="I16" s="6">
        <f t="shared" si="8"/>
        <v>0.15847753208195745</v>
      </c>
      <c r="J16" s="6">
        <f t="shared" si="9"/>
        <v>0.37685285510924194</v>
      </c>
      <c r="K16" s="6">
        <f t="shared" si="10"/>
        <v>0.28907888419839239</v>
      </c>
    </row>
    <row r="17" spans="1:11" x14ac:dyDescent="0.2">
      <c r="A17" s="1">
        <v>42948</v>
      </c>
      <c r="B17">
        <v>45.549999</v>
      </c>
      <c r="C17">
        <v>115.730003</v>
      </c>
      <c r="D17" s="2">
        <f t="shared" si="5"/>
        <v>-1.1925958881799948E-2</v>
      </c>
      <c r="E17" s="2">
        <f t="shared" si="5"/>
        <v>-3.7863326723428979E-2</v>
      </c>
      <c r="F17">
        <v>-0.625</v>
      </c>
      <c r="G17" s="6">
        <f t="shared" si="6"/>
        <v>0.20094921029080584</v>
      </c>
      <c r="H17" s="2">
        <f t="shared" si="7"/>
        <v>9.1008277562072248E-2</v>
      </c>
      <c r="I17" s="6">
        <f t="shared" si="8"/>
        <v>0.15862152428849294</v>
      </c>
      <c r="J17" s="6">
        <f t="shared" si="9"/>
        <v>0.36859779643011259</v>
      </c>
      <c r="K17" s="6">
        <f t="shared" si="10"/>
        <v>0.28374735549493646</v>
      </c>
    </row>
    <row r="18" spans="1:11" x14ac:dyDescent="0.2">
      <c r="A18" s="1">
        <v>42979</v>
      </c>
      <c r="B18">
        <v>45.009998000000003</v>
      </c>
      <c r="C18">
        <v>111.43</v>
      </c>
      <c r="D18" s="2">
        <f t="shared" si="5"/>
        <v>2.1321876464765216E-2</v>
      </c>
      <c r="E18" s="2">
        <f t="shared" si="5"/>
        <v>-1.0827471867917505E-2</v>
      </c>
      <c r="F18">
        <v>-0.6</v>
      </c>
      <c r="G18" s="6">
        <f t="shared" si="6"/>
        <v>0.19897916924773321</v>
      </c>
      <c r="H18" s="2">
        <f t="shared" si="7"/>
        <v>9.0158706371308378E-2</v>
      </c>
      <c r="I18" s="6">
        <f t="shared" si="8"/>
        <v>0.15876551649502837</v>
      </c>
      <c r="J18" s="6">
        <f t="shared" si="9"/>
        <v>0.36034273775098324</v>
      </c>
      <c r="K18" s="6">
        <f t="shared" si="10"/>
        <v>0.27843614876467371</v>
      </c>
    </row>
    <row r="19" spans="1:11" x14ac:dyDescent="0.2">
      <c r="A19" s="1">
        <v>43009</v>
      </c>
      <c r="B19">
        <v>45.98</v>
      </c>
      <c r="C19">
        <v>110.230003</v>
      </c>
      <c r="D19" s="2">
        <f t="shared" si="5"/>
        <v>-4.5776646694845975E-3</v>
      </c>
      <c r="E19" s="2">
        <f t="shared" si="5"/>
        <v>5.5493787153535451E-2</v>
      </c>
      <c r="F19">
        <v>-0.57499999999999996</v>
      </c>
      <c r="G19" s="6">
        <f t="shared" si="6"/>
        <v>0.1970370726489766</v>
      </c>
      <c r="H19" s="2">
        <f t="shared" si="7"/>
        <v>8.9309135180544522E-2</v>
      </c>
      <c r="I19" s="6">
        <f t="shared" si="8"/>
        <v>0.15890950870156381</v>
      </c>
      <c r="J19" s="6">
        <f t="shared" si="9"/>
        <v>0.35208767907185384</v>
      </c>
      <c r="K19" s="6">
        <f t="shared" si="10"/>
        <v>0.27314644946436439</v>
      </c>
    </row>
    <row r="20" spans="1:11" x14ac:dyDescent="0.2">
      <c r="A20" s="1">
        <v>43040</v>
      </c>
      <c r="B20">
        <v>45.77</v>
      </c>
      <c r="C20">
        <v>116.519997</v>
      </c>
      <c r="D20" s="2">
        <f t="shared" si="5"/>
        <v>2.4004593916085227E-3</v>
      </c>
      <c r="E20" s="2">
        <f t="shared" si="5"/>
        <v>2.8761930771976335E-2</v>
      </c>
      <c r="F20">
        <v>-0.55000000000000004</v>
      </c>
      <c r="G20" s="6">
        <f t="shared" si="6"/>
        <v>0.19512375490231476</v>
      </c>
      <c r="H20" s="2">
        <f t="shared" si="7"/>
        <v>8.8459563989780665E-2</v>
      </c>
      <c r="I20" s="6">
        <f t="shared" si="8"/>
        <v>0.15905350090809919</v>
      </c>
      <c r="J20" s="6">
        <f t="shared" si="9"/>
        <v>0.34383262039272455</v>
      </c>
      <c r="K20" s="6">
        <f t="shared" si="10"/>
        <v>0.26787953169031981</v>
      </c>
    </row>
    <row r="21" spans="1:11" x14ac:dyDescent="0.2">
      <c r="A21" s="1">
        <v>43070</v>
      </c>
      <c r="B21">
        <v>45.880001</v>
      </c>
      <c r="C21">
        <v>119.91999800000001</v>
      </c>
      <c r="D21" s="2">
        <f t="shared" si="5"/>
        <v>3.6593341075859945E-2</v>
      </c>
      <c r="E21" s="2">
        <f t="shared" si="5"/>
        <v>3.1638108017317912E-3</v>
      </c>
      <c r="F21">
        <v>-0.52500000000000002</v>
      </c>
      <c r="G21" s="6">
        <f t="shared" si="6"/>
        <v>0.19324007084924083</v>
      </c>
      <c r="H21" s="2">
        <f t="shared" si="7"/>
        <v>8.7609992799016795E-2</v>
      </c>
      <c r="I21" s="6">
        <f t="shared" si="8"/>
        <v>0.1591974931146346</v>
      </c>
      <c r="J21" s="6">
        <f t="shared" si="9"/>
        <v>0.33557756171359515</v>
      </c>
      <c r="K21" s="6">
        <f t="shared" si="10"/>
        <v>0.26263676602831704</v>
      </c>
    </row>
    <row r="22" spans="1:11" x14ac:dyDescent="0.2">
      <c r="A22" s="1">
        <v>43101</v>
      </c>
      <c r="B22">
        <v>47.59</v>
      </c>
      <c r="C22">
        <v>120.300003</v>
      </c>
      <c r="D22" s="2">
        <f t="shared" si="5"/>
        <v>-9.6319280916843095E-2</v>
      </c>
      <c r="E22" s="2">
        <f t="shared" si="5"/>
        <v>-9.1965817575747344E-2</v>
      </c>
      <c r="F22">
        <v>-0.5</v>
      </c>
      <c r="G22" s="6">
        <f t="shared" si="6"/>
        <v>0.19138689548138119</v>
      </c>
      <c r="H22" s="2">
        <f t="shared" si="7"/>
        <v>8.6760421608252952E-2</v>
      </c>
      <c r="I22" s="6">
        <f t="shared" si="8"/>
        <v>0.15934148532117007</v>
      </c>
      <c r="J22" s="6">
        <f t="shared" si="9"/>
        <v>0.32732250303446581</v>
      </c>
      <c r="K22" s="6">
        <f t="shared" si="10"/>
        <v>0.25741962817266334</v>
      </c>
    </row>
    <row r="23" spans="1:11" x14ac:dyDescent="0.2">
      <c r="A23" s="1">
        <v>43132</v>
      </c>
      <c r="B23">
        <v>43.220001000000003</v>
      </c>
      <c r="C23">
        <v>109.730003</v>
      </c>
      <c r="D23" s="2">
        <f t="shared" si="5"/>
        <v>4.847072330554484E-3</v>
      </c>
      <c r="E23" s="2">
        <f t="shared" si="5"/>
        <v>-5.2997290231805473E-3</v>
      </c>
      <c r="F23">
        <v>-0.47499999999999998</v>
      </c>
      <c r="G23" s="6">
        <f t="shared" si="6"/>
        <v>0.18956512355315555</v>
      </c>
      <c r="H23" s="2">
        <f t="shared" si="7"/>
        <v>8.591085041748911E-2</v>
      </c>
      <c r="I23" s="6">
        <f t="shared" si="8"/>
        <v>0.1594854775277055</v>
      </c>
      <c r="J23" s="6">
        <f t="shared" si="9"/>
        <v>0.31906744435533646</v>
      </c>
      <c r="K23" s="6">
        <f t="shared" si="10"/>
        <v>0.2522297083906711</v>
      </c>
    </row>
    <row r="24" spans="1:11" x14ac:dyDescent="0.2">
      <c r="A24" s="1">
        <v>43160</v>
      </c>
      <c r="B24">
        <v>43.43</v>
      </c>
      <c r="C24">
        <v>109.150002</v>
      </c>
      <c r="D24" s="2">
        <f t="shared" si="5"/>
        <v>-5.0785197456798816E-3</v>
      </c>
      <c r="E24" s="2">
        <f t="shared" si="5"/>
        <v>-7.8196800593493945E-2</v>
      </c>
      <c r="F24">
        <v>-0.45</v>
      </c>
      <c r="G24" s="6">
        <f t="shared" si="6"/>
        <v>0.18777566908144847</v>
      </c>
      <c r="H24" s="2">
        <f t="shared" si="7"/>
        <v>8.5061279226725239E-2</v>
      </c>
      <c r="I24" s="6">
        <f t="shared" si="8"/>
        <v>0.15962946973424094</v>
      </c>
      <c r="J24" s="6">
        <f t="shared" si="9"/>
        <v>0.31081238567620706</v>
      </c>
      <c r="K24" s="6">
        <f t="shared" si="10"/>
        <v>0.24706872191494642</v>
      </c>
    </row>
    <row r="25" spans="1:11" x14ac:dyDescent="0.2">
      <c r="A25" s="1">
        <v>43191</v>
      </c>
      <c r="B25">
        <v>43.209999000000003</v>
      </c>
      <c r="C25">
        <v>100.94000200000001</v>
      </c>
      <c r="D25" s="2">
        <f t="shared" si="5"/>
        <v>-4.871811107488213E-3</v>
      </c>
      <c r="E25" s="2">
        <f t="shared" si="5"/>
        <v>-6.8592345391883872E-3</v>
      </c>
      <c r="F25">
        <v>-0.42499999999999999</v>
      </c>
      <c r="G25" s="6">
        <f t="shared" si="6"/>
        <v>0.18601946472288489</v>
      </c>
      <c r="H25" s="2">
        <f t="shared" si="7"/>
        <v>8.4211708035961383E-2</v>
      </c>
      <c r="I25" s="6">
        <f t="shared" si="8"/>
        <v>0.15977346194077635</v>
      </c>
      <c r="J25" s="6">
        <f t="shared" si="9"/>
        <v>0.30255732699707771</v>
      </c>
      <c r="K25" s="6">
        <f t="shared" si="10"/>
        <v>0.24193852035192465</v>
      </c>
    </row>
    <row r="26" spans="1:11" x14ac:dyDescent="0.2">
      <c r="A26" s="1">
        <v>43221</v>
      </c>
      <c r="B26">
        <v>43</v>
      </c>
      <c r="C26">
        <v>100.25</v>
      </c>
      <c r="D26" s="2">
        <f t="shared" si="5"/>
        <v>1.9802650095997059E-2</v>
      </c>
      <c r="E26" s="2">
        <f t="shared" si="5"/>
        <v>8.248747126221026E-2</v>
      </c>
      <c r="F26">
        <v>-0.4</v>
      </c>
      <c r="G26" s="6">
        <f t="shared" si="6"/>
        <v>0.1842974610192232</v>
      </c>
      <c r="H26" s="2">
        <f t="shared" si="7"/>
        <v>8.3362136845197526E-2</v>
      </c>
      <c r="I26" s="6">
        <f t="shared" si="8"/>
        <v>0.15991745414731176</v>
      </c>
      <c r="J26" s="6">
        <f t="shared" si="9"/>
        <v>0.29430226831794837</v>
      </c>
      <c r="K26" s="6">
        <f t="shared" si="10"/>
        <v>0.23684110420073543</v>
      </c>
    </row>
    <row r="27" spans="1:11" x14ac:dyDescent="0.2">
      <c r="A27" s="1">
        <v>43252</v>
      </c>
      <c r="B27">
        <v>43.860000999999997</v>
      </c>
      <c r="C27">
        <v>108.870003</v>
      </c>
      <c r="D27" s="2">
        <f t="shared" si="5"/>
        <v>6.124136647609122E-2</v>
      </c>
      <c r="E27" s="2">
        <f t="shared" si="5"/>
        <v>5.4777590914361268E-2</v>
      </c>
      <c r="F27">
        <v>-0.375</v>
      </c>
      <c r="G27" s="6">
        <f t="shared" si="6"/>
        <v>0.18261062550140963</v>
      </c>
      <c r="H27" s="2">
        <f t="shared" si="7"/>
        <v>8.2512565654433656E-2</v>
      </c>
      <c r="I27" s="6">
        <f t="shared" si="8"/>
        <v>0.1600614463538472</v>
      </c>
      <c r="J27" s="6">
        <f t="shared" si="9"/>
        <v>0.28604720963881897</v>
      </c>
      <c r="K27" s="6">
        <f t="shared" si="10"/>
        <v>0.23177863658137257</v>
      </c>
    </row>
    <row r="28" spans="1:11" x14ac:dyDescent="0.2">
      <c r="A28" s="1">
        <v>43282</v>
      </c>
      <c r="B28">
        <v>46.630001</v>
      </c>
      <c r="C28">
        <v>115</v>
      </c>
      <c r="D28" s="2">
        <f t="shared" si="5"/>
        <v>-4.5183145307186173E-2</v>
      </c>
      <c r="E28" s="2">
        <f t="shared" si="5"/>
        <v>-2.6343957484053472E-2</v>
      </c>
      <c r="F28">
        <v>-0.35</v>
      </c>
      <c r="G28" s="6">
        <f t="shared" si="6"/>
        <v>0.18095994164300716</v>
      </c>
      <c r="H28" s="2">
        <f t="shared" si="7"/>
        <v>8.1662994463669814E-2</v>
      </c>
      <c r="I28" s="6">
        <f t="shared" si="8"/>
        <v>0.16020543856038263</v>
      </c>
      <c r="J28" s="6">
        <f t="shared" si="9"/>
        <v>0.27779215095968968</v>
      </c>
      <c r="K28" s="6">
        <f t="shared" si="10"/>
        <v>0.22675345827476981</v>
      </c>
    </row>
    <row r="29" spans="1:11" x14ac:dyDescent="0.2">
      <c r="A29" s="1">
        <v>43313</v>
      </c>
      <c r="B29">
        <v>44.57</v>
      </c>
      <c r="C29">
        <v>112.010002</v>
      </c>
      <c r="D29" s="2">
        <f t="shared" si="5"/>
        <v>3.5702315834341601E-2</v>
      </c>
      <c r="E29" s="2">
        <f t="shared" si="5"/>
        <v>-1.8765833245666173E-3</v>
      </c>
      <c r="F29">
        <v>-0.32500000000000001</v>
      </c>
      <c r="G29" s="6">
        <f t="shared" si="6"/>
        <v>0.17934640765403001</v>
      </c>
      <c r="H29" s="2">
        <f t="shared" si="7"/>
        <v>8.0813423272905943E-2</v>
      </c>
      <c r="I29" s="6">
        <f t="shared" si="8"/>
        <v>0.16034943076691804</v>
      </c>
      <c r="J29" s="6">
        <f t="shared" si="9"/>
        <v>0.26953709228056028</v>
      </c>
      <c r="K29" s="6">
        <f t="shared" si="10"/>
        <v>0.22176810417904322</v>
      </c>
    </row>
    <row r="30" spans="1:11" x14ac:dyDescent="0.2">
      <c r="A30" s="1">
        <v>43344</v>
      </c>
      <c r="B30">
        <v>46.189999</v>
      </c>
      <c r="C30">
        <v>111.800003</v>
      </c>
      <c r="D30" s="2">
        <f t="shared" si="5"/>
        <v>3.593459878251324E-2</v>
      </c>
      <c r="E30" s="2">
        <f t="shared" si="5"/>
        <v>5.1743714342804619E-3</v>
      </c>
      <c r="F30">
        <v>-0.3</v>
      </c>
      <c r="G30" s="6">
        <f t="shared" si="6"/>
        <v>0.17777103510670961</v>
      </c>
      <c r="H30" s="2">
        <f t="shared" si="7"/>
        <v>7.9963852082142087E-2</v>
      </c>
      <c r="I30" s="6">
        <f t="shared" si="8"/>
        <v>0.16049342297345351</v>
      </c>
      <c r="J30" s="6">
        <f t="shared" si="9"/>
        <v>0.26128203360143093</v>
      </c>
      <c r="K30" s="6">
        <f t="shared" si="10"/>
        <v>0.21682532128494025</v>
      </c>
    </row>
    <row r="31" spans="1:11" x14ac:dyDescent="0.2">
      <c r="A31" s="1">
        <v>43374</v>
      </c>
      <c r="B31">
        <v>47.880001</v>
      </c>
      <c r="C31">
        <v>112.379997</v>
      </c>
      <c r="D31" s="2">
        <f t="shared" si="5"/>
        <v>5.1293313184542409E-2</v>
      </c>
      <c r="E31" s="2">
        <f t="shared" si="5"/>
        <v>8.1643177892268562E-2</v>
      </c>
      <c r="F31">
        <v>-0.27500000000000002</v>
      </c>
      <c r="G31" s="6">
        <f t="shared" si="6"/>
        <v>0.17623484738540479</v>
      </c>
      <c r="H31" s="2">
        <f t="shared" si="7"/>
        <v>7.911428089137823E-2</v>
      </c>
      <c r="I31" s="6">
        <f t="shared" si="8"/>
        <v>0.16063741517998889</v>
      </c>
      <c r="J31" s="6">
        <f t="shared" si="9"/>
        <v>0.25302697492230153</v>
      </c>
      <c r="K31" s="6">
        <f t="shared" si="10"/>
        <v>0.21192808826821322</v>
      </c>
    </row>
    <row r="32" spans="1:11" x14ac:dyDescent="0.2">
      <c r="A32" s="1">
        <v>43405</v>
      </c>
      <c r="B32">
        <v>50.400002000000001</v>
      </c>
      <c r="C32">
        <v>121.94000200000001</v>
      </c>
      <c r="D32" s="2">
        <f t="shared" si="5"/>
        <v>-6.2424437366423849E-2</v>
      </c>
      <c r="E32" s="2">
        <f t="shared" si="5"/>
        <v>-9.8694600625906515E-2</v>
      </c>
      <c r="F32">
        <v>-0.25</v>
      </c>
      <c r="G32" s="6">
        <f t="shared" si="6"/>
        <v>0.17473887795377238</v>
      </c>
      <c r="H32" s="2">
        <f t="shared" si="7"/>
        <v>7.8264709700614374E-2</v>
      </c>
      <c r="I32" s="6">
        <f t="shared" si="8"/>
        <v>0.16078140738652433</v>
      </c>
      <c r="J32" s="6">
        <f t="shared" si="9"/>
        <v>0.24477191624317221</v>
      </c>
      <c r="K32" s="6">
        <f t="shared" si="10"/>
        <v>0.20707963678564101</v>
      </c>
    </row>
    <row r="33" spans="1:20" x14ac:dyDescent="0.2">
      <c r="A33" s="1">
        <v>43435</v>
      </c>
      <c r="B33">
        <v>47.349997999999999</v>
      </c>
      <c r="C33">
        <v>110.480003</v>
      </c>
      <c r="D33" s="2">
        <f t="shared" si="5"/>
        <v>1.6338926698641957E-2</v>
      </c>
      <c r="E33" s="2">
        <f t="shared" si="5"/>
        <v>1.9628638169847949E-2</v>
      </c>
      <c r="F33">
        <v>-0.22500000000000001</v>
      </c>
      <c r="G33" s="6">
        <f t="shared" si="6"/>
        <v>0.17328416843344435</v>
      </c>
      <c r="H33" s="2">
        <f t="shared" si="7"/>
        <v>7.7415138509850517E-2</v>
      </c>
      <c r="I33" s="6">
        <f t="shared" si="8"/>
        <v>0.16092539959305979</v>
      </c>
      <c r="J33" s="6">
        <f t="shared" si="9"/>
        <v>0.23651685756404286</v>
      </c>
      <c r="K33" s="6">
        <f t="shared" si="10"/>
        <v>0.20228347454272644</v>
      </c>
    </row>
    <row r="34" spans="1:20" x14ac:dyDescent="0.2">
      <c r="A34" s="1">
        <v>43466</v>
      </c>
      <c r="B34">
        <v>48.130001</v>
      </c>
      <c r="C34">
        <v>112.66999800000001</v>
      </c>
      <c r="D34" s="2">
        <f t="shared" si="5"/>
        <v>-5.9716059012696887E-2</v>
      </c>
      <c r="E34" s="2">
        <f t="shared" si="5"/>
        <v>2.6018734075498162E-2</v>
      </c>
      <c r="F34">
        <v>-0.2</v>
      </c>
      <c r="G34" s="6">
        <f t="shared" si="6"/>
        <v>0.17187176648983898</v>
      </c>
      <c r="H34" s="2">
        <f t="shared" si="7"/>
        <v>7.6565567319086661E-2</v>
      </c>
      <c r="I34" s="6">
        <f t="shared" si="8"/>
        <v>0.1610693917995952</v>
      </c>
      <c r="J34" s="6">
        <f t="shared" si="9"/>
        <v>0.22826179888491349</v>
      </c>
      <c r="K34" s="6">
        <f t="shared" si="10"/>
        <v>0.19754341017212926</v>
      </c>
    </row>
    <row r="35" spans="1:20" x14ac:dyDescent="0.2">
      <c r="A35" s="1">
        <v>43497</v>
      </c>
      <c r="B35">
        <v>45.34</v>
      </c>
      <c r="C35">
        <v>115.639999</v>
      </c>
      <c r="D35" s="2">
        <f t="shared" si="5"/>
        <v>3.2974809340428499E-2</v>
      </c>
      <c r="E35" s="2">
        <f t="shared" si="5"/>
        <v>5.8037225953307056E-2</v>
      </c>
      <c r="F35">
        <v>-0.17499999999999999</v>
      </c>
      <c r="G35" s="6">
        <f t="shared" si="6"/>
        <v>0.17050272352236978</v>
      </c>
      <c r="H35" s="2">
        <f t="shared" si="7"/>
        <v>7.5715996128322804E-2</v>
      </c>
      <c r="I35" s="6">
        <f t="shared" si="8"/>
        <v>0.16121338400613067</v>
      </c>
      <c r="J35" s="6">
        <f t="shared" si="9"/>
        <v>0.22000674020578415</v>
      </c>
      <c r="K35" s="6">
        <f t="shared" si="10"/>
        <v>0.19286357991943884</v>
      </c>
    </row>
    <row r="36" spans="1:20" x14ac:dyDescent="0.2">
      <c r="A36" s="1">
        <v>43525</v>
      </c>
      <c r="B36">
        <v>46.860000999999997</v>
      </c>
      <c r="C36">
        <v>122.550003</v>
      </c>
      <c r="D36" s="2">
        <f t="shared" si="5"/>
        <v>4.587960479373579E-2</v>
      </c>
      <c r="E36" s="2">
        <f t="shared" si="5"/>
        <v>4.3901701619956823E-2</v>
      </c>
      <c r="F36">
        <v>-0.15</v>
      </c>
      <c r="G36" s="6">
        <f t="shared" si="6"/>
        <v>0.16917809215821675</v>
      </c>
      <c r="H36" s="2">
        <f t="shared" si="7"/>
        <v>7.4866424937558948E-2</v>
      </c>
      <c r="I36" s="6">
        <f t="shared" si="8"/>
        <v>0.16135737621266605</v>
      </c>
      <c r="J36" s="6">
        <f t="shared" si="9"/>
        <v>0.21175168152665474</v>
      </c>
      <c r="K36" s="6">
        <f t="shared" si="10"/>
        <v>0.18824847607298401</v>
      </c>
    </row>
    <row r="37" spans="1:20" x14ac:dyDescent="0.2">
      <c r="A37" s="1">
        <v>43556</v>
      </c>
      <c r="B37">
        <v>49.060001</v>
      </c>
      <c r="C37">
        <v>128.050003</v>
      </c>
      <c r="D37" s="2">
        <f t="shared" si="5"/>
        <v>1.4258073211718596E-3</v>
      </c>
      <c r="E37" s="2">
        <f t="shared" si="5"/>
        <v>-3.9057215426508915E-4</v>
      </c>
      <c r="F37">
        <v>-0.125</v>
      </c>
      <c r="G37" s="6">
        <f t="shared" si="6"/>
        <v>0.16789892355099537</v>
      </c>
      <c r="H37" s="2">
        <f t="shared" si="7"/>
        <v>7.4016853746795092E-2</v>
      </c>
      <c r="I37" s="6">
        <f t="shared" si="8"/>
        <v>0.16150136841920149</v>
      </c>
      <c r="J37" s="6">
        <f t="shared" si="9"/>
        <v>0.2034966228475254</v>
      </c>
      <c r="K37" s="6">
        <f t="shared" si="10"/>
        <v>0.18370297699223964</v>
      </c>
    </row>
    <row r="38" spans="1:20" x14ac:dyDescent="0.2">
      <c r="A38" s="1">
        <v>43586</v>
      </c>
      <c r="B38">
        <v>49.130001</v>
      </c>
      <c r="C38">
        <v>128</v>
      </c>
      <c r="D38" s="2">
        <f t="shared" si="5"/>
        <v>3.5785867877188071E-2</v>
      </c>
      <c r="E38" s="2">
        <f t="shared" si="5"/>
        <v>2.4158971753814942E-2</v>
      </c>
      <c r="F38">
        <v>-0.1</v>
      </c>
      <c r="G38" s="6">
        <f t="shared" si="6"/>
        <v>0.16666626448808528</v>
      </c>
      <c r="H38" s="2">
        <f t="shared" si="7"/>
        <v>7.3167282556031221E-2</v>
      </c>
      <c r="I38" s="6">
        <f t="shared" si="8"/>
        <v>0.16164536062573692</v>
      </c>
      <c r="J38" s="6">
        <f t="shared" si="9"/>
        <v>0.19524156416839608</v>
      </c>
      <c r="K38" s="6">
        <f t="shared" si="10"/>
        <v>0.17923237847937307</v>
      </c>
    </row>
    <row r="39" spans="1:20" x14ac:dyDescent="0.2">
      <c r="A39" s="1">
        <v>43617</v>
      </c>
      <c r="B39">
        <v>50.919998</v>
      </c>
      <c r="C39">
        <v>131.13000500000001</v>
      </c>
      <c r="D39" s="2">
        <f t="shared" si="5"/>
        <v>3.3030583954350198E-2</v>
      </c>
      <c r="E39" s="2">
        <f t="shared" si="5"/>
        <v>-2.5644465178037062E-2</v>
      </c>
      <c r="F39">
        <v>-7.4999999999999997E-2</v>
      </c>
      <c r="G39" s="6">
        <f t="shared" si="6"/>
        <v>0.16548115431305851</v>
      </c>
      <c r="H39" s="2">
        <f t="shared" si="7"/>
        <v>7.2317711365267365E-2</v>
      </c>
      <c r="I39" s="6">
        <f t="shared" si="8"/>
        <v>0.16178935283227233</v>
      </c>
      <c r="J39" s="6">
        <f t="shared" si="9"/>
        <v>0.18698650548926668</v>
      </c>
      <c r="K39" s="6">
        <f t="shared" si="10"/>
        <v>0.17484242609414494</v>
      </c>
    </row>
    <row r="40" spans="1:20" x14ac:dyDescent="0.2">
      <c r="A40" s="1">
        <v>43647</v>
      </c>
      <c r="B40">
        <v>52.630001</v>
      </c>
      <c r="C40">
        <v>127.80999799999999</v>
      </c>
      <c r="D40" s="2">
        <f t="shared" si="5"/>
        <v>4.4773893427435318E-2</v>
      </c>
      <c r="E40" s="2">
        <f t="shared" si="5"/>
        <v>6.7463378570859336E-2</v>
      </c>
      <c r="F40">
        <v>-0.05</v>
      </c>
      <c r="G40" s="6">
        <f t="shared" si="6"/>
        <v>0.16434462167254724</v>
      </c>
      <c r="H40" s="2">
        <f t="shared" si="7"/>
        <v>7.1468140174503508E-2</v>
      </c>
      <c r="I40" s="6">
        <f t="shared" si="8"/>
        <v>0.16193334503880777</v>
      </c>
      <c r="J40" s="6">
        <f t="shared" si="9"/>
        <v>0.17873144681013733</v>
      </c>
      <c r="K40" s="6">
        <f t="shared" si="10"/>
        <v>0.17053934782668562</v>
      </c>
    </row>
    <row r="41" spans="1:20" x14ac:dyDescent="0.2">
      <c r="A41" s="1">
        <v>43678</v>
      </c>
      <c r="B41">
        <v>55.040000999999997</v>
      </c>
      <c r="C41">
        <v>136.729996</v>
      </c>
      <c r="D41" s="2">
        <f t="shared" si="5"/>
        <v>-1.0961052379273898E-2</v>
      </c>
      <c r="E41" s="2">
        <f t="shared" si="5"/>
        <v>2.7024812656897138E-3</v>
      </c>
      <c r="F41">
        <v>-2.5000000000000001E-2</v>
      </c>
      <c r="G41" s="6">
        <f t="shared" si="6"/>
        <v>0.16325768109998243</v>
      </c>
      <c r="H41" s="2">
        <f t="shared" si="7"/>
        <v>7.0618568983739652E-2</v>
      </c>
      <c r="I41" s="6">
        <f t="shared" si="8"/>
        <v>0.16207733724534318</v>
      </c>
      <c r="J41" s="6">
        <f t="shared" si="9"/>
        <v>0.17047638813100796</v>
      </c>
      <c r="K41" s="6">
        <f t="shared" si="10"/>
        <v>0.16632988630840637</v>
      </c>
    </row>
    <row r="42" spans="1:20" x14ac:dyDescent="0.2">
      <c r="A42" s="1">
        <v>43709</v>
      </c>
      <c r="B42">
        <v>54.439999</v>
      </c>
      <c r="C42">
        <v>137.10000600000001</v>
      </c>
      <c r="D42" s="2">
        <f t="shared" si="5"/>
        <v>-1.8368696831011405E-4</v>
      </c>
      <c r="E42" s="2">
        <f t="shared" si="5"/>
        <v>5.1038757792390009E-4</v>
      </c>
      <c r="F42">
        <v>0</v>
      </c>
      <c r="G42" s="6">
        <f>(F42^2*$D$63^2+(1-F42)^2*$E$63^2+2*F42*(1-F42)*$D$63*$E$63*$B$65)^0.5</f>
        <v>0.16222132945187862</v>
      </c>
      <c r="H42" s="2">
        <f t="shared" ref="H42:H82" si="11">F42*$D$62+(1-F42)*$E$62</f>
        <v>6.9768997792975795E-2</v>
      </c>
      <c r="I42" s="6">
        <f t="shared" ref="I42:I82" si="12">(F42^2*$D$63^2+(1-F42)^2*$E$63^2+2*F42*(1-F42)*$D$63*$E$63)^0.5</f>
        <v>0.16222132945187862</v>
      </c>
      <c r="J42" s="6">
        <f t="shared" ref="J42:J82" si="13">(F42^2*$D$63^2+(1-F42)^2*$E$63^2-2*F42*(1-F42)*$D$63*$E$63)^0.5</f>
        <v>0.16222132945187862</v>
      </c>
      <c r="K42" s="6">
        <f t="shared" ref="K42:K47" si="14">(F42^2*$D$63^2+(1-F42)^2*$E$63^2)^0.5</f>
        <v>0.16222132945187862</v>
      </c>
      <c r="O42" t="s">
        <v>57</v>
      </c>
    </row>
    <row r="43" spans="1:20" x14ac:dyDescent="0.2">
      <c r="A43" s="1">
        <v>43739</v>
      </c>
      <c r="B43">
        <v>54.43</v>
      </c>
      <c r="C43">
        <v>137.16999799999999</v>
      </c>
      <c r="D43" s="2">
        <f t="shared" si="5"/>
        <v>-1.9104689026776655E-2</v>
      </c>
      <c r="E43" s="2">
        <f t="shared" si="5"/>
        <v>-9.8168993511808123E-3</v>
      </c>
      <c r="F43">
        <v>2.5000000000000001E-2</v>
      </c>
      <c r="G43" s="6">
        <f t="shared" ref="G43:G82" si="15">(F43^2*$D$63^2+(1-F43)^2*$E$63^2+2*F43*(1-F43)*$D$63*$E$63*$B$65)^0.5</f>
        <v>0.16123654221567396</v>
      </c>
      <c r="H43" s="2">
        <f t="shared" si="11"/>
        <v>6.8919426602211925E-2</v>
      </c>
      <c r="I43" s="6">
        <f t="shared" si="12"/>
        <v>0.16236532165841405</v>
      </c>
      <c r="J43" s="6">
        <f t="shared" si="13"/>
        <v>0.15396627077274924</v>
      </c>
      <c r="K43" s="6">
        <f t="shared" si="14"/>
        <v>0.15822153806120676</v>
      </c>
      <c r="O43" s="2">
        <v>-0.74437251723351205</v>
      </c>
    </row>
    <row r="44" spans="1:20" x14ac:dyDescent="0.2">
      <c r="A44" s="1">
        <v>43770</v>
      </c>
      <c r="B44">
        <v>53.400002000000001</v>
      </c>
      <c r="C44">
        <v>135.83000200000001</v>
      </c>
      <c r="D44" s="2">
        <f t="shared" si="5"/>
        <v>3.5865839601618488E-2</v>
      </c>
      <c r="E44" s="2">
        <f t="shared" si="5"/>
        <v>6.1651277842324267E-3</v>
      </c>
      <c r="F44">
        <v>0.05</v>
      </c>
      <c r="G44" s="6">
        <f t="shared" si="15"/>
        <v>0.16030426971150574</v>
      </c>
      <c r="H44" s="2">
        <f t="shared" si="11"/>
        <v>6.8069855411448082E-2</v>
      </c>
      <c r="I44" s="6">
        <f t="shared" si="12"/>
        <v>0.16250931386494946</v>
      </c>
      <c r="J44" s="6">
        <f t="shared" si="13"/>
        <v>0.1457112120936199</v>
      </c>
      <c r="K44" s="6">
        <f t="shared" si="14"/>
        <v>0.15433896854431894</v>
      </c>
      <c r="O44" s="2">
        <v>1.7443724671592489</v>
      </c>
      <c r="S44" t="s">
        <v>77</v>
      </c>
      <c r="T44" t="s">
        <v>78</v>
      </c>
    </row>
    <row r="45" spans="1:20" x14ac:dyDescent="0.2">
      <c r="A45" s="1">
        <v>43800</v>
      </c>
      <c r="B45">
        <v>55.349997999999999</v>
      </c>
      <c r="C45">
        <v>136.66999799999999</v>
      </c>
      <c r="D45" s="2">
        <f t="shared" si="5"/>
        <v>5.3639301059805626E-2</v>
      </c>
      <c r="E45" s="2">
        <f t="shared" si="5"/>
        <v>3.8398674576074911E-2</v>
      </c>
      <c r="F45">
        <v>7.4999999999999997E-2</v>
      </c>
      <c r="G45" s="6">
        <f t="shared" si="15"/>
        <v>0.1594254332136251</v>
      </c>
      <c r="H45" s="2">
        <f t="shared" si="11"/>
        <v>6.7220284220684226E-2</v>
      </c>
      <c r="I45" s="6">
        <f t="shared" si="12"/>
        <v>0.1626533060714849</v>
      </c>
      <c r="J45" s="6">
        <f t="shared" si="13"/>
        <v>0.13745615341449055</v>
      </c>
      <c r="K45" s="6">
        <f t="shared" si="14"/>
        <v>0.15058268839327466</v>
      </c>
      <c r="O45">
        <f>SUM(O43:O44)</f>
        <v>0.99999994992573682</v>
      </c>
      <c r="R45" t="s">
        <v>75</v>
      </c>
      <c r="S45" s="2">
        <v>0.43668402284251945</v>
      </c>
      <c r="T45" s="2">
        <v>-0.74437251723351205</v>
      </c>
    </row>
    <row r="46" spans="1:20" x14ac:dyDescent="0.2">
      <c r="A46" s="1">
        <v>43831</v>
      </c>
      <c r="B46">
        <v>58.400002000000001</v>
      </c>
      <c r="C46">
        <v>142.020004</v>
      </c>
      <c r="D46" s="2">
        <f t="shared" si="5"/>
        <v>-8.7821166147431823E-2</v>
      </c>
      <c r="E46" s="2">
        <f t="shared" si="5"/>
        <v>-7.2938759001920761E-2</v>
      </c>
      <c r="F46">
        <v>0.1</v>
      </c>
      <c r="G46" s="6">
        <f t="shared" si="15"/>
        <v>0.15860092102035658</v>
      </c>
      <c r="H46" s="2">
        <f t="shared" si="11"/>
        <v>6.637071302992037E-2</v>
      </c>
      <c r="I46" s="6">
        <f t="shared" si="12"/>
        <v>0.16279729827802034</v>
      </c>
      <c r="J46" s="6">
        <f t="shared" si="13"/>
        <v>0.12920109473536118</v>
      </c>
      <c r="K46" s="6">
        <f t="shared" si="14"/>
        <v>0.14696238159379171</v>
      </c>
      <c r="R46" t="s">
        <v>76</v>
      </c>
      <c r="S46" s="2">
        <v>0.56331597715748061</v>
      </c>
      <c r="T46" s="2">
        <v>1.7443724671592489</v>
      </c>
    </row>
    <row r="47" spans="1:20" x14ac:dyDescent="0.2">
      <c r="A47" s="1">
        <v>43862</v>
      </c>
      <c r="B47">
        <v>53.490001999999997</v>
      </c>
      <c r="C47">
        <v>132.029999</v>
      </c>
      <c r="D47" s="2">
        <f t="shared" si="5"/>
        <v>-0.18963938647938591</v>
      </c>
      <c r="E47" s="2">
        <f t="shared" si="5"/>
        <v>-9.4704449483925174E-2</v>
      </c>
      <c r="F47">
        <v>0.125</v>
      </c>
      <c r="G47" s="6">
        <f t="shared" si="15"/>
        <v>0.157831584504494</v>
      </c>
      <c r="H47" s="2">
        <f t="shared" si="11"/>
        <v>6.5521141839156499E-2</v>
      </c>
      <c r="I47" s="6">
        <f t="shared" si="12"/>
        <v>0.16294129048455575</v>
      </c>
      <c r="J47" s="6">
        <f t="shared" si="13"/>
        <v>0.12094603605623183</v>
      </c>
      <c r="K47" s="6">
        <f t="shared" si="14"/>
        <v>0.14348834061081009</v>
      </c>
      <c r="O47" t="s">
        <v>61</v>
      </c>
      <c r="P47" s="2" cm="1">
        <f t="array" ref="P47">MMULT(D62:E62,O43:O44)</f>
        <v>9.5064892132863246E-2</v>
      </c>
      <c r="R47" t="s">
        <v>61</v>
      </c>
      <c r="S47" s="9">
        <v>5.4929231182020963E-2</v>
      </c>
      <c r="T47" s="9">
        <v>9.5064892132863246E-2</v>
      </c>
    </row>
    <row r="48" spans="1:20" x14ac:dyDescent="0.2">
      <c r="A48" s="1">
        <v>43891</v>
      </c>
      <c r="B48">
        <v>44.25</v>
      </c>
      <c r="C48">
        <v>120.099998</v>
      </c>
      <c r="D48" s="2">
        <f t="shared" si="5"/>
        <v>3.6391835161563552E-2</v>
      </c>
      <c r="E48" s="2">
        <f t="shared" si="5"/>
        <v>9.6671717127086471E-2</v>
      </c>
      <c r="F48">
        <v>0.15</v>
      </c>
      <c r="G48" s="6">
        <f t="shared" si="15"/>
        <v>0.15711823417870238</v>
      </c>
      <c r="H48" s="2">
        <f t="shared" si="11"/>
        <v>6.4671570648392643E-2</v>
      </c>
      <c r="I48" s="6">
        <f t="shared" si="12"/>
        <v>0.16308528269109118</v>
      </c>
      <c r="J48" s="6">
        <f t="shared" si="13"/>
        <v>0.11269097737710244</v>
      </c>
      <c r="K48" s="6">
        <f t="shared" ref="K48:K65" si="16">(F48^2*$D$63^2+(1-F48)^2*$E$63^2)^0.5</f>
        <v>0.14017144112236227</v>
      </c>
      <c r="O48" t="s">
        <v>62</v>
      </c>
      <c r="P48" s="2" cm="1">
        <f t="array" ref="P48">MMULT(MMULT(TRANSPOSE(O43:O44),M56:N57),O43:O44)</f>
        <v>4.4401444425572388E-2</v>
      </c>
      <c r="R48" t="s">
        <v>62</v>
      </c>
      <c r="S48" s="9">
        <v>2.3451776768539594E-2</v>
      </c>
      <c r="T48" s="9">
        <v>4.4401444425572388E-2</v>
      </c>
    </row>
    <row r="49" spans="1:20" x14ac:dyDescent="0.2">
      <c r="A49" s="1">
        <v>43922</v>
      </c>
      <c r="B49">
        <v>45.889999000000003</v>
      </c>
      <c r="C49">
        <v>132.28999300000001</v>
      </c>
      <c r="D49" s="2">
        <f t="shared" si="5"/>
        <v>1.7068600802853204E-2</v>
      </c>
      <c r="E49" s="2">
        <f t="shared" si="5"/>
        <v>-5.6093992689163416E-3</v>
      </c>
      <c r="F49">
        <v>0.17499999999999999</v>
      </c>
      <c r="G49" s="6">
        <f t="shared" si="15"/>
        <v>0.15646163581277167</v>
      </c>
      <c r="H49" s="2">
        <f t="shared" si="11"/>
        <v>6.3821999457628786E-2</v>
      </c>
      <c r="I49" s="6">
        <f t="shared" si="12"/>
        <v>0.16322927489762659</v>
      </c>
      <c r="J49" s="6">
        <f t="shared" si="13"/>
        <v>0.1044359186979731</v>
      </c>
      <c r="K49" s="6">
        <f t="shared" si="16"/>
        <v>0.13702309531224033</v>
      </c>
      <c r="O49" t="s">
        <v>63</v>
      </c>
      <c r="P49" s="2">
        <f>SQRT(P48)</f>
        <v>0.21071650249938279</v>
      </c>
      <c r="R49" t="s">
        <v>63</v>
      </c>
      <c r="S49" s="9">
        <v>0.15313972955617883</v>
      </c>
      <c r="T49" s="9">
        <v>0.21071650249938279</v>
      </c>
    </row>
    <row r="50" spans="1:20" x14ac:dyDescent="0.2">
      <c r="A50" s="1">
        <v>43952</v>
      </c>
      <c r="B50">
        <v>46.68</v>
      </c>
      <c r="C50">
        <v>131.550003</v>
      </c>
      <c r="D50" s="2">
        <f t="shared" si="5"/>
        <v>-4.3789833217355328E-2</v>
      </c>
      <c r="E50" s="2">
        <f t="shared" si="5"/>
        <v>5.3826141508722608E-3</v>
      </c>
      <c r="F50">
        <v>0.2</v>
      </c>
      <c r="G50" s="6">
        <f t="shared" si="15"/>
        <v>0.15586250664134632</v>
      </c>
      <c r="H50" s="2">
        <f t="shared" si="11"/>
        <v>6.297242826686493E-2</v>
      </c>
      <c r="I50" s="6">
        <f t="shared" si="12"/>
        <v>0.16337326710416206</v>
      </c>
      <c r="J50" s="6">
        <f t="shared" si="13"/>
        <v>9.6180860018843739E-2</v>
      </c>
      <c r="K50" s="6">
        <f t="shared" si="16"/>
        <v>0.13405517938194758</v>
      </c>
      <c r="O50" t="s">
        <v>64</v>
      </c>
      <c r="P50" s="19">
        <f>(P47-E64)/P49</f>
        <v>0.40369354618114173</v>
      </c>
      <c r="R50" t="s">
        <v>64</v>
      </c>
      <c r="S50" s="10">
        <v>0.29338716551369393</v>
      </c>
      <c r="T50" s="10">
        <v>0.40369354618114173</v>
      </c>
    </row>
    <row r="51" spans="1:20" x14ac:dyDescent="0.2">
      <c r="A51" s="1">
        <v>43983</v>
      </c>
      <c r="B51">
        <v>44.68</v>
      </c>
      <c r="C51">
        <v>132.259995</v>
      </c>
      <c r="D51" s="2">
        <f t="shared" si="5"/>
        <v>5.5715059465163176E-2</v>
      </c>
      <c r="E51" s="2">
        <f t="shared" si="5"/>
        <v>4.0017261585124066E-2</v>
      </c>
      <c r="F51">
        <v>0.22500000000000001</v>
      </c>
      <c r="G51" s="6">
        <f t="shared" si="15"/>
        <v>0.15532151170195177</v>
      </c>
      <c r="H51" s="2">
        <f t="shared" si="11"/>
        <v>6.2122857076101073E-2</v>
      </c>
      <c r="I51" s="6">
        <f t="shared" si="12"/>
        <v>0.16351725931069747</v>
      </c>
      <c r="J51" s="6">
        <f t="shared" si="13"/>
        <v>8.7925801339714407E-2</v>
      </c>
      <c r="K51" s="6">
        <f t="shared" si="16"/>
        <v>0.13127993112755812</v>
      </c>
    </row>
    <row r="52" spans="1:20" x14ac:dyDescent="0.2">
      <c r="A52" s="1">
        <v>44013</v>
      </c>
      <c r="B52">
        <v>47.240001999999997</v>
      </c>
      <c r="C52">
        <v>137.66000399999999</v>
      </c>
      <c r="D52" s="2">
        <f t="shared" si="5"/>
        <v>4.7337492744198989E-2</v>
      </c>
      <c r="E52" s="2">
        <f t="shared" si="5"/>
        <v>1.7283981920462311E-2</v>
      </c>
      <c r="F52">
        <v>0.25</v>
      </c>
      <c r="G52" s="6">
        <f t="shared" si="15"/>
        <v>0.15483926034367332</v>
      </c>
      <c r="H52" s="2">
        <f t="shared" si="11"/>
        <v>6.1273285885337217E-2</v>
      </c>
      <c r="I52" s="6">
        <f t="shared" si="12"/>
        <v>0.1636612515172329</v>
      </c>
      <c r="J52" s="6">
        <f t="shared" si="13"/>
        <v>7.9670742660585034E-2</v>
      </c>
      <c r="K52" s="6">
        <f t="shared" si="16"/>
        <v>0.12870981408633167</v>
      </c>
    </row>
    <row r="53" spans="1:20" x14ac:dyDescent="0.2">
      <c r="A53" s="1">
        <v>44044</v>
      </c>
      <c r="B53">
        <v>49.529998999999997</v>
      </c>
      <c r="C53">
        <v>140.05999800000001</v>
      </c>
      <c r="D53" s="2">
        <f t="shared" si="5"/>
        <v>-3.2355943948065317E-3</v>
      </c>
      <c r="E53" s="2">
        <f t="shared" si="5"/>
        <v>-1.0478757901931939E-2</v>
      </c>
      <c r="F53">
        <v>0.27500000000000002</v>
      </c>
      <c r="G53" s="6">
        <f t="shared" si="15"/>
        <v>0.15441630294665346</v>
      </c>
      <c r="H53" s="2">
        <f t="shared" si="11"/>
        <v>6.0423714694573361E-2</v>
      </c>
      <c r="I53" s="6">
        <f t="shared" si="12"/>
        <v>0.16380524372376834</v>
      </c>
      <c r="J53" s="6">
        <f t="shared" si="13"/>
        <v>7.1415683981455674E-2</v>
      </c>
      <c r="K53" s="6">
        <f t="shared" si="16"/>
        <v>0.12635734602693721</v>
      </c>
    </row>
    <row r="54" spans="1:20" x14ac:dyDescent="0.2">
      <c r="A54" s="1">
        <v>44075</v>
      </c>
      <c r="B54">
        <v>49.369999</v>
      </c>
      <c r="C54">
        <v>138.60000600000001</v>
      </c>
      <c r="D54" s="2">
        <f t="shared" si="5"/>
        <v>-2.6892680899908792E-2</v>
      </c>
      <c r="E54" s="2">
        <f t="shared" si="5"/>
        <v>-3.9064976946987809E-2</v>
      </c>
      <c r="F54">
        <v>0.3</v>
      </c>
      <c r="G54" s="6">
        <f t="shared" si="15"/>
        <v>0.15405312789161391</v>
      </c>
      <c r="H54" s="2">
        <f t="shared" si="11"/>
        <v>5.9574143503809504E-2</v>
      </c>
      <c r="I54" s="6">
        <f t="shared" si="12"/>
        <v>0.16394923593030375</v>
      </c>
      <c r="J54" s="6">
        <f t="shared" si="13"/>
        <v>6.3160625302326301E-2</v>
      </c>
      <c r="K54" s="6">
        <f t="shared" si="16"/>
        <v>0.12423489153758549</v>
      </c>
    </row>
    <row r="55" spans="1:20" x14ac:dyDescent="0.2">
      <c r="A55" s="1">
        <v>44105</v>
      </c>
      <c r="B55">
        <v>48.060001</v>
      </c>
      <c r="C55">
        <v>133.28999300000001</v>
      </c>
      <c r="D55" s="2">
        <f t="shared" si="5"/>
        <v>7.107138261217949E-2</v>
      </c>
      <c r="E55" s="2">
        <f t="shared" si="5"/>
        <v>7.8882066763079822E-2</v>
      </c>
      <c r="F55">
        <v>0.32500000000000001</v>
      </c>
      <c r="G55" s="6">
        <f t="shared" si="15"/>
        <v>0.15375015881685372</v>
      </c>
      <c r="H55" s="2">
        <f t="shared" si="11"/>
        <v>5.8724572313045648E-2</v>
      </c>
      <c r="I55" s="6">
        <f t="shared" si="12"/>
        <v>0.16409322813683919</v>
      </c>
      <c r="J55" s="6">
        <f t="shared" si="13"/>
        <v>5.4905566623196962E-2</v>
      </c>
      <c r="K55" s="6">
        <f t="shared" si="16"/>
        <v>0.12235442118408119</v>
      </c>
    </row>
    <row r="56" spans="1:20" x14ac:dyDescent="0.2">
      <c r="A56" s="1">
        <v>44136</v>
      </c>
      <c r="B56">
        <v>51.599997999999999</v>
      </c>
      <c r="C56">
        <v>144.229996</v>
      </c>
      <c r="D56" s="2">
        <f t="shared" si="5"/>
        <v>6.0898220966287296E-2</v>
      </c>
      <c r="E56" s="2">
        <f t="shared" si="5"/>
        <v>2.7828049511214096E-2</v>
      </c>
      <c r="F56">
        <v>0.35</v>
      </c>
      <c r="G56" s="6">
        <f t="shared" si="15"/>
        <v>0.15350775219762039</v>
      </c>
      <c r="H56" s="2">
        <f t="shared" si="11"/>
        <v>5.7875001122281784E-2</v>
      </c>
      <c r="I56" s="6">
        <f t="shared" si="12"/>
        <v>0.1642372203433746</v>
      </c>
      <c r="J56" s="6">
        <f t="shared" si="13"/>
        <v>4.6650507944067637E-2</v>
      </c>
      <c r="K56" s="6">
        <f t="shared" si="16"/>
        <v>0.12072724306791259</v>
      </c>
      <c r="M56" s="9">
        <f>D63^2</f>
        <v>2.8217622311994577E-2</v>
      </c>
      <c r="N56" s="8">
        <f>B64</f>
        <v>1.9757280804367429E-2</v>
      </c>
      <c r="O56" t="s">
        <v>20</v>
      </c>
      <c r="P56" s="9">
        <f>D62-$E$64</f>
        <v>2.578615016242148E-2</v>
      </c>
      <c r="R56" s="5" t="s">
        <v>10</v>
      </c>
      <c r="S56" t="s">
        <v>11</v>
      </c>
    </row>
    <row r="57" spans="1:20" x14ac:dyDescent="0.2">
      <c r="A57" s="1">
        <v>44166</v>
      </c>
      <c r="B57">
        <v>54.84</v>
      </c>
      <c r="C57">
        <v>148.300003</v>
      </c>
      <c r="D57" s="2">
        <f t="shared" si="5"/>
        <v>-0.13009867491311602</v>
      </c>
      <c r="E57" s="2">
        <f t="shared" si="5"/>
        <v>-8.239991442705305E-2</v>
      </c>
      <c r="F57">
        <v>0.375</v>
      </c>
      <c r="G57" s="6">
        <f t="shared" si="15"/>
        <v>0.1533261952794264</v>
      </c>
      <c r="H57" s="2">
        <f t="shared" si="11"/>
        <v>5.7025429931517928E-2</v>
      </c>
      <c r="I57" s="6">
        <f t="shared" si="12"/>
        <v>0.16438121254991003</v>
      </c>
      <c r="J57" s="6">
        <f t="shared" si="13"/>
        <v>3.8395449264938229E-2</v>
      </c>
      <c r="K57" s="6">
        <f t="shared" si="16"/>
        <v>0.11936371635391374</v>
      </c>
      <c r="M57" s="8">
        <f>B64</f>
        <v>1.9757280804367429E-2</v>
      </c>
      <c r="N57" s="9">
        <f>E63^2</f>
        <v>2.6315759729134941E-2</v>
      </c>
      <c r="O57" t="s">
        <v>21</v>
      </c>
      <c r="P57" s="9">
        <f>E62-$E$64</f>
        <v>5.9768997792975793E-2</v>
      </c>
      <c r="R57">
        <v>0</v>
      </c>
      <c r="S57" s="7">
        <f>E64</f>
        <v>0.01</v>
      </c>
      <c r="T57" s="17">
        <f>(S58-S57)/(R58-R57)</f>
        <v>0.40369354855752232</v>
      </c>
    </row>
    <row r="58" spans="1:20" x14ac:dyDescent="0.2">
      <c r="A58" s="1">
        <v>44197</v>
      </c>
      <c r="B58">
        <v>48.150002000000001</v>
      </c>
      <c r="C58">
        <v>136.570007</v>
      </c>
      <c r="D58" s="2">
        <f t="shared" si="5"/>
        <v>1.7295056694142982E-2</v>
      </c>
      <c r="E58" s="2">
        <f t="shared" si="5"/>
        <v>-5.5553150492814021E-2</v>
      </c>
      <c r="F58">
        <v>0.4</v>
      </c>
      <c r="G58" s="12">
        <f t="shared" si="15"/>
        <v>0.15320570439283282</v>
      </c>
      <c r="H58" s="2">
        <f t="shared" si="11"/>
        <v>5.6175858740754071E-2</v>
      </c>
      <c r="I58" s="6">
        <f t="shared" si="12"/>
        <v>0.16452520475644547</v>
      </c>
      <c r="J58" s="6">
        <f t="shared" si="13"/>
        <v>3.0140390585808911E-2</v>
      </c>
      <c r="K58" s="6">
        <f t="shared" si="16"/>
        <v>0.11827296002217799</v>
      </c>
      <c r="R58" s="9">
        <f>G12</f>
        <v>0.21071651427365376</v>
      </c>
      <c r="S58" s="2">
        <f>H12</f>
        <v>9.5064897386803085E-2</v>
      </c>
    </row>
    <row r="59" spans="1:20" x14ac:dyDescent="0.2">
      <c r="A59" s="1">
        <v>44228</v>
      </c>
      <c r="B59">
        <v>48.990001999999997</v>
      </c>
      <c r="C59">
        <v>129.19000199999999</v>
      </c>
      <c r="D59" s="2">
        <f t="shared" si="5"/>
        <v>7.318893542024256E-2</v>
      </c>
      <c r="E59" s="2">
        <f t="shared" si="5"/>
        <v>9.0662072085384016E-2</v>
      </c>
      <c r="F59">
        <v>0.42499999999999999</v>
      </c>
      <c r="G59" s="12">
        <f t="shared" si="15"/>
        <v>0.15314642367252274</v>
      </c>
      <c r="H59" s="2">
        <f t="shared" si="11"/>
        <v>5.5326287549990208E-2</v>
      </c>
      <c r="I59" s="6">
        <f t="shared" si="12"/>
        <v>0.16466919696298088</v>
      </c>
      <c r="J59" s="6">
        <f t="shared" si="13"/>
        <v>2.1885331906679503E-2</v>
      </c>
      <c r="K59" s="6">
        <f t="shared" si="16"/>
        <v>0.11746257314800003</v>
      </c>
      <c r="R59" s="9">
        <v>0.3</v>
      </c>
      <c r="S59" s="3">
        <f>R59*T57+S57</f>
        <v>0.13110806456725668</v>
      </c>
    </row>
    <row r="60" spans="1:20" x14ac:dyDescent="0.2">
      <c r="A60" s="1">
        <v>44256</v>
      </c>
      <c r="B60">
        <v>52.709999000000003</v>
      </c>
      <c r="C60">
        <v>141.449997</v>
      </c>
      <c r="D60" s="2">
        <f t="shared" si="5"/>
        <v>8.8772139194904839E-3</v>
      </c>
      <c r="E60" s="2">
        <f t="shared" si="5"/>
        <v>7.8868797258885622E-3</v>
      </c>
      <c r="F60">
        <v>0.45</v>
      </c>
      <c r="G60" s="12">
        <f t="shared" si="15"/>
        <v>0.15314842419824012</v>
      </c>
      <c r="H60" s="2">
        <f t="shared" si="11"/>
        <v>5.4476716359226351E-2</v>
      </c>
      <c r="I60" s="6">
        <f t="shared" si="12"/>
        <v>0.16481318916951632</v>
      </c>
      <c r="J60" s="6">
        <f t="shared" si="13"/>
        <v>1.363027322755022E-2</v>
      </c>
      <c r="K60" s="6">
        <f t="shared" si="16"/>
        <v>0.11693838478550242</v>
      </c>
    </row>
    <row r="61" spans="1:20" x14ac:dyDescent="0.2">
      <c r="A61" s="1">
        <v>44287</v>
      </c>
      <c r="B61">
        <v>53.18</v>
      </c>
      <c r="C61">
        <v>142.570007</v>
      </c>
      <c r="D61" s="2"/>
      <c r="E61" s="2"/>
      <c r="F61">
        <v>0.47499999999999998</v>
      </c>
      <c r="G61" s="12">
        <f t="shared" si="15"/>
        <v>0.1532117035694886</v>
      </c>
      <c r="H61" s="2">
        <f t="shared" si="11"/>
        <v>5.3627145168462495E-2</v>
      </c>
      <c r="I61" s="6">
        <f t="shared" si="12"/>
        <v>0.16495718137605175</v>
      </c>
      <c r="J61" s="6">
        <f t="shared" si="13"/>
        <v>5.3752145484209906E-3</v>
      </c>
      <c r="K61" s="6">
        <f t="shared" si="16"/>
        <v>0.11670425146277488</v>
      </c>
      <c r="N61" cm="1">
        <f t="array" ref="N61:O62">MINVERSE(M56:N57)</f>
        <v>74.714403942934013</v>
      </c>
      <c r="O61">
        <v>-56.093894838125912</v>
      </c>
    </row>
    <row r="62" spans="1:20" x14ac:dyDescent="0.2">
      <c r="A62" t="s">
        <v>5</v>
      </c>
      <c r="D62" s="2">
        <f>AVERAGE(D2:D60)*12</f>
        <v>3.5786150162421482E-2</v>
      </c>
      <c r="E62" s="2">
        <f>AVERAGE(E2:E60)*12</f>
        <v>6.9768997792975795E-2</v>
      </c>
      <c r="F62">
        <v>0.5</v>
      </c>
      <c r="G62" s="12">
        <f t="shared" si="15"/>
        <v>0.15333618591991288</v>
      </c>
      <c r="H62" s="2">
        <f t="shared" si="11"/>
        <v>5.2777573977698639E-2</v>
      </c>
      <c r="I62" s="6">
        <f t="shared" si="12"/>
        <v>0.16510117358258719</v>
      </c>
      <c r="J62" s="6">
        <f t="shared" si="13"/>
        <v>2.8798441307086504E-3</v>
      </c>
      <c r="K62" s="6">
        <f t="shared" si="16"/>
        <v>0.11676191806527667</v>
      </c>
      <c r="N62">
        <v>-56.093894838125912</v>
      </c>
      <c r="O62">
        <v>80.114078158016895</v>
      </c>
    </row>
    <row r="63" spans="1:20" x14ac:dyDescent="0.2">
      <c r="A63" t="s">
        <v>6</v>
      </c>
      <c r="D63" s="2">
        <f>_xlfn.STDEV.S(D2:D60)*12^0.5</f>
        <v>0.16798101771329574</v>
      </c>
      <c r="E63" s="2">
        <f>_xlfn.STDEV.S(E2:E60)*12^0.5</f>
        <v>0.16222132945187862</v>
      </c>
      <c r="F63">
        <v>0.52500000000000002</v>
      </c>
      <c r="G63" s="6">
        <f t="shared" si="15"/>
        <v>0.15352172237116096</v>
      </c>
      <c r="H63" s="2">
        <f t="shared" si="11"/>
        <v>5.1928002786934782E-2</v>
      </c>
      <c r="I63" s="6">
        <f t="shared" si="12"/>
        <v>0.1652451657891226</v>
      </c>
      <c r="J63" s="6">
        <f t="shared" si="13"/>
        <v>1.1134902809838022E-2</v>
      </c>
      <c r="K63" s="6">
        <f t="shared" si="16"/>
        <v>0.11711095353821339</v>
      </c>
    </row>
    <row r="64" spans="1:20" x14ac:dyDescent="0.2">
      <c r="A64" t="s">
        <v>7</v>
      </c>
      <c r="B64" s="2">
        <f>_xlfn.COVARIANCE.S(D2:D60,E2:E60)*12</f>
        <v>1.9757280804367429E-2</v>
      </c>
      <c r="D64" t="s">
        <v>19</v>
      </c>
      <c r="E64" s="2">
        <v>0.01</v>
      </c>
      <c r="F64">
        <v>0.55000000000000004</v>
      </c>
      <c r="G64" s="6">
        <f t="shared" si="15"/>
        <v>0.15376809191991053</v>
      </c>
      <c r="H64" s="2">
        <f t="shared" si="11"/>
        <v>5.1078431596170926E-2</v>
      </c>
      <c r="I64" s="6">
        <f t="shared" si="12"/>
        <v>0.16538915799565804</v>
      </c>
      <c r="J64" s="6">
        <f t="shared" si="13"/>
        <v>1.9389961488967242E-2</v>
      </c>
      <c r="K64" s="6">
        <f t="shared" si="16"/>
        <v>0.11774876684928885</v>
      </c>
    </row>
    <row r="65" spans="1:16" x14ac:dyDescent="0.2">
      <c r="A65" t="s">
        <v>8</v>
      </c>
      <c r="B65" s="17">
        <f>CORREL(D2:D60,E2:E60)</f>
        <v>0.72503506014774521</v>
      </c>
      <c r="F65">
        <v>0.57499999999999996</v>
      </c>
      <c r="G65" s="6">
        <f t="shared" si="15"/>
        <v>0.15407500274578217</v>
      </c>
      <c r="H65" s="2">
        <f t="shared" si="11"/>
        <v>5.0228860405407069E-2</v>
      </c>
      <c r="I65" s="6">
        <f t="shared" si="12"/>
        <v>0.16553315020219345</v>
      </c>
      <c r="J65" s="6">
        <f t="shared" si="13"/>
        <v>2.764502016809664E-2</v>
      </c>
      <c r="K65" s="6">
        <f t="shared" si="16"/>
        <v>0.11867070185171319</v>
      </c>
    </row>
    <row r="66" spans="1:16" x14ac:dyDescent="0.2">
      <c r="F66">
        <v>0.6</v>
      </c>
      <c r="G66" s="6">
        <f t="shared" si="15"/>
        <v>0.15444209392220762</v>
      </c>
      <c r="H66" s="2">
        <f t="shared" si="11"/>
        <v>4.9379289214643206E-2</v>
      </c>
      <c r="I66" s="6">
        <f t="shared" si="12"/>
        <v>0.16567714240872888</v>
      </c>
      <c r="J66" s="6">
        <f t="shared" si="13"/>
        <v>3.5900078847225993E-2</v>
      </c>
      <c r="K66" s="6">
        <f>(F66^2*$D$63^2+(1-F66)^2*$E$63^2)^0.5</f>
        <v>0.11987020309059145</v>
      </c>
    </row>
    <row r="67" spans="1:16" x14ac:dyDescent="0.2">
      <c r="F67">
        <v>0.625</v>
      </c>
      <c r="G67" s="6">
        <f t="shared" si="15"/>
        <v>0.15486893750710537</v>
      </c>
      <c r="H67" s="2">
        <f t="shared" si="11"/>
        <v>4.8529718023879349E-2</v>
      </c>
      <c r="I67" s="6">
        <f t="shared" si="12"/>
        <v>0.16582113461526432</v>
      </c>
      <c r="J67" s="6">
        <f t="shared" si="13"/>
        <v>4.4155137526355366E-2</v>
      </c>
      <c r="K67" s="6">
        <f t="shared" ref="K67:K82" si="17">(F67^2*$D$63^2+(1-F67)^2*$E$63^2)^0.5</f>
        <v>0.12133903917343537</v>
      </c>
      <c r="O67" cm="1">
        <f t="array" ref="O67:O68">MMULT(_xlfn.ANCHORARRAY(N61),P56:P57)</f>
        <v>-1.4260790374110519</v>
      </c>
      <c r="P67">
        <f>O67/$O$69</f>
        <v>-0.74437256903342908</v>
      </c>
    </row>
    <row r="68" spans="1:16" x14ac:dyDescent="0.2">
      <c r="F68">
        <v>0.65</v>
      </c>
      <c r="G68" s="6">
        <f t="shared" si="15"/>
        <v>0.15535504098555641</v>
      </c>
      <c r="H68" s="2">
        <f t="shared" si="11"/>
        <v>4.7680146833115493E-2</v>
      </c>
      <c r="I68" s="6">
        <f t="shared" si="12"/>
        <v>0.16596512682179973</v>
      </c>
      <c r="J68" s="6">
        <f t="shared" si="13"/>
        <v>5.2410196205484733E-2</v>
      </c>
      <c r="K68" s="6">
        <f t="shared" si="17"/>
        <v>0.1230675667819785</v>
      </c>
      <c r="O68">
        <v>3.3418925651218077</v>
      </c>
      <c r="P68">
        <f>O68/$O$69</f>
        <v>1.7443725690334291</v>
      </c>
    </row>
    <row r="69" spans="1:16" x14ac:dyDescent="0.2">
      <c r="F69">
        <v>0.67500000000000004</v>
      </c>
      <c r="G69" s="6">
        <f t="shared" si="15"/>
        <v>0.15589985003266879</v>
      </c>
      <c r="H69" s="2">
        <f t="shared" si="11"/>
        <v>4.683057564235163E-2</v>
      </c>
      <c r="I69" s="6">
        <f t="shared" si="12"/>
        <v>0.16610911902833519</v>
      </c>
      <c r="J69" s="6">
        <f t="shared" si="13"/>
        <v>6.0665254884614092E-2</v>
      </c>
      <c r="K69" s="6">
        <f t="shared" si="17"/>
        <v>0.12504501704303297</v>
      </c>
      <c r="O69">
        <f>SUM(_xlfn.ANCHORARRAY(O67))</f>
        <v>1.9158135277107557</v>
      </c>
    </row>
    <row r="70" spans="1:16" x14ac:dyDescent="0.2">
      <c r="F70">
        <v>0.7</v>
      </c>
      <c r="G70" s="6">
        <f t="shared" si="15"/>
        <v>0.15650275156154222</v>
      </c>
      <c r="H70" s="2">
        <f t="shared" si="11"/>
        <v>4.5981004451587773E-2</v>
      </c>
      <c r="I70" s="6">
        <f t="shared" si="12"/>
        <v>0.1662531112348706</v>
      </c>
      <c r="J70" s="6">
        <f t="shared" si="13"/>
        <v>6.8920313563743424E-2</v>
      </c>
      <c r="K70" s="6">
        <f t="shared" si="17"/>
        <v>0.12725978669045257</v>
      </c>
    </row>
    <row r="71" spans="1:16" x14ac:dyDescent="0.2">
      <c r="F71">
        <v>0.72499999999999998</v>
      </c>
      <c r="G71" s="6">
        <f t="shared" si="15"/>
        <v>0.15716307701874346</v>
      </c>
      <c r="H71" s="2">
        <f t="shared" si="11"/>
        <v>4.5131433260823917E-2</v>
      </c>
      <c r="I71" s="6">
        <f t="shared" si="12"/>
        <v>0.16639710344140604</v>
      </c>
      <c r="J71" s="6">
        <f t="shared" si="13"/>
        <v>7.7175372242872797E-2</v>
      </c>
      <c r="K71" s="6">
        <f t="shared" si="17"/>
        <v>0.12969971880176911</v>
      </c>
    </row>
    <row r="72" spans="1:16" x14ac:dyDescent="0.2">
      <c r="F72">
        <v>0.75</v>
      </c>
      <c r="G72" s="6">
        <f t="shared" si="15"/>
        <v>0.15788010588799864</v>
      </c>
      <c r="H72" s="2">
        <f t="shared" si="11"/>
        <v>4.428186207006006E-2</v>
      </c>
      <c r="I72" s="6">
        <f t="shared" si="12"/>
        <v>0.16654109564794145</v>
      </c>
      <c r="J72" s="6">
        <f t="shared" si="13"/>
        <v>8.5430430922002143E-2</v>
      </c>
      <c r="K72" s="6">
        <f t="shared" si="17"/>
        <v>0.13235236126933242</v>
      </c>
    </row>
    <row r="73" spans="1:16" x14ac:dyDescent="0.2">
      <c r="F73">
        <v>0.77500000000000002</v>
      </c>
      <c r="G73" s="6">
        <f t="shared" si="15"/>
        <v>0.15865306936190154</v>
      </c>
      <c r="H73" s="2">
        <f t="shared" si="11"/>
        <v>4.3432290879296204E-2</v>
      </c>
      <c r="I73" s="6">
        <f t="shared" si="12"/>
        <v>0.16668508785447689</v>
      </c>
      <c r="J73" s="6">
        <f t="shared" si="13"/>
        <v>9.368548960113153E-2</v>
      </c>
      <c r="K73" s="6">
        <f t="shared" si="17"/>
        <v>0.13520519493506603</v>
      </c>
    </row>
    <row r="74" spans="1:16" x14ac:dyDescent="0.2">
      <c r="F74">
        <v>0.8</v>
      </c>
      <c r="G74" s="6">
        <f t="shared" si="15"/>
        <v>0.15948115414129502</v>
      </c>
      <c r="H74" s="2">
        <f t="shared" si="11"/>
        <v>4.2582719688532347E-2</v>
      </c>
      <c r="I74" s="6">
        <f t="shared" si="12"/>
        <v>0.16682908006101232</v>
      </c>
      <c r="J74" s="6">
        <f t="shared" si="13"/>
        <v>0.10194054828026089</v>
      </c>
      <c r="K74" s="6">
        <f t="shared" si="17"/>
        <v>0.13824582694910517</v>
      </c>
    </row>
    <row r="75" spans="1:16" x14ac:dyDescent="0.2">
      <c r="F75">
        <v>0.82499999999999996</v>
      </c>
      <c r="G75" s="6">
        <f t="shared" si="15"/>
        <v>0.16036350632256444</v>
      </c>
      <c r="H75" s="2">
        <f t="shared" si="11"/>
        <v>4.1733148497768491E-2</v>
      </c>
      <c r="I75" s="6">
        <f t="shared" si="12"/>
        <v>0.16697307226754776</v>
      </c>
      <c r="J75" s="6">
        <f t="shared" si="13"/>
        <v>0.11019560695939021</v>
      </c>
      <c r="K75" s="6">
        <f t="shared" si="17"/>
        <v>0.14146214803899335</v>
      </c>
    </row>
    <row r="76" spans="1:16" x14ac:dyDescent="0.2">
      <c r="F76">
        <v>0.85</v>
      </c>
      <c r="G76" s="6">
        <f t="shared" si="15"/>
        <v>0.16129923533431678</v>
      </c>
      <c r="H76" s="2">
        <f t="shared" si="11"/>
        <v>4.0883577307004627E-2</v>
      </c>
      <c r="I76" s="6">
        <f t="shared" si="12"/>
        <v>0.16711706447408314</v>
      </c>
      <c r="J76" s="6">
        <f t="shared" si="13"/>
        <v>0.11845066563851957</v>
      </c>
      <c r="K76" s="6">
        <f t="shared" si="17"/>
        <v>0.14484245480632263</v>
      </c>
    </row>
    <row r="77" spans="1:16" x14ac:dyDescent="0.2">
      <c r="F77">
        <v>0.875</v>
      </c>
      <c r="G77" s="6">
        <f t="shared" si="15"/>
        <v>0.16228741788673562</v>
      </c>
      <c r="H77" s="2">
        <f t="shared" si="11"/>
        <v>4.0034006116240771E-2</v>
      </c>
      <c r="I77" s="6">
        <f t="shared" si="12"/>
        <v>0.16726105668061861</v>
      </c>
      <c r="J77" s="6">
        <f t="shared" si="13"/>
        <v>0.12670572431764895</v>
      </c>
      <c r="K77" s="6">
        <f t="shared" si="17"/>
        <v>0.14837553985879404</v>
      </c>
    </row>
    <row r="78" spans="1:16" x14ac:dyDescent="0.2">
      <c r="F78">
        <v>0.9</v>
      </c>
      <c r="G78" s="6">
        <f t="shared" si="15"/>
        <v>0.16332710189920438</v>
      </c>
      <c r="H78" s="2">
        <f t="shared" si="11"/>
        <v>3.9184434925476914E-2</v>
      </c>
      <c r="I78" s="6">
        <f t="shared" si="12"/>
        <v>0.16740504888715405</v>
      </c>
      <c r="J78" s="6">
        <f t="shared" si="13"/>
        <v>0.1349607829967783</v>
      </c>
      <c r="K78" s="6">
        <f t="shared" si="17"/>
        <v>0.15205075359894457</v>
      </c>
    </row>
    <row r="79" spans="1:16" x14ac:dyDescent="0.2">
      <c r="F79">
        <v>0.92500000000000004</v>
      </c>
      <c r="G79" s="6">
        <f t="shared" si="15"/>
        <v>0.16441731037449411</v>
      </c>
      <c r="H79" s="2">
        <f t="shared" si="11"/>
        <v>3.8334863734713051E-2</v>
      </c>
      <c r="I79" s="6">
        <f t="shared" si="12"/>
        <v>0.16754904109368945</v>
      </c>
      <c r="J79" s="6">
        <f t="shared" si="13"/>
        <v>0.14321584167590767</v>
      </c>
      <c r="K79" s="6">
        <f t="shared" si="17"/>
        <v>0.15585804194579356</v>
      </c>
    </row>
    <row r="80" spans="1:16" x14ac:dyDescent="0.2">
      <c r="F80">
        <v>0.95</v>
      </c>
      <c r="G80" s="6">
        <f t="shared" si="15"/>
        <v>0.16555704519081285</v>
      </c>
      <c r="H80" s="2">
        <f t="shared" si="11"/>
        <v>3.7485292543949195E-2</v>
      </c>
      <c r="I80" s="6">
        <f t="shared" si="12"/>
        <v>0.16769303330022489</v>
      </c>
      <c r="J80" s="6">
        <f t="shared" si="13"/>
        <v>0.15147090035503702</v>
      </c>
      <c r="K80" s="6">
        <f t="shared" si="17"/>
        <v>0.15978796430237774</v>
      </c>
    </row>
    <row r="81" spans="6:11" x14ac:dyDescent="0.2">
      <c r="F81">
        <v>0.97499999999999998</v>
      </c>
      <c r="G81" s="6">
        <f t="shared" si="15"/>
        <v>0.16674529078622718</v>
      </c>
      <c r="H81" s="2">
        <f t="shared" si="11"/>
        <v>3.6635721353185338E-2</v>
      </c>
      <c r="I81" s="6">
        <f t="shared" si="12"/>
        <v>0.1678370255067603</v>
      </c>
      <c r="J81" s="6">
        <f t="shared" si="13"/>
        <v>0.15972595903416636</v>
      </c>
      <c r="K81" s="6">
        <f t="shared" si="17"/>
        <v>0.16383169583499571</v>
      </c>
    </row>
    <row r="82" spans="6:11" x14ac:dyDescent="0.2">
      <c r="F82">
        <v>1</v>
      </c>
      <c r="G82" s="6">
        <f t="shared" si="15"/>
        <v>0.16798101771329574</v>
      </c>
      <c r="H82" s="2">
        <f t="shared" si="11"/>
        <v>3.5786150162421482E-2</v>
      </c>
      <c r="I82" s="6">
        <f t="shared" si="12"/>
        <v>0.16798101771329574</v>
      </c>
      <c r="J82" s="6">
        <f t="shared" si="13"/>
        <v>0.16798101771329574</v>
      </c>
      <c r="K82" s="6">
        <f t="shared" si="17"/>
        <v>0.16798101771329574</v>
      </c>
    </row>
    <row r="83" spans="6:11" x14ac:dyDescent="0.2">
      <c r="G83" s="6"/>
      <c r="H83" s="2"/>
      <c r="I83" s="6"/>
      <c r="J83" s="6"/>
      <c r="K83" s="6"/>
    </row>
    <row r="84" spans="6:11" x14ac:dyDescent="0.2">
      <c r="G84" s="6"/>
      <c r="H84" s="2"/>
      <c r="I84" s="6"/>
      <c r="J84" s="6"/>
      <c r="K84" s="6"/>
    </row>
    <row r="85" spans="6:11" x14ac:dyDescent="0.2">
      <c r="G85" s="6"/>
      <c r="H85" s="2"/>
      <c r="I85" s="6"/>
      <c r="J85" s="6"/>
      <c r="K85" s="6"/>
    </row>
    <row r="86" spans="6:11" x14ac:dyDescent="0.2">
      <c r="G86" s="6"/>
      <c r="H86" s="2"/>
      <c r="I86" s="6"/>
      <c r="J86" s="6"/>
      <c r="K86" s="6"/>
    </row>
    <row r="87" spans="6:11" x14ac:dyDescent="0.2">
      <c r="G87" s="6"/>
      <c r="H87" s="2"/>
      <c r="I87" s="6"/>
      <c r="J87" s="6"/>
      <c r="K87" s="6"/>
    </row>
    <row r="88" spans="6:11" x14ac:dyDescent="0.2">
      <c r="G88" s="6"/>
      <c r="H88" s="2"/>
      <c r="I88" s="6"/>
      <c r="J88" s="6"/>
      <c r="K88" s="6"/>
    </row>
    <row r="89" spans="6:11" x14ac:dyDescent="0.2">
      <c r="G89" s="6"/>
      <c r="H89" s="2"/>
      <c r="I89" s="6"/>
      <c r="J89" s="6"/>
      <c r="K89" s="6"/>
    </row>
    <row r="90" spans="6:11" x14ac:dyDescent="0.2">
      <c r="G90" s="6"/>
      <c r="H90" s="2"/>
      <c r="I90" s="6"/>
      <c r="J90" s="6"/>
      <c r="K90" s="6"/>
    </row>
    <row r="91" spans="6:11" x14ac:dyDescent="0.2">
      <c r="G91" s="6"/>
      <c r="H91" s="2"/>
      <c r="I91" s="6"/>
      <c r="J91" s="6"/>
      <c r="K91" s="6"/>
    </row>
    <row r="92" spans="6:11" x14ac:dyDescent="0.2">
      <c r="G92" s="6"/>
      <c r="H92" s="2"/>
      <c r="I92" s="6"/>
      <c r="J92" s="6"/>
      <c r="K92" s="6"/>
    </row>
    <row r="93" spans="6:11" x14ac:dyDescent="0.2">
      <c r="G93" s="6"/>
      <c r="H93" s="2"/>
      <c r="I93" s="6"/>
      <c r="J93" s="6"/>
      <c r="K93" s="6"/>
    </row>
    <row r="94" spans="6:11" x14ac:dyDescent="0.2">
      <c r="G94" s="6"/>
      <c r="H94" s="2"/>
      <c r="I94" s="6"/>
      <c r="J94" s="6"/>
      <c r="K94" s="6"/>
    </row>
    <row r="95" spans="6:11" x14ac:dyDescent="0.2">
      <c r="G95" s="6"/>
      <c r="H95" s="2"/>
      <c r="I95" s="6"/>
      <c r="J95" s="6"/>
      <c r="K95" s="6"/>
    </row>
    <row r="96" spans="6:11" x14ac:dyDescent="0.2">
      <c r="G96" s="6"/>
      <c r="H96" s="2"/>
      <c r="I96" s="6"/>
      <c r="J96" s="6"/>
      <c r="K96" s="6"/>
    </row>
    <row r="97" spans="7:11" x14ac:dyDescent="0.2">
      <c r="G97" s="6"/>
      <c r="H97" s="2"/>
      <c r="I97" s="6"/>
      <c r="J97" s="6"/>
      <c r="K97" s="6"/>
    </row>
    <row r="98" spans="7:11" x14ac:dyDescent="0.2">
      <c r="G98" s="6"/>
      <c r="H98" s="2"/>
      <c r="I98" s="6"/>
      <c r="J98" s="6"/>
      <c r="K98" s="6"/>
    </row>
    <row r="99" spans="7:11" x14ac:dyDescent="0.2">
      <c r="G99" s="6"/>
      <c r="H99" s="2"/>
      <c r="I99" s="6"/>
      <c r="J99" s="6"/>
      <c r="K99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7722-EBFF-0147-8B24-7279E8BC9B33}">
  <dimension ref="A1:AV70"/>
  <sheetViews>
    <sheetView tabSelected="1" topLeftCell="E28" zoomScale="125" zoomScaleNormal="100" workbookViewId="0">
      <selection activeCell="K46" sqref="K46:K48"/>
    </sheetView>
  </sheetViews>
  <sheetFormatPr baseColWidth="10" defaultRowHeight="16" x14ac:dyDescent="0.2"/>
  <cols>
    <col min="1" max="1" width="15" bestFit="1" customWidth="1"/>
    <col min="2" max="2" width="12.5" customWidth="1"/>
    <col min="4" max="4" width="12.6640625" customWidth="1"/>
    <col min="7" max="7" width="13" customWidth="1"/>
    <col min="8" max="8" width="11.33203125" customWidth="1"/>
    <col min="9" max="9" width="11.5" customWidth="1"/>
    <col min="10" max="10" width="13.83203125" customWidth="1"/>
    <col min="11" max="11" width="12" customWidth="1"/>
    <col min="16" max="16" width="15" bestFit="1" customWidth="1"/>
    <col min="17" max="17" width="12" customWidth="1"/>
  </cols>
  <sheetData>
    <row r="1" spans="1:32" x14ac:dyDescent="0.2">
      <c r="A1" t="s">
        <v>0</v>
      </c>
      <c r="B1" t="s">
        <v>22</v>
      </c>
      <c r="C1" t="s">
        <v>24</v>
      </c>
      <c r="D1" t="s">
        <v>23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2">
      <c r="A2" s="1">
        <v>43556</v>
      </c>
      <c r="B2">
        <v>113.139999</v>
      </c>
      <c r="C2">
        <v>47.737999000000002</v>
      </c>
      <c r="D2">
        <v>31.059999000000001</v>
      </c>
      <c r="E2">
        <v>12.72</v>
      </c>
      <c r="F2">
        <v>135.770004</v>
      </c>
      <c r="G2" s="2">
        <f>LN(B3/B2)</f>
        <v>-0.19302026919463205</v>
      </c>
      <c r="H2" s="2">
        <f t="shared" ref="H2:K17" si="0">LN(C3/C2)</f>
        <v>-0.25394527476252787</v>
      </c>
      <c r="I2" s="2">
        <f t="shared" si="0"/>
        <v>6.3310336408730433E-2</v>
      </c>
      <c r="J2" s="2">
        <f t="shared" si="0"/>
        <v>-2.386748140664343E-2</v>
      </c>
      <c r="K2" s="2">
        <f>LN(F3/F2)</f>
        <v>-7.8019285461712801E-2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">
      <c r="A3" s="1">
        <v>43586</v>
      </c>
      <c r="B3">
        <v>93.279999000000004</v>
      </c>
      <c r="C3">
        <v>37.032001000000001</v>
      </c>
      <c r="D3">
        <v>33.090000000000003</v>
      </c>
      <c r="E3">
        <v>12.42</v>
      </c>
      <c r="F3">
        <v>125.58000199999999</v>
      </c>
      <c r="G3" s="2">
        <f t="shared" ref="G3:G25" si="1">LN(B4/B3)</f>
        <v>7.8623358233948698E-2</v>
      </c>
      <c r="H3" s="2">
        <f t="shared" si="0"/>
        <v>0.18801210632781884</v>
      </c>
      <c r="I3" s="2">
        <f t="shared" si="0"/>
        <v>0.15064762082496388</v>
      </c>
      <c r="J3" s="2">
        <f t="shared" si="0"/>
        <v>0.23880132446961419</v>
      </c>
      <c r="K3" s="2">
        <f t="shared" si="0"/>
        <v>0.15216932209211353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2">
      <c r="A4" s="1">
        <v>43617</v>
      </c>
      <c r="B4">
        <v>100.910004</v>
      </c>
      <c r="C4">
        <v>44.692000999999998</v>
      </c>
      <c r="D4">
        <v>38.470001000000003</v>
      </c>
      <c r="E4">
        <v>15.77</v>
      </c>
      <c r="F4">
        <v>146.220001</v>
      </c>
      <c r="G4" s="2">
        <f t="shared" si="1"/>
        <v>4.8440407652293894E-3</v>
      </c>
      <c r="H4" s="2">
        <f t="shared" si="0"/>
        <v>7.8092385743495391E-2</v>
      </c>
      <c r="I4" s="2">
        <f t="shared" si="0"/>
        <v>-5.2018687031716956E-2</v>
      </c>
      <c r="J4" s="2">
        <f t="shared" si="0"/>
        <v>3.0598703144717576E-2</v>
      </c>
      <c r="K4" s="2">
        <f t="shared" si="0"/>
        <v>5.7925614407799413E-2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2">
      <c r="A5" s="1">
        <v>43647</v>
      </c>
      <c r="B5">
        <v>101.400002</v>
      </c>
      <c r="C5">
        <v>48.321998999999998</v>
      </c>
      <c r="D5">
        <v>36.520000000000003</v>
      </c>
      <c r="E5">
        <v>16.260000000000002</v>
      </c>
      <c r="F5">
        <v>154.94000199999999</v>
      </c>
      <c r="G5" s="2">
        <f t="shared" si="1"/>
        <v>0.10120985546967919</v>
      </c>
      <c r="H5" s="2">
        <f t="shared" si="0"/>
        <v>-6.8516946031121004E-2</v>
      </c>
      <c r="I5" s="2">
        <f t="shared" si="0"/>
        <v>8.8265585121607704E-2</v>
      </c>
      <c r="J5" s="2">
        <f t="shared" si="0"/>
        <v>0.17553345074336713</v>
      </c>
      <c r="K5" s="2">
        <f t="shared" si="0"/>
        <v>-0.13813364087842117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2">
      <c r="A6" s="1">
        <v>43678</v>
      </c>
      <c r="B6">
        <v>112.199997</v>
      </c>
      <c r="C6">
        <v>45.122002000000002</v>
      </c>
      <c r="D6">
        <v>39.889999000000003</v>
      </c>
      <c r="E6">
        <v>19.379999000000002</v>
      </c>
      <c r="F6">
        <v>134.949997</v>
      </c>
      <c r="G6" s="2">
        <f t="shared" si="1"/>
        <v>-2.016631214779881E-2</v>
      </c>
      <c r="H6" s="2">
        <f t="shared" si="0"/>
        <v>6.5449479657767096E-2</v>
      </c>
      <c r="I6" s="2">
        <f t="shared" si="0"/>
        <v>-5.0647016204171863E-2</v>
      </c>
      <c r="J6" s="2">
        <f t="shared" si="0"/>
        <v>-0.11180245113551715</v>
      </c>
      <c r="K6" s="2">
        <f t="shared" si="0"/>
        <v>-0.16870586883906213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2">
      <c r="A7" s="1">
        <v>43709</v>
      </c>
      <c r="B7">
        <v>109.959999</v>
      </c>
      <c r="C7">
        <v>48.173999999999999</v>
      </c>
      <c r="D7">
        <v>37.919998</v>
      </c>
      <c r="E7">
        <v>17.329999999999998</v>
      </c>
      <c r="F7">
        <v>114</v>
      </c>
      <c r="G7" s="2">
        <f t="shared" si="1"/>
        <v>1.4894006424565245E-2</v>
      </c>
      <c r="H7" s="2">
        <f t="shared" si="0"/>
        <v>0.26806128532861223</v>
      </c>
      <c r="I7" s="2">
        <f t="shared" si="0"/>
        <v>4.662794518230387E-2</v>
      </c>
      <c r="J7" s="2">
        <f t="shared" si="0"/>
        <v>1.7296631083745489E-3</v>
      </c>
      <c r="K7" s="2">
        <f t="shared" si="0"/>
        <v>0.2356960381753504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2">
      <c r="A8" s="1">
        <v>43739</v>
      </c>
      <c r="B8">
        <v>111.610001</v>
      </c>
      <c r="C8">
        <v>62.984000999999999</v>
      </c>
      <c r="D8">
        <v>39.729999999999997</v>
      </c>
      <c r="E8">
        <v>17.360001</v>
      </c>
      <c r="F8">
        <v>144.300003</v>
      </c>
      <c r="G8" s="2">
        <f t="shared" si="1"/>
        <v>4.9809325841389737E-2</v>
      </c>
      <c r="H8" s="2">
        <f t="shared" si="0"/>
        <v>4.6592150400193252E-2</v>
      </c>
      <c r="I8" s="2">
        <f t="shared" si="0"/>
        <v>-3.404905814949432E-2</v>
      </c>
      <c r="J8" s="2">
        <f t="shared" si="0"/>
        <v>-3.2789939950487186E-2</v>
      </c>
      <c r="K8" s="2">
        <f t="shared" si="0"/>
        <v>-1.2201650165917658E-2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">
      <c r="A9" s="1">
        <v>43770</v>
      </c>
      <c r="B9">
        <v>117.30999799999999</v>
      </c>
      <c r="C9">
        <v>65.987999000000002</v>
      </c>
      <c r="D9">
        <v>38.400002000000001</v>
      </c>
      <c r="E9">
        <v>16.799999</v>
      </c>
      <c r="F9">
        <v>142.550003</v>
      </c>
      <c r="G9" s="2">
        <f t="shared" si="1"/>
        <v>2.0669770342655783E-2</v>
      </c>
      <c r="H9" s="2">
        <f t="shared" si="0"/>
        <v>0.23735979014503106</v>
      </c>
      <c r="I9" s="2">
        <f t="shared" si="0"/>
        <v>0.12355336304934725</v>
      </c>
      <c r="J9" s="2">
        <f t="shared" si="0"/>
        <v>0.10124497484795074</v>
      </c>
      <c r="K9" s="2">
        <f t="shared" si="0"/>
        <v>4.7937968732209305E-2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2">
      <c r="A10" s="1">
        <v>43800</v>
      </c>
      <c r="B10">
        <v>119.760002</v>
      </c>
      <c r="C10">
        <v>83.665999999999997</v>
      </c>
      <c r="D10">
        <v>43.450001</v>
      </c>
      <c r="E10">
        <v>18.59</v>
      </c>
      <c r="F10">
        <v>149.550003</v>
      </c>
      <c r="G10" s="2">
        <f t="shared" si="1"/>
        <v>-2.9832754755193418E-2</v>
      </c>
      <c r="H10" s="2">
        <f t="shared" si="0"/>
        <v>0.44157829158452472</v>
      </c>
      <c r="I10" s="2">
        <f t="shared" si="0"/>
        <v>3.6384082470369596E-2</v>
      </c>
      <c r="J10" s="2">
        <f t="shared" si="0"/>
        <v>-3.7725725153193324E-3</v>
      </c>
      <c r="K10" s="2">
        <f t="shared" si="0"/>
        <v>-5.6745494214233388E-2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2">
      <c r="A11" s="1">
        <v>43831</v>
      </c>
      <c r="B11">
        <v>116.239998</v>
      </c>
      <c r="C11">
        <v>130.11399800000001</v>
      </c>
      <c r="D11">
        <v>45.060001</v>
      </c>
      <c r="E11">
        <v>18.52</v>
      </c>
      <c r="F11">
        <v>141.300003</v>
      </c>
      <c r="G11" s="2">
        <f t="shared" si="1"/>
        <v>-8.6854955823381402E-2</v>
      </c>
      <c r="H11" s="2">
        <f t="shared" si="0"/>
        <v>2.6424369437642023E-2</v>
      </c>
      <c r="I11" s="2">
        <f t="shared" si="0"/>
        <v>-9.5886561490988557E-3</v>
      </c>
      <c r="J11" s="2">
        <f t="shared" si="0"/>
        <v>2.7690852666193033E-2</v>
      </c>
      <c r="K11" s="2">
        <f t="shared" si="0"/>
        <v>-3.0028892536845889E-2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2">
      <c r="A12" s="1">
        <v>43862</v>
      </c>
      <c r="B12">
        <v>106.57</v>
      </c>
      <c r="C12">
        <v>133.598007</v>
      </c>
      <c r="D12">
        <v>44.630001</v>
      </c>
      <c r="E12">
        <v>19.040001</v>
      </c>
      <c r="F12">
        <v>137.11999499999999</v>
      </c>
      <c r="G12" s="2">
        <f t="shared" si="1"/>
        <v>-0.21387348871186546</v>
      </c>
      <c r="H12" s="2">
        <f t="shared" si="0"/>
        <v>-0.24278154281370962</v>
      </c>
      <c r="I12" s="2">
        <f t="shared" si="0"/>
        <v>1.4459110762490119E-2</v>
      </c>
      <c r="J12" s="2">
        <f t="shared" si="0"/>
        <v>-3.8548722638242106E-2</v>
      </c>
      <c r="K12" s="2">
        <f t="shared" si="0"/>
        <v>-0.12143608826870025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2">
      <c r="A13" s="1">
        <v>43891</v>
      </c>
      <c r="B13">
        <v>86.050003000000004</v>
      </c>
      <c r="C13">
        <v>104.800003</v>
      </c>
      <c r="D13">
        <v>45.279998999999997</v>
      </c>
      <c r="E13">
        <v>18.32</v>
      </c>
      <c r="F13">
        <v>121.44000200000001</v>
      </c>
      <c r="G13" s="2">
        <f t="shared" si="1"/>
        <v>0.19664800128124771</v>
      </c>
      <c r="H13" s="2">
        <f t="shared" si="0"/>
        <v>0.40020960790172638</v>
      </c>
      <c r="I13" s="2">
        <f t="shared" si="0"/>
        <v>0.27277470978183271</v>
      </c>
      <c r="J13" s="2">
        <f t="shared" si="0"/>
        <v>0.33927550124318484</v>
      </c>
      <c r="K13" s="2">
        <f t="shared" si="0"/>
        <v>0.22162728051048824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2">
      <c r="A14" s="1">
        <v>43922</v>
      </c>
      <c r="B14">
        <v>104.75</v>
      </c>
      <c r="C14">
        <v>156.37600699999999</v>
      </c>
      <c r="D14">
        <v>59.48</v>
      </c>
      <c r="E14">
        <v>25.719999000000001</v>
      </c>
      <c r="F14">
        <v>151.570007</v>
      </c>
      <c r="G14" s="2">
        <f t="shared" si="1"/>
        <v>0.21864662760718209</v>
      </c>
      <c r="H14" s="2">
        <f t="shared" si="0"/>
        <v>6.5730404002133078E-2</v>
      </c>
      <c r="I14" s="2">
        <f t="shared" si="0"/>
        <v>-1.7126302301587418E-2</v>
      </c>
      <c r="J14" s="2">
        <f t="shared" si="0"/>
        <v>-6.921503014122353E-2</v>
      </c>
      <c r="K14" s="2">
        <f t="shared" si="0"/>
        <v>0.17706256681516239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2">
      <c r="A15" s="1">
        <v>43952</v>
      </c>
      <c r="B15">
        <v>130.35000600000001</v>
      </c>
      <c r="C15">
        <v>167</v>
      </c>
      <c r="D15">
        <v>58.470001000000003</v>
      </c>
      <c r="E15">
        <v>24</v>
      </c>
      <c r="F15">
        <v>180.929993</v>
      </c>
      <c r="G15" s="2">
        <f t="shared" si="1"/>
        <v>3.5940049085970156E-2</v>
      </c>
      <c r="H15" s="2">
        <f t="shared" si="0"/>
        <v>0.25710868164736822</v>
      </c>
      <c r="I15" s="2">
        <f t="shared" si="0"/>
        <v>5.4418232177555821E-2</v>
      </c>
      <c r="J15" s="2">
        <f t="shared" si="0"/>
        <v>0.11555837775379645</v>
      </c>
      <c r="K15" s="2">
        <f t="shared" si="0"/>
        <v>0.35558557829982912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2">
      <c r="A16" s="1">
        <v>43983</v>
      </c>
      <c r="B16">
        <v>135.11999499999999</v>
      </c>
      <c r="C16">
        <v>215.962006</v>
      </c>
      <c r="D16">
        <v>61.740001999999997</v>
      </c>
      <c r="E16">
        <v>26.940000999999999</v>
      </c>
      <c r="F16">
        <v>258.19000199999999</v>
      </c>
      <c r="G16" s="2">
        <f t="shared" si="1"/>
        <v>9.7178887968576794E-2</v>
      </c>
      <c r="H16" s="2">
        <f t="shared" si="0"/>
        <v>0.28142067206498661</v>
      </c>
      <c r="I16" s="2">
        <f t="shared" si="0"/>
        <v>0.1140687678030991</v>
      </c>
      <c r="J16" s="2">
        <f t="shared" si="0"/>
        <v>7.0575347926512683E-2</v>
      </c>
      <c r="K16" s="2">
        <f t="shared" si="0"/>
        <v>-1.4340615761540576E-3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2">
      <c r="A17" s="1">
        <v>44013</v>
      </c>
      <c r="B17">
        <v>148.91000399999999</v>
      </c>
      <c r="C17">
        <v>286.15200800000002</v>
      </c>
      <c r="D17">
        <v>69.199996999999996</v>
      </c>
      <c r="E17">
        <v>28.91</v>
      </c>
      <c r="F17">
        <v>257.82000699999998</v>
      </c>
      <c r="G17" s="2">
        <f t="shared" si="1"/>
        <v>0.10072280756616893</v>
      </c>
      <c r="H17" s="2">
        <f t="shared" si="0"/>
        <v>0.5547192888639787</v>
      </c>
      <c r="I17" s="2">
        <f t="shared" si="0"/>
        <v>-2.8137818469587232E-2</v>
      </c>
      <c r="J17" s="2">
        <f t="shared" si="0"/>
        <v>2.5274569415479779E-2</v>
      </c>
      <c r="K17" s="2">
        <f t="shared" si="0"/>
        <v>9.021260593846675E-2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2">
      <c r="A18" s="1">
        <v>44044</v>
      </c>
      <c r="B18">
        <v>164.69000199999999</v>
      </c>
      <c r="C18">
        <v>498.32000699999998</v>
      </c>
      <c r="D18">
        <v>67.279999000000004</v>
      </c>
      <c r="E18">
        <v>29.65</v>
      </c>
      <c r="F18">
        <v>282.16000400000001</v>
      </c>
      <c r="G18" s="2">
        <f t="shared" si="1"/>
        <v>7.0791340220937695E-3</v>
      </c>
      <c r="H18" s="2">
        <f t="shared" ref="H18:H25" si="2">LN(C19/C18)</f>
        <v>-0.14976220300395615</v>
      </c>
      <c r="I18" s="2">
        <f t="shared" ref="I18:I25" si="3">LN(D19/D18)</f>
        <v>-5.8610790880596654E-2</v>
      </c>
      <c r="J18" s="2">
        <f t="shared" ref="J18:J25" si="4">LN(E19/E18)</f>
        <v>-5.3336704950765902E-2</v>
      </c>
      <c r="K18" s="2">
        <f t="shared" ref="K18:K25" si="5">LN(F19/F18)</f>
        <v>-0.15118394272937158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2">
      <c r="A19" s="1">
        <v>44075</v>
      </c>
      <c r="B19">
        <v>165.86000100000001</v>
      </c>
      <c r="C19">
        <v>429.01001000000002</v>
      </c>
      <c r="D19">
        <v>63.450001</v>
      </c>
      <c r="E19">
        <v>28.110001</v>
      </c>
      <c r="F19">
        <v>242.570007</v>
      </c>
      <c r="G19" s="2">
        <f t="shared" si="1"/>
        <v>-4.7916282886149131E-2</v>
      </c>
      <c r="H19" s="2">
        <f t="shared" si="2"/>
        <v>-0.10037180170256467</v>
      </c>
      <c r="I19" s="2">
        <f t="shared" si="3"/>
        <v>-9.660396533417371E-3</v>
      </c>
      <c r="J19" s="2">
        <f t="shared" si="4"/>
        <v>-5.0338890342140931E-2</v>
      </c>
      <c r="K19" s="2">
        <f t="shared" si="5"/>
        <v>-1.1109876601525221E-2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2">
      <c r="A20" s="1">
        <v>44105</v>
      </c>
      <c r="B20">
        <v>158.10000600000001</v>
      </c>
      <c r="C20">
        <v>388.040009</v>
      </c>
      <c r="D20">
        <v>62.84</v>
      </c>
      <c r="E20">
        <v>26.73</v>
      </c>
      <c r="F20">
        <v>239.88999899999999</v>
      </c>
      <c r="G20" s="2">
        <f t="shared" si="1"/>
        <v>-1.4526242339748838E-2</v>
      </c>
      <c r="H20" s="2">
        <f t="shared" si="2"/>
        <v>0.38030845271602076</v>
      </c>
      <c r="I20" s="2">
        <f t="shared" si="3"/>
        <v>-6.6109880261571441E-2</v>
      </c>
      <c r="J20" s="2">
        <f t="shared" si="4"/>
        <v>-0.14422385160050985</v>
      </c>
      <c r="K20" s="2">
        <f t="shared" si="5"/>
        <v>0.19441343925796126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">
      <c r="A21" s="1">
        <v>44136</v>
      </c>
      <c r="B21">
        <v>155.820007</v>
      </c>
      <c r="C21">
        <v>567.59997599999997</v>
      </c>
      <c r="D21">
        <v>58.82</v>
      </c>
      <c r="E21">
        <v>23.139999</v>
      </c>
      <c r="F21">
        <v>291.36999500000002</v>
      </c>
      <c r="G21" s="2">
        <f t="shared" si="1"/>
        <v>2.9654674948077796E-2</v>
      </c>
      <c r="H21" s="2">
        <f t="shared" si="2"/>
        <v>0.21773077902799401</v>
      </c>
      <c r="I21" s="2">
        <f t="shared" si="3"/>
        <v>1.8027596453243706E-2</v>
      </c>
      <c r="J21" s="2">
        <f t="shared" si="4"/>
        <v>-1.5679676633126485E-2</v>
      </c>
      <c r="K21" s="2">
        <f t="shared" si="5"/>
        <v>7.6898783493196274E-2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2">
      <c r="A22" s="1">
        <v>44166</v>
      </c>
      <c r="B22">
        <v>160.509995</v>
      </c>
      <c r="C22">
        <v>705.669983</v>
      </c>
      <c r="D22">
        <v>59.889999000000003</v>
      </c>
      <c r="E22">
        <v>22.780000999999999</v>
      </c>
      <c r="F22">
        <v>314.66000400000001</v>
      </c>
      <c r="G22" s="2">
        <f t="shared" si="1"/>
        <v>3.8739026383407094E-2</v>
      </c>
      <c r="H22" s="2">
        <f t="shared" si="2"/>
        <v>0.11734370095013398</v>
      </c>
      <c r="I22" s="2">
        <f t="shared" si="3"/>
        <v>-4.8539890648360276E-3</v>
      </c>
      <c r="J22" s="2">
        <f t="shared" si="4"/>
        <v>-1.8162181712427259E-2</v>
      </c>
      <c r="K22" s="2">
        <f t="shared" si="5"/>
        <v>1.0799353012221585E-3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">
      <c r="A23" s="1">
        <v>44197</v>
      </c>
      <c r="B23">
        <v>166.85000600000001</v>
      </c>
      <c r="C23">
        <v>793.53002900000001</v>
      </c>
      <c r="D23">
        <v>59.599997999999999</v>
      </c>
      <c r="E23">
        <v>22.370000999999998</v>
      </c>
      <c r="F23">
        <v>315</v>
      </c>
      <c r="G23" s="2">
        <f t="shared" si="1"/>
        <v>-4.3485147900181695E-2</v>
      </c>
      <c r="H23" s="2">
        <f t="shared" si="2"/>
        <v>-0.16103822558046307</v>
      </c>
      <c r="I23" s="2">
        <f t="shared" si="3"/>
        <v>-9.1659082920818438E-2</v>
      </c>
      <c r="J23" s="2">
        <f t="shared" si="4"/>
        <v>-0.18080286265113271</v>
      </c>
      <c r="K23" s="2">
        <f t="shared" si="5"/>
        <v>-2.4487855379956867E-2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2">
      <c r="A24" s="1">
        <v>44228</v>
      </c>
      <c r="B24">
        <v>159.75</v>
      </c>
      <c r="C24">
        <v>675.5</v>
      </c>
      <c r="D24">
        <v>54.380001</v>
      </c>
      <c r="E24">
        <v>18.670000000000002</v>
      </c>
      <c r="F24">
        <v>307.38000499999998</v>
      </c>
      <c r="G24" s="2">
        <f t="shared" si="1"/>
        <v>0.17436086204641804</v>
      </c>
      <c r="H24" s="2">
        <f t="shared" si="2"/>
        <v>-1.1269790253809298E-2</v>
      </c>
      <c r="I24" s="2">
        <f t="shared" si="3"/>
        <v>0.10283800990151457</v>
      </c>
      <c r="J24" s="2">
        <f t="shared" si="4"/>
        <v>5.8763929641806469E-2</v>
      </c>
      <c r="K24" s="2">
        <f t="shared" si="5"/>
        <v>-0.13728434272034326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2">
      <c r="A25" s="1">
        <v>44256</v>
      </c>
      <c r="B25">
        <v>190.179993</v>
      </c>
      <c r="C25">
        <v>667.92999299999997</v>
      </c>
      <c r="D25">
        <v>60.27</v>
      </c>
      <c r="E25">
        <v>19.799999</v>
      </c>
      <c r="F25">
        <v>267.95001200000002</v>
      </c>
      <c r="G25" s="2">
        <f t="shared" si="1"/>
        <v>4.2868496200367284E-2</v>
      </c>
      <c r="H25" s="2">
        <f t="shared" si="2"/>
        <v>1.3517476968185012E-2</v>
      </c>
      <c r="I25" s="2">
        <f t="shared" si="3"/>
        <v>2.0365263210285381E-2</v>
      </c>
      <c r="J25" s="2">
        <f t="shared" si="4"/>
        <v>6.8790834233580331E-2</v>
      </c>
      <c r="K25" s="2">
        <f t="shared" si="5"/>
        <v>4.1127973142826145E-2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2">
      <c r="A26" s="1">
        <v>44287</v>
      </c>
      <c r="B26">
        <v>198.509995</v>
      </c>
      <c r="C26">
        <v>677.02002000000005</v>
      </c>
      <c r="D26">
        <v>61.509998000000003</v>
      </c>
      <c r="E26">
        <v>21.209999</v>
      </c>
      <c r="F26">
        <v>279.20001200000002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">
      <c r="F27" t="s">
        <v>36</v>
      </c>
      <c r="G27" s="9">
        <f>AVERAGE(G2:G25)*12</f>
        <v>0.28110673521401336</v>
      </c>
      <c r="H27" s="9">
        <f>AVERAGE(H2:H25)*12</f>
        <v>1.3259865693097299</v>
      </c>
      <c r="I27" s="9">
        <f>AVERAGE(I2:I25)*12</f>
        <v>0.34163947259022392</v>
      </c>
      <c r="J27" s="9">
        <f>AVERAGE(J2:J25)*12</f>
        <v>0.2556485817585209</v>
      </c>
      <c r="K27" s="9">
        <f>AVERAGE(K2:K25)*12</f>
        <v>0.36048305339719033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">
      <c r="F28" t="s">
        <v>32</v>
      </c>
      <c r="G28" s="2">
        <f>_xlfn.STDEV.P(G2:G25)*SQRT(12)</f>
        <v>0.34976594437563191</v>
      </c>
      <c r="H28" s="2">
        <f>_xlfn.STDEV.P(H2:H25)*SQRT(12)</f>
        <v>0.73788019628195833</v>
      </c>
      <c r="I28" s="2">
        <f>_xlfn.STDEV.P(I2:I25)*SQRT(12)</f>
        <v>0.28252356701048981</v>
      </c>
      <c r="J28" s="2">
        <f>_xlfn.STDEV.P(J2:J25)*SQRT(12)</f>
        <v>0.39436590464382754</v>
      </c>
      <c r="K28" s="2">
        <f>_xlfn.STDEV.P(K2:K25)*SQRT(12)</f>
        <v>0.46809782056032678</v>
      </c>
      <c r="M28" s="6"/>
      <c r="N28" s="6"/>
      <c r="O28" s="20">
        <v>0.25564858175852101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">
      <c r="D29" t="s">
        <v>19</v>
      </c>
      <c r="E29" s="4">
        <v>0.01</v>
      </c>
      <c r="F29" t="s">
        <v>35</v>
      </c>
      <c r="G29" s="9">
        <f>G27-E29</f>
        <v>0.27110673521401335</v>
      </c>
      <c r="H29" s="9">
        <f>H27-$E$29</f>
        <v>1.3159865693097299</v>
      </c>
      <c r="I29" s="9">
        <f>I27-$E$29</f>
        <v>0.33163947259022392</v>
      </c>
      <c r="J29" s="9">
        <f>J27-$E$29</f>
        <v>0.24564858175852089</v>
      </c>
      <c r="K29" s="9">
        <f>K27-$E$29</f>
        <v>0.35048305339719033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">
      <c r="E30" s="4"/>
      <c r="G30">
        <v>1</v>
      </c>
      <c r="H30">
        <v>2</v>
      </c>
      <c r="I30">
        <v>3</v>
      </c>
      <c r="J30">
        <v>4</v>
      </c>
      <c r="K30">
        <v>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">
      <c r="E31" t="s">
        <v>33</v>
      </c>
      <c r="F31">
        <v>1</v>
      </c>
      <c r="G31" s="16">
        <f>G28^2</f>
        <v>0.12233621584497764</v>
      </c>
      <c r="H31" s="16">
        <f>_xlfn.COVARIANCE.P(G2:G25,H2:H25)*12</f>
        <v>0.12092608862859716</v>
      </c>
      <c r="I31" s="16">
        <f>_xlfn.COVARIANCE.P(G2:G25,I2:I25)*12</f>
        <v>3.7887726949280866E-2</v>
      </c>
      <c r="J31" s="16">
        <f>_xlfn.COVARIANCE.P(G2:G25,J2:J25)*12</f>
        <v>6.3585242039202891E-2</v>
      </c>
      <c r="K31" s="16">
        <f>_xlfn.COVARIANCE.P(G2:G25,K2:K25)*12</f>
        <v>5.7938958128621793E-2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">
      <c r="A32" t="s">
        <v>61</v>
      </c>
      <c r="B32" s="2" cm="1">
        <f t="array" ref="B32">MMULT(G27:K27,I46:I50)</f>
        <v>0.2599999998072603</v>
      </c>
      <c r="F32">
        <v>2</v>
      </c>
      <c r="G32" s="16">
        <f>H31</f>
        <v>0.12092608862859716</v>
      </c>
      <c r="H32" s="16">
        <f>H28^2</f>
        <v>0.54446718406510131</v>
      </c>
      <c r="I32" s="16">
        <f>_xlfn.COVARIANCE.P(H2:H25,I2:I25)*12</f>
        <v>5.8112499007845542E-2</v>
      </c>
      <c r="J32" s="16">
        <f>_xlfn.COVARIANCE.P(H2:H25,J2:J25)*12</f>
        <v>9.2876022390468882E-2</v>
      </c>
      <c r="K32" s="16">
        <f>_xlfn.COVARIANCE.P(H2:H25,K2:K25)*12</f>
        <v>0.2056672324591402</v>
      </c>
      <c r="M32" s="6"/>
      <c r="N32" s="6"/>
      <c r="O32" s="20">
        <v>1.3259865693097299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48" x14ac:dyDescent="0.2">
      <c r="A33" t="s">
        <v>62</v>
      </c>
      <c r="B33" s="2" cm="1">
        <f t="array" ref="B33">MMULT(MMULT(TRANSPOSE(I46:I50),G31:K35),I46:I50)</f>
        <v>0.12849759802631322</v>
      </c>
      <c r="F33">
        <v>3</v>
      </c>
      <c r="G33" s="16">
        <f>I31</f>
        <v>3.7887726949280866E-2</v>
      </c>
      <c r="H33" s="16">
        <f>I32</f>
        <v>5.8112499007845542E-2</v>
      </c>
      <c r="I33" s="16">
        <f>I28^2</f>
        <v>7.9819565916330729E-2</v>
      </c>
      <c r="J33" s="16">
        <f>_xlfn.COVARIANCE.P(I2:I25,J2:J25)*12</f>
        <v>9.8272697195724179E-2</v>
      </c>
      <c r="K33" s="16">
        <f>_xlfn.COVARIANCE.P(I2:I25,K2:K25)*12</f>
        <v>3.2562163883724196E-2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48" x14ac:dyDescent="0.2">
      <c r="A34" t="s">
        <v>63</v>
      </c>
      <c r="B34" s="2">
        <f>SQRT(B33)</f>
        <v>0.35846561623998641</v>
      </c>
      <c r="F34">
        <v>4</v>
      </c>
      <c r="G34" s="16">
        <f>J31</f>
        <v>6.3585242039202891E-2</v>
      </c>
      <c r="H34" s="16">
        <f>J32</f>
        <v>9.2876022390468882E-2</v>
      </c>
      <c r="I34" s="16">
        <f>J33</f>
        <v>9.8272697195724179E-2</v>
      </c>
      <c r="J34" s="16">
        <f>J28^2</f>
        <v>0.15552446674554446</v>
      </c>
      <c r="K34" s="16">
        <f>_xlfn.COVARIANCE.P(J2:J25,K2:K25)*12</f>
        <v>5.6853940586557856E-2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48" x14ac:dyDescent="0.2">
      <c r="A35" t="s">
        <v>64</v>
      </c>
      <c r="B35" s="19">
        <f>(B32-E29)/B34</f>
        <v>0.69741695850652996</v>
      </c>
      <c r="F35">
        <v>5</v>
      </c>
      <c r="G35" s="16">
        <f>K31</f>
        <v>5.7938958128621793E-2</v>
      </c>
      <c r="H35" s="16">
        <f>K32</f>
        <v>0.2056672324591402</v>
      </c>
      <c r="I35" s="16">
        <f>K33</f>
        <v>3.2562163883724196E-2</v>
      </c>
      <c r="J35" s="16">
        <f>K34</f>
        <v>5.6853940586557856E-2</v>
      </c>
      <c r="K35" s="16">
        <f>K28^2</f>
        <v>0.2191155696133279</v>
      </c>
      <c r="L35" s="1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48" x14ac:dyDescent="0.2"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48" x14ac:dyDescent="0.2">
      <c r="E37" t="s">
        <v>34</v>
      </c>
      <c r="G37">
        <v>1</v>
      </c>
      <c r="H37">
        <v>2</v>
      </c>
      <c r="I37">
        <v>3</v>
      </c>
      <c r="J37">
        <v>4</v>
      </c>
      <c r="K37">
        <v>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48" x14ac:dyDescent="0.2">
      <c r="F38">
        <v>1</v>
      </c>
      <c r="G38" s="14">
        <v>1</v>
      </c>
      <c r="H38" s="11">
        <f>CORREL(G2:G25,H2:H25)</f>
        <v>0.4685507418951782</v>
      </c>
      <c r="I38" s="11">
        <f>CORREL(G2:G25,I2:I25)</f>
        <v>0.3834125715933584</v>
      </c>
      <c r="J38" s="11">
        <f>CORREL(G2:G25,J2:J25)</f>
        <v>0.46097720145412702</v>
      </c>
      <c r="K38" s="11">
        <f>CORREL(G2:G25,K2:K25)</f>
        <v>0.35388042565813255</v>
      </c>
      <c r="M38" s="6"/>
      <c r="N38" s="6"/>
      <c r="O38" s="6">
        <v>0.25564858175852101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48" x14ac:dyDescent="0.2">
      <c r="F39">
        <v>2</v>
      </c>
      <c r="G39" s="11">
        <f>H38</f>
        <v>0.4685507418951782</v>
      </c>
      <c r="H39" s="14">
        <v>1</v>
      </c>
      <c r="I39" s="11">
        <f>CORREL(H2:H25,I2:I25)</f>
        <v>0.2787590760301541</v>
      </c>
      <c r="J39" s="11">
        <f>CORREL(H2:H25,J2:J25)</f>
        <v>0.31916730203742222</v>
      </c>
      <c r="K39" s="11">
        <f>CORREL(H2:H25,K2:K25)</f>
        <v>0.59544634029913779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48" x14ac:dyDescent="0.2">
      <c r="D40" s="11"/>
      <c r="F40">
        <v>3</v>
      </c>
      <c r="G40" s="11">
        <f>I38</f>
        <v>0.3834125715933584</v>
      </c>
      <c r="H40" s="11">
        <f>I39</f>
        <v>0.2787590760301541</v>
      </c>
      <c r="I40" s="14">
        <v>1</v>
      </c>
      <c r="J40" s="11">
        <f>CORREL(I2:I25,J2:J25)</f>
        <v>0.88202081568297552</v>
      </c>
      <c r="K40" s="11">
        <f>CORREL(I2:I25,K2:K25)</f>
        <v>0.2462192237915882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48" x14ac:dyDescent="0.2">
      <c r="F41">
        <v>4</v>
      </c>
      <c r="G41" s="11">
        <f>J38</f>
        <v>0.46097720145412702</v>
      </c>
      <c r="H41" s="11">
        <f>J39</f>
        <v>0.31916730203742222</v>
      </c>
      <c r="I41" s="11">
        <f>J40</f>
        <v>0.88202081568297552</v>
      </c>
      <c r="J41" s="14">
        <v>1</v>
      </c>
      <c r="K41" s="11">
        <f>CORREL(J2:J25,K2:K25)</f>
        <v>0.30798147300339018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48" x14ac:dyDescent="0.2">
      <c r="F42">
        <v>5</v>
      </c>
      <c r="G42" s="11">
        <f>K38</f>
        <v>0.35388042565813255</v>
      </c>
      <c r="H42" s="11">
        <f>K39</f>
        <v>0.59544634029913779</v>
      </c>
      <c r="I42" s="11">
        <f>K40</f>
        <v>0.2462192237915882</v>
      </c>
      <c r="J42" s="11">
        <f>K41</f>
        <v>0.30798147300339018</v>
      </c>
      <c r="K42" s="14"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48" x14ac:dyDescent="0.2"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48" x14ac:dyDescent="0.2">
      <c r="M44" s="6"/>
      <c r="N44" s="6"/>
      <c r="O44" s="6"/>
      <c r="P44" s="6"/>
      <c r="S44" s="6"/>
      <c r="T44" s="6"/>
      <c r="U44" s="6"/>
      <c r="V44" s="6"/>
      <c r="W44" s="6"/>
      <c r="X44" s="6"/>
    </row>
    <row r="45" spans="1:48" x14ac:dyDescent="0.2">
      <c r="A45" t="s">
        <v>58</v>
      </c>
      <c r="G45" t="s">
        <v>59</v>
      </c>
      <c r="H45" t="s">
        <v>60</v>
      </c>
      <c r="I45" t="s">
        <v>57</v>
      </c>
      <c r="J45" t="s">
        <v>65</v>
      </c>
      <c r="K45" t="s">
        <v>66</v>
      </c>
      <c r="L45" t="s">
        <v>67</v>
      </c>
      <c r="M45" t="s">
        <v>68</v>
      </c>
    </row>
    <row r="46" spans="1:48" x14ac:dyDescent="0.2">
      <c r="A46" cm="1">
        <f t="array" ref="A46:E50">MINVERSE(G31:K35)</f>
        <v>12.224737616327133</v>
      </c>
      <c r="B46">
        <v>-1.9105593295013166</v>
      </c>
      <c r="C46">
        <v>1.4307216411193027</v>
      </c>
      <c r="D46">
        <v>-4.5929183948887005</v>
      </c>
      <c r="E46">
        <v>-0.46008138227852258</v>
      </c>
      <c r="G46" cm="1">
        <f t="array" ref="G46:G50">MMULT(_xlfn.ANCHORARRAY(A46),TRANSPOSE(G29:K29))</f>
        <v>-1.5072560507729926E-2</v>
      </c>
      <c r="H46">
        <f>G46/$G$51</f>
        <v>-2.6205152960383452E-3</v>
      </c>
      <c r="I46" s="15">
        <v>0.17092433888996986</v>
      </c>
      <c r="J46" s="21">
        <v>-2.6232120811876627E-3</v>
      </c>
      <c r="K46" s="21">
        <v>0</v>
      </c>
      <c r="L46" s="22">
        <v>0.32864902191664563</v>
      </c>
      <c r="M46" s="22">
        <v>0.26473412007636643</v>
      </c>
    </row>
    <row r="47" spans="1:48" x14ac:dyDescent="0.2">
      <c r="A47">
        <v>-1.910559329501317</v>
      </c>
      <c r="B47">
        <v>3.2395660473858028</v>
      </c>
      <c r="C47">
        <v>-0.61273051811656276</v>
      </c>
      <c r="D47">
        <v>0.14064323303710016</v>
      </c>
      <c r="E47">
        <v>-2.4809786806435365</v>
      </c>
      <c r="G47">
        <v>2.7070621079538535</v>
      </c>
      <c r="H47">
        <f>G47/$G$51</f>
        <v>0.47064980482783869</v>
      </c>
      <c r="I47" s="15">
        <v>0</v>
      </c>
      <c r="J47" s="21">
        <v>0.47065067181440839</v>
      </c>
      <c r="K47" s="21">
        <v>0.45174836651822092</v>
      </c>
      <c r="L47" s="22">
        <v>-7.9759935777089314E-2</v>
      </c>
      <c r="M47" s="22">
        <v>0</v>
      </c>
    </row>
    <row r="48" spans="1:48" x14ac:dyDescent="0.2">
      <c r="A48">
        <v>1.4307216411192965</v>
      </c>
      <c r="B48">
        <v>-0.61273051811656365</v>
      </c>
      <c r="C48">
        <v>56.8246297648884</v>
      </c>
      <c r="D48">
        <v>-36.579980176412455</v>
      </c>
      <c r="E48">
        <v>1.2436687255845222</v>
      </c>
      <c r="G48">
        <v>9.8768879473055549</v>
      </c>
      <c r="H48">
        <f>G48/$G$51</f>
        <v>1.7171956901348768</v>
      </c>
      <c r="I48" s="15">
        <v>0</v>
      </c>
      <c r="J48" s="21">
        <v>1.717196061193607</v>
      </c>
      <c r="K48" s="21">
        <v>0.54825163348177919</v>
      </c>
      <c r="L48" s="22">
        <v>1.0954956448231958</v>
      </c>
      <c r="M48" s="22">
        <v>0.60935847721195113</v>
      </c>
      <c r="P48" t="s">
        <v>69</v>
      </c>
      <c r="Q48" s="15">
        <v>0.48490590602197803</v>
      </c>
      <c r="R48" s="15">
        <v>0.46277924657897512</v>
      </c>
      <c r="S48" s="15">
        <v>0.4351209220568602</v>
      </c>
      <c r="T48" s="15">
        <v>0.40746261235128423</v>
      </c>
      <c r="U48" s="15">
        <v>0.37980428323739646</v>
      </c>
      <c r="V48" s="15">
        <v>0.35214594607292299</v>
      </c>
      <c r="W48" s="15">
        <v>0.32448762406654197</v>
      </c>
      <c r="X48" s="15">
        <v>0.29682931347885921</v>
      </c>
      <c r="Y48" s="15">
        <v>0.26917096111411415</v>
      </c>
      <c r="Z48" s="15">
        <v>0.24151264209693224</v>
      </c>
      <c r="AA48" s="15">
        <v>0.21385431510069716</v>
      </c>
      <c r="AB48" s="15">
        <v>0.18619598620593644</v>
      </c>
      <c r="AC48" s="15">
        <v>0.15853767750551145</v>
      </c>
      <c r="AD48" s="15">
        <v>0.13087934064786189</v>
      </c>
      <c r="AE48" s="15">
        <v>0.10322099421977944</v>
      </c>
      <c r="AF48" s="15">
        <v>7.5562687054340855E-2</v>
      </c>
      <c r="AG48" s="15">
        <v>4.790436705599143E-2</v>
      </c>
      <c r="AH48" s="15">
        <v>2.0246035698665954E-2</v>
      </c>
      <c r="AI48" s="15">
        <v>-7.4122852987394128E-3</v>
      </c>
      <c r="AJ48" s="15">
        <v>-3.507060747751186E-2</v>
      </c>
      <c r="AK48" s="15">
        <v>-6.272897903672045E-2</v>
      </c>
      <c r="AL48" s="15">
        <v>-9.038727326676449E-2</v>
      </c>
      <c r="AM48" s="15">
        <v>-0.11804560774343795</v>
      </c>
      <c r="AN48" s="15">
        <v>-0.14570393638860013</v>
      </c>
      <c r="AO48" s="15">
        <v>-0.17336227961013811</v>
      </c>
      <c r="AP48" s="15">
        <v>-0.20102060990750942</v>
      </c>
      <c r="AQ48" s="15">
        <v>-0.22867889972632527</v>
      </c>
      <c r="AR48" s="15">
        <v>-0.25633721688402517</v>
      </c>
      <c r="AS48" s="15">
        <v>-0.2839955493425394</v>
      </c>
      <c r="AT48" s="15">
        <v>-0.31165386345554957</v>
      </c>
      <c r="AU48" s="15">
        <v>-0.39462883571980784</v>
      </c>
      <c r="AV48" s="15">
        <v>-0.50526217991654054</v>
      </c>
    </row>
    <row r="49" spans="1:48" x14ac:dyDescent="0.2">
      <c r="A49">
        <v>-4.5929183948886996</v>
      </c>
      <c r="B49">
        <v>0.14064323303710063</v>
      </c>
      <c r="C49">
        <v>-36.579980176412455</v>
      </c>
      <c r="D49">
        <v>31.989115193843592</v>
      </c>
      <c r="E49">
        <v>-1.7817115593463544</v>
      </c>
      <c r="G49">
        <v>-5.9578307669829611</v>
      </c>
      <c r="H49">
        <f>G49/$G$51</f>
        <v>-1.0358284279621792</v>
      </c>
      <c r="I49" s="15">
        <v>0.82907566111003006</v>
      </c>
      <c r="J49" s="21">
        <v>-1.0358269958000388</v>
      </c>
      <c r="K49" s="15">
        <v>0</v>
      </c>
      <c r="L49" s="22">
        <v>-0.53162437857093148</v>
      </c>
      <c r="M49" s="22">
        <v>0</v>
      </c>
      <c r="P49" t="s">
        <v>70</v>
      </c>
      <c r="Q49" s="15">
        <v>-0.33938330149576618</v>
      </c>
      <c r="R49" s="15">
        <v>-0.30261948888399293</v>
      </c>
      <c r="S49" s="15">
        <v>-0.25666472587776207</v>
      </c>
      <c r="T49" s="15">
        <v>-0.2107099652582724</v>
      </c>
      <c r="U49" s="15">
        <v>-0.16475519828118992</v>
      </c>
      <c r="V49" s="15">
        <v>-0.11880044110155256</v>
      </c>
      <c r="W49" s="15">
        <v>-7.2845674839825666E-2</v>
      </c>
      <c r="X49" s="15">
        <v>-2.6890916374835802E-2</v>
      </c>
      <c r="Y49" s="15">
        <v>1.9063847006793002E-2</v>
      </c>
      <c r="Z49" s="15">
        <v>6.5018606622221004E-2</v>
      </c>
      <c r="AA49" s="15">
        <v>0.11097336965946289</v>
      </c>
      <c r="AB49" s="15">
        <v>0.15692813071570355</v>
      </c>
      <c r="AC49" s="15">
        <v>0.20288289527538267</v>
      </c>
      <c r="AD49" s="15">
        <v>0.24883766078835357</v>
      </c>
      <c r="AE49" s="15">
        <v>0.29479241434559778</v>
      </c>
      <c r="AF49" s="15">
        <v>0.34074718412344834</v>
      </c>
      <c r="AG49" s="15">
        <v>0.38670194323256346</v>
      </c>
      <c r="AH49" s="15">
        <v>0.43265670332484818</v>
      </c>
      <c r="AI49" s="15">
        <v>0.47861146977042779</v>
      </c>
      <c r="AJ49" s="15">
        <v>0.52456623004973646</v>
      </c>
      <c r="AK49" s="15">
        <v>0.57052098351335645</v>
      </c>
      <c r="AL49" s="15">
        <v>0.61647575164928015</v>
      </c>
      <c r="AM49" s="15">
        <v>0.66243051027897382</v>
      </c>
      <c r="AN49" s="15">
        <v>0.70838527215243352</v>
      </c>
      <c r="AO49" s="15">
        <v>0.75434003101400604</v>
      </c>
      <c r="AP49" s="15">
        <v>0.80029479116369817</v>
      </c>
      <c r="AQ49" s="15">
        <v>0.84624956092396308</v>
      </c>
      <c r="AR49" s="15">
        <v>0.89220432397822003</v>
      </c>
      <c r="AS49" s="15">
        <v>0.93815908602869591</v>
      </c>
      <c r="AT49" s="15">
        <v>0.98411384933942314</v>
      </c>
      <c r="AU49" s="15">
        <v>1.12197813419153</v>
      </c>
      <c r="AV49" s="15">
        <v>1.3057971748088006</v>
      </c>
    </row>
    <row r="50" spans="1:48" x14ac:dyDescent="0.2">
      <c r="A50">
        <v>-0.46008138227852191</v>
      </c>
      <c r="B50">
        <v>-2.480978680643537</v>
      </c>
      <c r="C50">
        <v>1.2436687255845209</v>
      </c>
      <c r="D50">
        <v>-1.7817115593463535</v>
      </c>
      <c r="E50">
        <v>7.2916472164852122</v>
      </c>
      <c r="G50">
        <v>-0.85929228065047569</v>
      </c>
      <c r="H50">
        <f>G50/$G$51</f>
        <v>-0.14939655170449784</v>
      </c>
      <c r="I50" s="15">
        <v>0</v>
      </c>
      <c r="J50" s="21">
        <v>-0.14939652512678894</v>
      </c>
      <c r="K50" s="15">
        <v>0</v>
      </c>
      <c r="L50" s="22">
        <v>0.18723964760817921</v>
      </c>
      <c r="M50" s="22">
        <v>0.12590740271168246</v>
      </c>
      <c r="P50" t="s">
        <v>71</v>
      </c>
      <c r="Q50" s="15">
        <v>0.80224535188666379</v>
      </c>
      <c r="R50" s="15">
        <v>0.84377086268656898</v>
      </c>
      <c r="S50" s="15">
        <v>0.89567775940398209</v>
      </c>
      <c r="T50" s="15">
        <v>0.94758469013301228</v>
      </c>
      <c r="U50" s="15">
        <v>0.9994915476029671</v>
      </c>
      <c r="V50" s="15">
        <v>1.0513985377313606</v>
      </c>
      <c r="W50" s="15">
        <v>1.1033053987772368</v>
      </c>
      <c r="X50" s="15">
        <v>1.1552123557700533</v>
      </c>
      <c r="Y50" s="15">
        <v>1.2071192642968087</v>
      </c>
      <c r="Z50" s="15">
        <v>1.2590262049799283</v>
      </c>
      <c r="AA50" s="15">
        <v>1.3109331044700112</v>
      </c>
      <c r="AB50" s="15">
        <v>1.3628400356927379</v>
      </c>
      <c r="AC50" s="15">
        <v>1.4147469232701875</v>
      </c>
      <c r="AD50" s="15">
        <v>1.4666538079539633</v>
      </c>
      <c r="AE50" s="15">
        <v>1.5185608013707832</v>
      </c>
      <c r="AF50" s="15">
        <v>1.5704676286600041</v>
      </c>
      <c r="AG50" s="15">
        <v>1.6223745734346715</v>
      </c>
      <c r="AH50" s="15">
        <v>1.6742815302716432</v>
      </c>
      <c r="AI50" s="15">
        <v>1.7261884055709125</v>
      </c>
      <c r="AJ50" s="15">
        <v>1.778095344756373</v>
      </c>
      <c r="AK50" s="15">
        <v>1.830002316747021</v>
      </c>
      <c r="AL50" s="15">
        <v>1.8819091563749006</v>
      </c>
      <c r="AM50" s="15">
        <v>1.9338161516725789</v>
      </c>
      <c r="AN50" s="15">
        <v>1.9857230596137401</v>
      </c>
      <c r="AO50" s="15">
        <v>2.0376300099491615</v>
      </c>
      <c r="AP50" s="15">
        <v>2.0895369716882373</v>
      </c>
      <c r="AQ50" s="15">
        <v>2.141443769486127</v>
      </c>
      <c r="AR50" s="15">
        <v>2.1933506846805226</v>
      </c>
      <c r="AS50" s="15">
        <v>2.245257568416644</v>
      </c>
      <c r="AT50" s="15">
        <v>2.2971644874040016</v>
      </c>
      <c r="AU50" s="15">
        <v>2.452885295546325</v>
      </c>
      <c r="AV50" s="15">
        <v>2.660513096786933</v>
      </c>
    </row>
    <row r="51" spans="1:48" x14ac:dyDescent="0.2">
      <c r="G51">
        <f>SUM(_xlfn.ANCHORARRAY(G46))</f>
        <v>5.7517544471182411</v>
      </c>
      <c r="H51" t="s">
        <v>61</v>
      </c>
      <c r="I51">
        <f>SUM(I46:I50)</f>
        <v>0.99999999999999989</v>
      </c>
      <c r="J51" s="9">
        <v>0.89133840579067991</v>
      </c>
      <c r="K51" s="2">
        <v>0.78631590619316416</v>
      </c>
      <c r="L51" s="2">
        <v>0.29247710555803552</v>
      </c>
      <c r="M51" s="2">
        <v>0.32798694016729824</v>
      </c>
      <c r="P51" t="s">
        <v>72</v>
      </c>
      <c r="Q51" s="15">
        <v>-0.2937958969472001</v>
      </c>
      <c r="R51" s="15">
        <v>-0.32747343521490452</v>
      </c>
      <c r="S51" s="15">
        <v>-0.369570377032648</v>
      </c>
      <c r="T51" s="15">
        <v>-0.41166735945247956</v>
      </c>
      <c r="U51" s="15">
        <v>-0.45376425346751947</v>
      </c>
      <c r="V51" s="15">
        <v>-0.49586125347477378</v>
      </c>
      <c r="W51" s="15">
        <v>-0.53795816010235664</v>
      </c>
      <c r="X51" s="15">
        <v>-0.58005516641761889</v>
      </c>
      <c r="Y51" s="15">
        <v>-0.62215208511871267</v>
      </c>
      <c r="Z51" s="15">
        <v>-0.6642490695351092</v>
      </c>
      <c r="AA51" s="15">
        <v>-0.70634600899161148</v>
      </c>
      <c r="AB51" s="15">
        <v>-0.7484429709590662</v>
      </c>
      <c r="AC51" s="15">
        <v>-0.79053990810582087</v>
      </c>
      <c r="AD51" s="15">
        <v>-0.83263681463335548</v>
      </c>
      <c r="AE51" s="15">
        <v>-0.87473384157914469</v>
      </c>
      <c r="AF51" s="15">
        <v>-0.91683072298277057</v>
      </c>
      <c r="AG51" s="15">
        <v>-0.95892771006526301</v>
      </c>
      <c r="AH51" s="15">
        <v>-1.0010246836500674</v>
      </c>
      <c r="AI51" s="15">
        <v>-1.0431215938998299</v>
      </c>
      <c r="AJ51" s="15">
        <v>-1.0852185695390097</v>
      </c>
      <c r="AK51" s="15">
        <v>-1.1273155744675492</v>
      </c>
      <c r="AL51" s="15">
        <v>-1.1694124810154558</v>
      </c>
      <c r="AM51" s="15">
        <v>-1.2115094726217506</v>
      </c>
      <c r="AN51" s="15">
        <v>-1.2536064230669657</v>
      </c>
      <c r="AO51" s="15">
        <v>-1.2957033978346557</v>
      </c>
      <c r="AP51" s="15">
        <v>-1.3378003725744196</v>
      </c>
      <c r="AQ51" s="15">
        <v>-1.3798972599837036</v>
      </c>
      <c r="AR51" s="15">
        <v>-1.421994209555633</v>
      </c>
      <c r="AS51" s="15">
        <v>-1.4640911511325332</v>
      </c>
      <c r="AT51" s="15">
        <v>-1.5061881013294998</v>
      </c>
      <c r="AU51" s="15">
        <v>-1.6324789982235497</v>
      </c>
      <c r="AV51" s="15">
        <v>-1.8008668736358358</v>
      </c>
    </row>
    <row r="52" spans="1:48" x14ac:dyDescent="0.2">
      <c r="H52" t="s">
        <v>62</v>
      </c>
      <c r="J52" s="9">
        <v>0.15322964634637798</v>
      </c>
      <c r="K52" s="2">
        <v>0.16389048937989137</v>
      </c>
      <c r="L52" s="2">
        <v>4.9111468061072999E-2</v>
      </c>
      <c r="M52" s="2">
        <v>6.2768721131742047E-2</v>
      </c>
      <c r="P52" t="s">
        <v>73</v>
      </c>
      <c r="Q52" s="15">
        <v>0.34602794053432417</v>
      </c>
      <c r="R52" s="15">
        <v>0.32354281483335301</v>
      </c>
      <c r="S52" s="15">
        <v>0.29543642144956794</v>
      </c>
      <c r="T52" s="15">
        <v>0.26733002222645558</v>
      </c>
      <c r="U52" s="15">
        <v>0.23922362090834587</v>
      </c>
      <c r="V52" s="15">
        <v>0.21111721077204273</v>
      </c>
      <c r="W52" s="15">
        <v>0.18301081209840359</v>
      </c>
      <c r="X52" s="15">
        <v>0.15490441354354237</v>
      </c>
      <c r="Y52" s="15">
        <v>0.12679801270099642</v>
      </c>
      <c r="Z52" s="15">
        <v>9.8691615836027646E-2</v>
      </c>
      <c r="AA52" s="15">
        <v>7.0585219761440263E-2</v>
      </c>
      <c r="AB52" s="15">
        <v>4.2478818344688335E-2</v>
      </c>
      <c r="AC52" s="15">
        <v>1.4372412054739103E-2</v>
      </c>
      <c r="AD52" s="15">
        <v>-1.3733994756823225E-2</v>
      </c>
      <c r="AE52" s="15">
        <v>-4.1840368357016128E-2</v>
      </c>
      <c r="AF52" s="15">
        <v>-6.9946776855022624E-2</v>
      </c>
      <c r="AG52" s="15">
        <v>-9.8053173657963399E-2</v>
      </c>
      <c r="AH52" s="15">
        <v>-0.12615958564508994</v>
      </c>
      <c r="AI52" s="15">
        <v>-0.15426599614277092</v>
      </c>
      <c r="AJ52" s="15">
        <v>-0.18237239778958794</v>
      </c>
      <c r="AK52" s="15">
        <v>-0.21047874675610778</v>
      </c>
      <c r="AL52" s="15">
        <v>-0.23858515374196074</v>
      </c>
      <c r="AM52" s="15">
        <v>-0.26669158158636447</v>
      </c>
      <c r="AN52" s="15">
        <v>-0.29479797231060789</v>
      </c>
      <c r="AO52" s="15">
        <v>-0.32290436351837443</v>
      </c>
      <c r="AP52" s="15">
        <v>-0.3510107803700066</v>
      </c>
      <c r="AQ52" s="15">
        <v>-0.37911717070006085</v>
      </c>
      <c r="AR52" s="15">
        <v>-0.40722358221908422</v>
      </c>
      <c r="AS52" s="15">
        <v>-0.43532995397026697</v>
      </c>
      <c r="AT52" s="15">
        <v>-0.46343637195837506</v>
      </c>
      <c r="AU52" s="15">
        <v>-0.54775559579449729</v>
      </c>
      <c r="AV52" s="15">
        <v>-0.6601812180433575</v>
      </c>
    </row>
    <row r="53" spans="1:48" x14ac:dyDescent="0.2">
      <c r="H53" t="s">
        <v>63</v>
      </c>
      <c r="J53" s="9">
        <v>0.39144558542200725</v>
      </c>
      <c r="K53" s="2">
        <v>0.40483390344669917</v>
      </c>
      <c r="L53" s="2">
        <v>0.22161107386832679</v>
      </c>
      <c r="M53" s="2">
        <v>0.25053686581368029</v>
      </c>
      <c r="P53" t="s">
        <v>61</v>
      </c>
      <c r="Q53" s="2" cm="1">
        <f t="array" ref="Q53">MMULT($G$27:$K$27,Q48:Q52)</f>
        <v>9.9999995864994418E-3</v>
      </c>
      <c r="R53" s="2" cm="1">
        <f t="array" ref="R53">MMULT($G$27:$K$27,R48:R52)</f>
        <v>5.0000000293872179E-2</v>
      </c>
      <c r="S53" s="2" cm="1">
        <f t="array" ref="S53">MMULT($G$27:$K$27,S48:S52)</f>
        <v>0.10000000036733021</v>
      </c>
      <c r="T53" s="2" cm="1">
        <f t="array" ref="T53">MMULT($G$27:$K$27,T48:T52)</f>
        <v>0.15000000057589652</v>
      </c>
      <c r="U53" s="2" cm="1">
        <f t="array" ref="U53">MMULT($G$27:$K$27,U48:U52)</f>
        <v>0.20000000057589506</v>
      </c>
      <c r="V53" s="2" cm="1">
        <f t="array" ref="V53">MMULT($G$27:$K$27,V48:V52)</f>
        <v>0.25000000036732956</v>
      </c>
      <c r="W53" s="2" cm="1">
        <f t="array" ref="W53">MMULT($G$27:$K$27,W48:W52)</f>
        <v>0.30000000036732821</v>
      </c>
      <c r="X53" s="2" cm="1">
        <f t="array" ref="X53">MMULT($G$27:$K$27,X48:X52)</f>
        <v>0.35000000057589697</v>
      </c>
      <c r="Y53" s="2" cm="1">
        <f t="array" ref="Y53">MMULT($G$27:$K$27,Y48:Y52)</f>
        <v>0.40000000057589608</v>
      </c>
      <c r="Z53" s="2" cm="1">
        <f t="array" ref="Z53">MMULT($G$27:$K$27,Z48:Z52)</f>
        <v>0.45000000057589667</v>
      </c>
      <c r="AA53" s="2" cm="1">
        <f t="array" ref="AA53">MMULT($G$27:$K$27,AA48:AA52)</f>
        <v>0.50000000057589589</v>
      </c>
      <c r="AB53" s="2" cm="1">
        <f t="array" ref="AB53">MMULT($G$27:$K$27,AB48:AB52)</f>
        <v>0.55000000057589649</v>
      </c>
      <c r="AC53" s="2" cm="1">
        <f t="array" ref="AC53">MMULT($G$27:$K$27,AC48:AC52)</f>
        <v>0.60000000057589553</v>
      </c>
      <c r="AD53" s="2" cm="1">
        <f t="array" ref="AD53">MMULT($G$27:$K$27,AD48:AD52)</f>
        <v>0.65000000057589546</v>
      </c>
      <c r="AE53" s="2" cm="1">
        <f t="array" ref="AE53">MMULT($G$27:$K$27,AE48:AE52)</f>
        <v>0.70000000036732912</v>
      </c>
      <c r="AF53" s="2" cm="1">
        <f t="array" ref="AF53">MMULT($G$27:$K$27,AF48:AF52)</f>
        <v>0.75000000057589433</v>
      </c>
      <c r="AG53" s="2" cm="1">
        <f t="array" ref="AG53">MMULT($G$27:$K$27,AG48:AG52)</f>
        <v>0.80000000036732877</v>
      </c>
      <c r="AH53" s="2" cm="1">
        <f t="array" ref="AH53">MMULT($G$27:$K$27,AH48:AH52)</f>
        <v>0.85000000036733037</v>
      </c>
      <c r="AI53" s="2" cm="1">
        <f t="array" ref="AI53">MMULT($G$27:$K$27,AI48:AI52)</f>
        <v>0.90000000057589513</v>
      </c>
      <c r="AJ53" s="2" cm="1">
        <f t="array" ref="AJ53">MMULT($G$27:$K$27,AJ48:AJ52)</f>
        <v>0.95000000057589629</v>
      </c>
      <c r="AK53" s="2" cm="1">
        <f t="array" ref="AK53">MMULT($G$27:$K$27,AK48:AK52)</f>
        <v>1.0000000003673308</v>
      </c>
      <c r="AL53" s="2" cm="1">
        <f t="array" ref="AL53">MMULT($G$27:$K$27,AL48:AL52)</f>
        <v>1.0500000003673287</v>
      </c>
      <c r="AM53" s="2" cm="1">
        <f t="array" ref="AM53">MMULT($G$27:$K$27,AM48:AM52)</f>
        <v>1.100000000367332</v>
      </c>
      <c r="AN53" s="2" cm="1">
        <f t="array" ref="AN53">MMULT($G$27:$K$27,AN48:AN52)</f>
        <v>1.1500000003673283</v>
      </c>
      <c r="AO53" s="2" cm="1">
        <f t="array" ref="AO53">MMULT($G$27:$K$27,AO48:AO52)</f>
        <v>1.2000000003673303</v>
      </c>
      <c r="AP53" s="2" cm="1">
        <f t="array" ref="AP53">MMULT($G$27:$K$27,AP48:AP52)</f>
        <v>1.2500000003673306</v>
      </c>
      <c r="AQ53" s="2" cm="1">
        <f t="array" ref="AQ53">MMULT($G$27:$K$27,AQ48:AQ52)</f>
        <v>1.300000000367328</v>
      </c>
      <c r="AR53" s="2" cm="1">
        <f t="array" ref="AR53">MMULT($G$27:$K$27,AR48:AR52)</f>
        <v>1.3500000003673285</v>
      </c>
      <c r="AS53" s="2" cm="1">
        <f t="array" ref="AS53">MMULT($G$27:$K$27,AS48:AS52)</f>
        <v>1.4000000003673292</v>
      </c>
      <c r="AT53" s="2" cm="1">
        <f t="array" ref="AT53">MMULT($G$27:$K$27,AT48:AT52)</f>
        <v>1.4500000003673286</v>
      </c>
      <c r="AU53" s="2" cm="1">
        <f t="array" ref="AU53">MMULT($G$27:$K$27,AU48:AU52)</f>
        <v>1.6000000017275993</v>
      </c>
      <c r="AV53" s="2" cm="1">
        <f t="array" ref="AV53">MMULT($G$27:$K$27,AV48:AV52)</f>
        <v>1.8000000019646278</v>
      </c>
    </row>
    <row r="54" spans="1:48" x14ac:dyDescent="0.2">
      <c r="H54" t="s">
        <v>64</v>
      </c>
      <c r="J54" s="10">
        <v>2.2514966028816801</v>
      </c>
      <c r="K54" s="19">
        <v>1.9176158409256716</v>
      </c>
      <c r="L54" s="19">
        <v>1.2746524829615378</v>
      </c>
      <c r="M54" s="19">
        <v>1.2692221527341183</v>
      </c>
      <c r="P54" t="s">
        <v>62</v>
      </c>
      <c r="Q54" s="2" cm="1">
        <f t="array" ref="Q54">MMULT(MMULT(TRANSPOSE(Q48:Q52),$G$31:$K$35),Q48:Q52)</f>
        <v>7.2276908940126033E-2</v>
      </c>
      <c r="R54" s="2" cm="1">
        <f t="array" ref="R54">MMULT(MMULT(TRANSPOSE(R48:R52),$G$31:$K$35),R48:R52)</f>
        <v>6.6180761197351945E-2</v>
      </c>
      <c r="S54" s="2" cm="1">
        <f t="array" ref="S54">MMULT(MMULT(TRANSPOSE(S48:S52),$G$31:$K$35),S48:S52)</f>
        <v>5.9867007952318876E-2</v>
      </c>
      <c r="T54" s="2" cm="1">
        <f t="array" ref="T54">MMULT(MMULT(TRANSPOSE(T48:T52),$G$31:$K$35),T48:T52)</f>
        <v>5.500484502994963E-2</v>
      </c>
      <c r="U54" s="2" cm="1">
        <f t="array" ref="U54">MMULT(MMULT(TRANSPOSE(U48:U52),$G$31:$K$35),U48:U52)</f>
        <v>5.1594272460465017E-2</v>
      </c>
      <c r="V54" s="2" cm="1">
        <f t="array" ref="V54">MMULT(MMULT(TRANSPOSE(V48:V52),$G$31:$K$35),V48:V52)</f>
        <v>4.9635290225700152E-2</v>
      </c>
      <c r="W54" s="2" cm="1">
        <f t="array" ref="W54">MMULT(MMULT(TRANSPOSE(W48:W52),$G$31:$K$35),W48:W52)</f>
        <v>4.9127898309311628E-2</v>
      </c>
      <c r="X54" s="2" cm="1">
        <f t="array" ref="X54">MMULT(MMULT(TRANSPOSE(X48:X52),$G$31:$K$35),X48:X52)</f>
        <v>5.0072096729464978E-2</v>
      </c>
      <c r="Y54" s="2" cm="1">
        <f t="array" ref="Y54">MMULT(MMULT(TRANSPOSE(Y48:Y52),$G$31:$K$35),Y48:Y52)</f>
        <v>5.2467885478282711E-2</v>
      </c>
      <c r="Z54" s="2" cm="1">
        <f t="array" ref="Z54">MMULT(MMULT(TRANSPOSE(Z48:Z52),$G$31:$K$35),Z48:Z52)</f>
        <v>5.631526455667616E-2</v>
      </c>
      <c r="AA54" s="2" cm="1">
        <f t="array" ref="AA54">MMULT(MMULT(TRANSPOSE(AA48:AA52),$G$31:$K$35),AA48:AA52)</f>
        <v>6.1614233964645063E-2</v>
      </c>
      <c r="AB54" s="2" cm="1">
        <f t="array" ref="AB54">MMULT(MMULT(TRANSPOSE(AB48:AB52),$G$31:$K$35),AB48:AB52)</f>
        <v>6.8364793702189758E-2</v>
      </c>
      <c r="AC54" s="2" cm="1">
        <f t="array" ref="AC54">MMULT(MMULT(TRANSPOSE(AC48:AC52),$G$31:$K$35),AC48:AC52)</f>
        <v>7.6566943769309906E-2</v>
      </c>
      <c r="AD54" s="2" cm="1">
        <f t="array" ref="AD54">MMULT(MMULT(TRANSPOSE(AD48:AD52),$G$31:$K$35),AD48:AD52)</f>
        <v>8.6220684166005854E-2</v>
      </c>
      <c r="AE54" s="2" cm="1">
        <f t="array" ref="AE54">MMULT(MMULT(TRANSPOSE(AE48:AE52),$G$31:$K$35),AE48:AE52)</f>
        <v>9.7326014842925287E-2</v>
      </c>
      <c r="AF54" s="2" cm="1">
        <f t="array" ref="AF54">MMULT(MMULT(TRANSPOSE(AF48:AF52),$G$31:$K$35),AF48:AF52)</f>
        <v>0.10988293594812401</v>
      </c>
      <c r="AG54" s="2" cm="1">
        <f t="array" ref="AG54">MMULT(MMULT(TRANSPOSE(AG48:AG52),$G$31:$K$35),AG48:AG52)</f>
        <v>0.12389144727208493</v>
      </c>
      <c r="AH54" s="2" cm="1">
        <f t="array" ref="AH54">MMULT(MMULT(TRANSPOSE(AH48:AH52),$G$31:$K$35),AH48:AH52)</f>
        <v>0.13935154898102822</v>
      </c>
      <c r="AI54" s="2" cm="1">
        <f t="array" ref="AI54">MMULT(MMULT(TRANSPOSE(AI48:AI52),$G$31:$K$35),AI48:AI52)</f>
        <v>0.15626324109311848</v>
      </c>
      <c r="AJ54" s="2" cm="1">
        <f t="array" ref="AJ54">MMULT(MMULT(TRANSPOSE(AJ48:AJ52),$G$31:$K$35),AJ48:AJ52)</f>
        <v>0.17462652346726815</v>
      </c>
      <c r="AK54" s="2" cm="1">
        <f t="array" ref="AK54">MMULT(MMULT(TRANSPOSE(AK48:AK52),$G$31:$K$35),AK48:AK52)</f>
        <v>0.19444139608531133</v>
      </c>
      <c r="AL54" s="2" cm="1">
        <f t="array" ref="AL54">MMULT(MMULT(TRANSPOSE(AL48:AL52),$G$31:$K$35),AL48:AL52)</f>
        <v>0.21570785911255638</v>
      </c>
      <c r="AM54" s="2" cm="1">
        <f t="array" ref="AM54">MMULT(MMULT(TRANSPOSE(AM48:AM52),$G$31:$K$35),AM48:AM52)</f>
        <v>0.23842591246937805</v>
      </c>
      <c r="AN54" s="2" cm="1">
        <f t="array" ref="AN54">MMULT(MMULT(TRANSPOSE(AN48:AN52),$G$31:$K$35),AN48:AN52)</f>
        <v>0.26259555615577312</v>
      </c>
      <c r="AO54" s="2" cm="1">
        <f t="array" ref="AO54">MMULT(MMULT(TRANSPOSE(AO48:AO52),$G$31:$K$35),AO48:AO52)</f>
        <v>0.28821679017174601</v>
      </c>
      <c r="AP54" s="2" cm="1">
        <f t="array" ref="AP54">MMULT(MMULT(TRANSPOSE(AP48:AP52),$G$31:$K$35),AP48:AP52)</f>
        <v>0.31528961451729337</v>
      </c>
      <c r="AQ54" s="2" cm="1">
        <f t="array" ref="AQ54">MMULT(MMULT(TRANSPOSE(AQ48:AQ52),$G$31:$K$35),AQ48:AQ52)</f>
        <v>0.34381402919241666</v>
      </c>
      <c r="AR54" s="2" cm="1">
        <f t="array" ref="AR54">MMULT(MMULT(TRANSPOSE(AR48:AR52),$G$31:$K$35),AR48:AR52)</f>
        <v>0.37379003419711587</v>
      </c>
      <c r="AS54" s="2" cm="1">
        <f t="array" ref="AS54">MMULT(MMULT(TRANSPOSE(AS48:AS52),$G$31:$K$35),AS48:AS52)</f>
        <v>0.40521762953139162</v>
      </c>
      <c r="AT54" s="2" cm="1">
        <f t="array" ref="AT54">MMULT(MMULT(TRANSPOSE(AT48:AT52),$G$31:$K$35),AT48:AT52)</f>
        <v>0.43809681519524146</v>
      </c>
      <c r="AU54" s="2" cm="1">
        <f t="array" ref="AU54">MMULT(MMULT(TRANSPOSE(AU48:AU52),$G$31:$K$35),AU48:AU52)</f>
        <v>0.54544391519695556</v>
      </c>
      <c r="AV54" s="2" cm="1">
        <f t="array" ref="AV54">MMULT(MMULT(TRANSPOSE(AV48:AV52),$G$31:$K$35),AV48:AV52)</f>
        <v>0.70889564546845785</v>
      </c>
    </row>
    <row r="55" spans="1:48" x14ac:dyDescent="0.2">
      <c r="P55" t="s">
        <v>63</v>
      </c>
      <c r="Q55" s="2">
        <f>SQRT(Q54)</f>
        <v>0.26884365147818917</v>
      </c>
      <c r="R55" s="2">
        <f t="shared" ref="R55:X55" si="6">SQRT(R54)</f>
        <v>0.25725621702371343</v>
      </c>
      <c r="S55" s="2">
        <f t="shared" si="6"/>
        <v>0.24467735480080471</v>
      </c>
      <c r="T55" s="2">
        <f t="shared" si="6"/>
        <v>0.23453111740225352</v>
      </c>
      <c r="U55" s="2">
        <f t="shared" si="6"/>
        <v>0.22714372643871328</v>
      </c>
      <c r="V55" s="2">
        <f t="shared" si="6"/>
        <v>0.22278978932101029</v>
      </c>
      <c r="W55" s="2">
        <f t="shared" si="6"/>
        <v>0.22164814077567091</v>
      </c>
      <c r="X55" s="2">
        <f t="shared" si="6"/>
        <v>0.22376795286516113</v>
      </c>
      <c r="Y55" s="2">
        <f t="shared" ref="Y55:AV55" si="7">SQRT(Y54)</f>
        <v>0.22905869439574372</v>
      </c>
      <c r="Z55" s="2">
        <f t="shared" si="7"/>
        <v>0.237308374392216</v>
      </c>
      <c r="AA55" s="2">
        <f t="shared" si="7"/>
        <v>0.24822214640246157</v>
      </c>
      <c r="AB55" s="2">
        <f t="shared" si="7"/>
        <v>0.26146662062716486</v>
      </c>
      <c r="AC55" s="2">
        <f t="shared" si="7"/>
        <v>0.27670732510960006</v>
      </c>
      <c r="AD55" s="2">
        <f t="shared" si="7"/>
        <v>0.29363358827968888</v>
      </c>
      <c r="AE55" s="2">
        <f t="shared" si="7"/>
        <v>0.31197117630147386</v>
      </c>
      <c r="AF55" s="2">
        <f t="shared" si="7"/>
        <v>0.33148595135861192</v>
      </c>
      <c r="AG55" s="2">
        <f t="shared" si="7"/>
        <v>0.3519821689689478</v>
      </c>
      <c r="AH55" s="2">
        <f t="shared" si="7"/>
        <v>0.37329820382775514</v>
      </c>
      <c r="AI55" s="2">
        <f t="shared" si="7"/>
        <v>0.39530145597141236</v>
      </c>
      <c r="AJ55" s="2">
        <f t="shared" si="7"/>
        <v>0.41788338500982319</v>
      </c>
      <c r="AK55" s="2">
        <f t="shared" si="7"/>
        <v>0.44095509531619126</v>
      </c>
      <c r="AL55" s="2">
        <f t="shared" si="7"/>
        <v>0.46444360164885079</v>
      </c>
      <c r="AM55" s="2">
        <f t="shared" si="7"/>
        <v>0.48828875931090004</v>
      </c>
      <c r="AN55" s="2">
        <f t="shared" si="7"/>
        <v>0.51244078307232055</v>
      </c>
      <c r="AO55" s="2">
        <f t="shared" si="7"/>
        <v>0.53685825892105454</v>
      </c>
      <c r="AP55" s="2">
        <f t="shared" si="7"/>
        <v>0.56150655785778081</v>
      </c>
      <c r="AQ55" s="2">
        <f t="shared" si="7"/>
        <v>0.58635657171418887</v>
      </c>
      <c r="AR55" s="2">
        <f t="shared" si="7"/>
        <v>0.61138370455640689</v>
      </c>
      <c r="AS55" s="2">
        <f t="shared" si="7"/>
        <v>0.63656706601220869</v>
      </c>
      <c r="AT55" s="2">
        <f t="shared" si="7"/>
        <v>0.66188882389359127</v>
      </c>
      <c r="AU55" s="2">
        <f t="shared" si="7"/>
        <v>0.73854174912252291</v>
      </c>
      <c r="AV55" s="2">
        <f t="shared" si="7"/>
        <v>0.84195940844464578</v>
      </c>
    </row>
    <row r="56" spans="1:48" x14ac:dyDescent="0.2">
      <c r="F56">
        <v>0</v>
      </c>
      <c r="G56" s="9">
        <f>J53</f>
        <v>0.39144558542200725</v>
      </c>
      <c r="H56" s="2">
        <v>0.8</v>
      </c>
      <c r="J56">
        <v>0</v>
      </c>
      <c r="K56" s="9">
        <f>K53</f>
        <v>0.40483390344669917</v>
      </c>
      <c r="L56" s="2">
        <v>0.7</v>
      </c>
      <c r="P56" t="s">
        <v>64</v>
      </c>
      <c r="Q56" s="17">
        <f>(Q53-$E$29)/Q55</f>
        <v>-1.5380707566387314E-9</v>
      </c>
      <c r="R56" s="17">
        <f t="shared" ref="R56:X56" si="8">(R53-$E$29)/R55</f>
        <v>0.15548701118537028</v>
      </c>
      <c r="S56" s="17">
        <f t="shared" si="8"/>
        <v>0.36783134442744198</v>
      </c>
      <c r="T56" s="17">
        <f t="shared" si="8"/>
        <v>0.59693571636286125</v>
      </c>
      <c r="U56" s="17">
        <f t="shared" si="8"/>
        <v>0.83647478869358016</v>
      </c>
      <c r="V56" s="17">
        <f t="shared" si="8"/>
        <v>1.0772486526369556</v>
      </c>
      <c r="W56" s="17">
        <f t="shared" si="8"/>
        <v>1.3083800267958752</v>
      </c>
      <c r="X56" s="17">
        <f t="shared" si="8"/>
        <v>1.5194311617123089</v>
      </c>
      <c r="Y56" s="17">
        <f t="shared" ref="Y56:AV56" si="9">(Y53-$E$29)/Y55</f>
        <v>1.7026203768632975</v>
      </c>
      <c r="Z56" s="17">
        <f t="shared" si="9"/>
        <v>1.8541275743125616</v>
      </c>
      <c r="AA56" s="17">
        <f t="shared" si="9"/>
        <v>1.9740382060085055</v>
      </c>
      <c r="AB56" s="17">
        <f t="shared" si="9"/>
        <v>2.0652731858492288</v>
      </c>
      <c r="AC56" s="17">
        <f t="shared" si="9"/>
        <v>2.1322167757655293</v>
      </c>
      <c r="AD56" s="17">
        <f t="shared" si="9"/>
        <v>2.1795871661871637</v>
      </c>
      <c r="AE56" s="17">
        <f t="shared" si="9"/>
        <v>2.211742791585805</v>
      </c>
      <c r="AF56" s="17">
        <f t="shared" si="9"/>
        <v>2.2323721338505202</v>
      </c>
      <c r="AG56" s="17">
        <f t="shared" si="9"/>
        <v>2.2444318775620231</v>
      </c>
      <c r="AH56" s="17">
        <f t="shared" si="9"/>
        <v>2.250211738910262</v>
      </c>
      <c r="AI56" s="17">
        <f t="shared" si="9"/>
        <v>2.2514463003654068</v>
      </c>
      <c r="AJ56" s="17">
        <f t="shared" si="9"/>
        <v>2.249431382761963</v>
      </c>
      <c r="AK56" s="17">
        <f t="shared" si="9"/>
        <v>2.2451265693107398</v>
      </c>
      <c r="AL56" s="17">
        <f t="shared" si="9"/>
        <v>2.2392385139447684</v>
      </c>
      <c r="AM56" s="17">
        <f t="shared" si="9"/>
        <v>2.2322856702775629</v>
      </c>
      <c r="AN56" s="17">
        <f t="shared" si="9"/>
        <v>2.2246472919904985</v>
      </c>
      <c r="AO56" s="17">
        <f t="shared" si="9"/>
        <v>2.2165999695318477</v>
      </c>
      <c r="AP56" s="17">
        <f t="shared" si="9"/>
        <v>2.2083446453378728</v>
      </c>
      <c r="AQ56" s="17">
        <f t="shared" si="9"/>
        <v>2.2000265070724234</v>
      </c>
      <c r="AR56" s="17">
        <f t="shared" si="9"/>
        <v>2.1917496171075963</v>
      </c>
      <c r="AS56" s="17">
        <f t="shared" si="9"/>
        <v>2.1835876761187492</v>
      </c>
      <c r="AT56" s="17">
        <f t="shared" si="9"/>
        <v>2.1755919550000296</v>
      </c>
      <c r="AU56" s="17">
        <f t="shared" si="9"/>
        <v>2.1528911583085342</v>
      </c>
      <c r="AV56" s="17">
        <f t="shared" si="9"/>
        <v>2.1259932296157844</v>
      </c>
    </row>
    <row r="57" spans="1:48" x14ac:dyDescent="0.2">
      <c r="F57" s="7">
        <f>E29</f>
        <v>0.01</v>
      </c>
      <c r="G57" s="9">
        <f>J51</f>
        <v>0.89133840579067991</v>
      </c>
      <c r="H57" s="9">
        <f>H56*F58+F57</f>
        <v>1.8111972823053442</v>
      </c>
      <c r="J57" s="7">
        <f>F57</f>
        <v>0.01</v>
      </c>
      <c r="K57" s="9">
        <f>K51</f>
        <v>0.78631590619316416</v>
      </c>
      <c r="L57" s="9">
        <f>L56*J58+J57</f>
        <v>1.35233108864797</v>
      </c>
    </row>
    <row r="58" spans="1:48" x14ac:dyDescent="0.2">
      <c r="F58" s="13">
        <f>(G57-F57)/(G56)</f>
        <v>2.2514966028816801</v>
      </c>
      <c r="J58" s="13">
        <f>(K57-J57)/(K56)</f>
        <v>1.9176158409256716</v>
      </c>
    </row>
    <row r="61" spans="1:48" x14ac:dyDescent="0.2">
      <c r="P61" t="s">
        <v>74</v>
      </c>
    </row>
    <row r="62" spans="1:48" x14ac:dyDescent="0.2">
      <c r="P62" t="s">
        <v>69</v>
      </c>
      <c r="Q62" s="15">
        <v>0</v>
      </c>
      <c r="R62" s="15">
        <v>9.2324773106121749E-2</v>
      </c>
      <c r="S62" s="15">
        <v>0.17092433888996986</v>
      </c>
      <c r="T62" s="15">
        <v>0.28872550612634196</v>
      </c>
      <c r="U62" s="15">
        <v>0.52875387023809872</v>
      </c>
      <c r="V62" s="15">
        <v>0.50604532174949068</v>
      </c>
      <c r="W62" s="15">
        <v>0.4833367716267199</v>
      </c>
      <c r="X62" s="15">
        <v>0.46062821886986516</v>
      </c>
      <c r="Y62" s="15">
        <v>0.30838931542453812</v>
      </c>
      <c r="Z62" s="15">
        <v>0.23247810561201837</v>
      </c>
      <c r="AA62" s="15">
        <v>0.20014890601621829</v>
      </c>
      <c r="AB62" s="15">
        <v>0.16782032487442444</v>
      </c>
      <c r="AC62" s="15">
        <v>0.13549242230204331</v>
      </c>
      <c r="AD62" s="15">
        <v>0.1025711566425527</v>
      </c>
      <c r="AE62" s="15">
        <v>5.3645302766330248E-2</v>
      </c>
      <c r="AF62" s="15">
        <v>4.7194482583662184E-3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</row>
    <row r="63" spans="1:48" x14ac:dyDescent="0.2">
      <c r="P63" t="s">
        <v>70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2.0470843931061161E-2</v>
      </c>
      <c r="AA63" s="15">
        <v>6.9863822383219559E-2</v>
      </c>
      <c r="AB63" s="15">
        <v>0.11925581659012224</v>
      </c>
      <c r="AC63" s="15">
        <v>0.16864682575514409</v>
      </c>
      <c r="AD63" s="15">
        <v>0.21798148319950655</v>
      </c>
      <c r="AE63" s="15">
        <v>0.26576786305444877</v>
      </c>
      <c r="AF63" s="15">
        <v>0.31355424273182647</v>
      </c>
      <c r="AG63" s="15">
        <v>0.36405910943826497</v>
      </c>
      <c r="AH63" s="15">
        <v>0.41485420007919133</v>
      </c>
      <c r="AI63" s="15">
        <v>0.46565030662186047</v>
      </c>
      <c r="AJ63" s="15">
        <v>0.51644438136104398</v>
      </c>
      <c r="AK63" s="15">
        <v>0.56723947200197045</v>
      </c>
      <c r="AL63" s="15">
        <v>0.61803456264289658</v>
      </c>
      <c r="AM63" s="15">
        <v>0.66883066918556566</v>
      </c>
      <c r="AN63" s="15">
        <v>0.71962575982649202</v>
      </c>
      <c r="AO63" s="15">
        <v>0.77042085046741837</v>
      </c>
      <c r="AP63" s="15">
        <v>0.8212159411083445</v>
      </c>
      <c r="AQ63" s="15">
        <v>0.87201103174927108</v>
      </c>
      <c r="AR63" s="15">
        <v>0.92280612239019744</v>
      </c>
      <c r="AS63" s="15">
        <v>0.97360121303112401</v>
      </c>
      <c r="AT63" s="15">
        <v>0.99999999999999989</v>
      </c>
    </row>
    <row r="64" spans="1:48" x14ac:dyDescent="0.2">
      <c r="P64" t="s">
        <v>71</v>
      </c>
      <c r="Q64" s="15">
        <v>0</v>
      </c>
      <c r="R64" s="15">
        <v>0</v>
      </c>
      <c r="S64" s="15">
        <v>0</v>
      </c>
      <c r="T64" s="15">
        <v>0</v>
      </c>
      <c r="U64" s="15">
        <v>9.4580019661669422E-3</v>
      </c>
      <c r="V64" s="15">
        <v>0.11710486025134594</v>
      </c>
      <c r="W64" s="15">
        <v>0.22475170398549119</v>
      </c>
      <c r="X64" s="15">
        <v>0.33239857071943069</v>
      </c>
      <c r="Y64" s="15">
        <v>0.58397843308180697</v>
      </c>
      <c r="Z64" s="15">
        <v>0.62591414443265248</v>
      </c>
      <c r="AA64" s="15">
        <v>0.63940800814000487</v>
      </c>
      <c r="AB64" s="15">
        <v>0.65290161163388716</v>
      </c>
      <c r="AC64" s="15">
        <v>0.66639495383001235</v>
      </c>
      <c r="AD64" s="15">
        <v>0.67944736015794072</v>
      </c>
      <c r="AE64" s="15">
        <v>0.68058683417922106</v>
      </c>
      <c r="AF64" s="15">
        <v>0.68172630900980746</v>
      </c>
      <c r="AG64" s="15">
        <v>0.63594089056173508</v>
      </c>
      <c r="AH64" s="15">
        <v>0.58514579992080873</v>
      </c>
      <c r="AI64" s="15">
        <v>0.53434969337813953</v>
      </c>
      <c r="AJ64" s="15">
        <v>0.48355561863895608</v>
      </c>
      <c r="AK64" s="15">
        <v>0.43276052799802966</v>
      </c>
      <c r="AL64" s="15">
        <v>0.38196543735710331</v>
      </c>
      <c r="AM64" s="15">
        <v>0.33116933081443423</v>
      </c>
      <c r="AN64" s="15">
        <v>0.28037424017350787</v>
      </c>
      <c r="AO64" s="15">
        <v>0.22957914953258152</v>
      </c>
      <c r="AP64" s="15">
        <v>0.17878405889165538</v>
      </c>
      <c r="AQ64" s="15">
        <v>0.12798896825072881</v>
      </c>
      <c r="AR64" s="15">
        <v>7.7193877609802453E-2</v>
      </c>
      <c r="AS64" s="15">
        <v>2.6398786968875869E-2</v>
      </c>
      <c r="AT64" s="15">
        <v>0</v>
      </c>
    </row>
    <row r="65" spans="16:46" x14ac:dyDescent="0.2">
      <c r="P65" t="s">
        <v>72</v>
      </c>
      <c r="Q65" s="15">
        <v>1</v>
      </c>
      <c r="R65" s="15">
        <v>0.90767522689387814</v>
      </c>
      <c r="S65" s="15">
        <v>0.82907566111003006</v>
      </c>
      <c r="T65" s="15">
        <v>0.71127449387365793</v>
      </c>
      <c r="U65" s="15">
        <v>0.46105345219756211</v>
      </c>
      <c r="V65" s="15">
        <v>0.36350985030737043</v>
      </c>
      <c r="W65" s="15">
        <v>0.26596625861839973</v>
      </c>
      <c r="X65" s="15">
        <v>0.16842262977566139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</row>
    <row r="66" spans="16:46" x14ac:dyDescent="0.2">
      <c r="P66" t="s">
        <v>73</v>
      </c>
      <c r="Q66" s="15">
        <v>0</v>
      </c>
      <c r="R66" s="15">
        <v>0</v>
      </c>
      <c r="S66" s="15">
        <v>0</v>
      </c>
      <c r="T66" s="15">
        <v>0</v>
      </c>
      <c r="U66" s="15">
        <v>7.3467559817221658E-4</v>
      </c>
      <c r="V66" s="15">
        <v>1.3339967691792834E-2</v>
      </c>
      <c r="W66" s="15">
        <v>2.5945265769389103E-2</v>
      </c>
      <c r="X66" s="15">
        <v>3.8550580635042686E-2</v>
      </c>
      <c r="Y66" s="15">
        <v>0.10763225149365498</v>
      </c>
      <c r="Z66" s="15">
        <v>0.12113690602426794</v>
      </c>
      <c r="AA66" s="15">
        <v>9.0579263460557197E-2</v>
      </c>
      <c r="AB66" s="15">
        <v>6.0022246901566094E-2</v>
      </c>
      <c r="AC66" s="15">
        <v>2.9465798112800298E-2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</row>
    <row r="67" spans="16:46" x14ac:dyDescent="0.2">
      <c r="P67" t="s">
        <v>61</v>
      </c>
      <c r="Q67" s="2" cm="1">
        <f t="array" ref="Q67">MMULT($G$27:$K$27,Q62:Q66)</f>
        <v>0.2556485817585209</v>
      </c>
      <c r="R67" s="2" cm="1">
        <f t="array" ref="R67">MMULT($G$27:$K$27,R62:R66)</f>
        <v>0.25799900000000003</v>
      </c>
      <c r="S67" s="2" cm="1">
        <f t="array" ref="S67">MMULT($G$27:$K$27,S62:S66)</f>
        <v>0.2599999998072603</v>
      </c>
      <c r="T67" s="2" cm="1">
        <f t="array" ref="T67">MMULT($G$27:$K$27,T62:T66)</f>
        <v>0.26299900000000004</v>
      </c>
      <c r="U67" s="2" cm="1">
        <f t="array" ref="U67">MMULT($G$27:$K$27,U62:U66)</f>
        <v>0.27000000026994686</v>
      </c>
      <c r="V67" s="2" cm="1">
        <f t="array" ref="V67">MMULT($G$27:$K$27,V62:V66)</f>
        <v>0.2800000009334348</v>
      </c>
      <c r="W67" s="2" cm="1">
        <f t="array" ref="W67">MMULT($G$27:$K$27,W62:W66)</f>
        <v>0.29000000093139061</v>
      </c>
      <c r="X67" s="2" cm="1">
        <f t="array" ref="X67">MMULT($G$27:$K$27,X62:X66)</f>
        <v>0.3000000046000274</v>
      </c>
      <c r="Y67" s="2" cm="1">
        <f t="array" ref="Y67">MMULT($G$27:$K$27,Y62:Y66)</f>
        <v>0.32500000017845743</v>
      </c>
      <c r="Z67" s="2" cm="1">
        <f t="array" ref="Z67">MMULT($G$27:$K$27,Z62:Z66)</f>
        <v>0.35000000534580505</v>
      </c>
      <c r="AA67" s="2" cm="1">
        <f t="array" ref="AA67">MMULT($G$27:$K$27,AA62:AA66)</f>
        <v>0.40000099982531223</v>
      </c>
      <c r="AB67" s="2" cm="1">
        <f t="array" ref="AB67">MMULT($G$27:$K$27,AB62:AB66)</f>
        <v>0.45000099982531611</v>
      </c>
      <c r="AC67" s="2" cm="1">
        <f t="array" ref="AC67">MMULT($G$27:$K$27,AC62:AC66)</f>
        <v>0.49999999982536453</v>
      </c>
      <c r="AD67" s="2" cm="1">
        <f t="array" ref="AD67">MMULT($G$27:$K$27,AD62:AD66)</f>
        <v>0.54999999982885217</v>
      </c>
      <c r="AE67" s="2" cm="1">
        <f t="array" ref="AE67">MMULT($G$27:$K$27,AE62:AE66)</f>
        <v>0.59999999996539632</v>
      </c>
      <c r="AF67" s="2" cm="1">
        <f t="array" ref="AF67">MMULT($G$27:$K$27,AF62:AF66)</f>
        <v>0.64999999996539626</v>
      </c>
      <c r="AG67" s="2" cm="1">
        <f t="array" ref="AG67">MMULT($G$27:$K$27,AG62:AG66)</f>
        <v>0.70000000000006901</v>
      </c>
      <c r="AH67" s="2" cm="1">
        <f t="array" ref="AH67">MMULT($G$27:$K$27,AH62:AH66)</f>
        <v>0.75000000000006906</v>
      </c>
      <c r="AI67" s="2" cm="1">
        <f t="array" ref="AI67">MMULT($G$27:$K$27,AI62:AI66)</f>
        <v>0.80000099999999996</v>
      </c>
      <c r="AJ67" s="2" cm="1">
        <f t="array" ref="AJ67">MMULT($G$27:$K$27,AJ62:AJ66)</f>
        <v>0.85000000000006892</v>
      </c>
      <c r="AK67" s="2" cm="1">
        <f t="array" ref="AK67">MMULT($G$27:$K$27,AK62:AK66)</f>
        <v>0.90000000000006908</v>
      </c>
      <c r="AL67" s="2" cm="1">
        <f t="array" ref="AL67">MMULT($G$27:$K$27,AL62:AL66)</f>
        <v>0.95000000000006879</v>
      </c>
      <c r="AM67" s="2" cm="1">
        <f t="array" ref="AM67">MMULT($G$27:$K$27,AM62:AM66)</f>
        <v>1.0000009999999997</v>
      </c>
      <c r="AN67" s="2" cm="1">
        <f t="array" ref="AN67">MMULT($G$27:$K$27,AN62:AN66)</f>
        <v>1.0500009999999997</v>
      </c>
      <c r="AO67" s="2" cm="1">
        <f t="array" ref="AO67">MMULT($G$27:$K$27,AO62:AO66)</f>
        <v>1.1000009999999998</v>
      </c>
      <c r="AP67" s="2" cm="1">
        <f t="array" ref="AP67">MMULT($G$27:$K$27,AP62:AP66)</f>
        <v>1.1500009999999996</v>
      </c>
      <c r="AQ67" s="2" cm="1">
        <f t="array" ref="AQ67">MMULT($G$27:$K$27,AQ62:AQ66)</f>
        <v>1.2000009999999999</v>
      </c>
      <c r="AR67" s="2" cm="1">
        <f t="array" ref="AR67">MMULT($G$27:$K$27,AR62:AR66)</f>
        <v>1.2500009999999999</v>
      </c>
      <c r="AS67" s="2" cm="1">
        <f t="array" ref="AS67">MMULT($G$27:$K$27,AS62:AS66)</f>
        <v>1.300001</v>
      </c>
      <c r="AT67" s="2" cm="1">
        <f t="array" ref="AT67">MMULT($G$27:$K$27,AT62:AT66)</f>
        <v>1.3259865693097297</v>
      </c>
    </row>
    <row r="68" spans="16:46" x14ac:dyDescent="0.2">
      <c r="P68" t="s">
        <v>62</v>
      </c>
      <c r="Q68" s="2" cm="1">
        <f t="array" ref="Q68">MMULT(MMULT(TRANSPOSE(Q62:Q66),$G$31:$K$35),Q62:Q66)</f>
        <v>0.15552446674554446</v>
      </c>
      <c r="R68" s="2" cm="1">
        <f t="array" ref="R68">MMULT(MMULT(TRANSPOSE(R62:R66),$G$31:$K$35),R62:R66)</f>
        <v>0.13983239334184078</v>
      </c>
      <c r="S68" s="2" cm="1">
        <f t="array" ref="S68">MMULT(MMULT(TRANSPOSE(S62:S66),$G$31:$K$35),S62:S66)</f>
        <v>0.12849759802631322</v>
      </c>
      <c r="T68" s="2" cm="1">
        <f t="array" ref="T68">MMULT(MMULT(TRANSPOSE(T62:T66),$G$31:$K$35),T62:T66)</f>
        <v>0.11499596767312004</v>
      </c>
      <c r="U68" s="2" cm="1">
        <f t="array" ref="U68">MMULT(MMULT(TRANSPOSE(U62:U66),$G$31:$K$35),U62:U66)</f>
        <v>9.9592078324216876E-2</v>
      </c>
      <c r="V68" s="2" cm="1">
        <f t="array" ref="V68">MMULT(MMULT(TRANSPOSE(V62:V66),$G$31:$K$35),V62:V66)</f>
        <v>9.06984781202409E-2</v>
      </c>
      <c r="W68" s="2" cm="1">
        <f t="array" ref="W68">MMULT(MMULT(TRANSPOSE(W62:W66),$G$31:$K$35),W62:W66)</f>
        <v>8.2706246140661577E-2</v>
      </c>
      <c r="X68" s="2" cm="1">
        <f t="array" ref="X68">MMULT(MMULT(TRANSPOSE(X62:X66),$G$31:$K$35),X62:X66)</f>
        <v>7.561537932618824E-2</v>
      </c>
      <c r="Y68" s="2" cm="1">
        <f t="array" ref="Y68">MMULT(MMULT(TRANSPOSE(Y62:Y66),$G$31:$K$35),Y62:Y66)</f>
        <v>6.2980263822608851E-2</v>
      </c>
      <c r="Z68" s="2" cm="1">
        <f t="array" ref="Z68">MMULT(MMULT(TRANSPOSE(Z62:Z66),$G$31:$K$35),Z62:Z66)</f>
        <v>6.4213583339267452E-2</v>
      </c>
      <c r="AA68" s="2" cm="1">
        <f t="array" ref="AA68">MMULT(MMULT(TRANSPOSE(AA62:AA66),$G$31:$K$35),AA62:AA66)</f>
        <v>6.8736571638557495E-2</v>
      </c>
      <c r="AB68" s="2" cm="1">
        <f t="array" ref="AB68">MMULT(MMULT(TRANSPOSE(AB62:AB66),$G$31:$K$35),AB62:AB66)</f>
        <v>7.4860042511909683E-2</v>
      </c>
      <c r="AC68" s="2" cm="1">
        <f t="array" ref="AC68">MMULT(MMULT(TRANSPOSE(AC62:AC66),$G$31:$K$35),AC62:AC66)</f>
        <v>8.258389951492226E-2</v>
      </c>
      <c r="AD68" s="2" cm="1">
        <f t="array" ref="AD68">MMULT(MMULT(TRANSPOSE(AD62:AD66),$G$31:$K$35),AD62:AD66)</f>
        <v>9.1908671772493206E-2</v>
      </c>
      <c r="AE68" s="2" cm="1">
        <f t="array" ref="AE68">MMULT(MMULT(TRANSPOSE(AE62:AE66),$G$31:$K$35),AE62:AE66)</f>
        <v>0.10301874479083339</v>
      </c>
      <c r="AF68" s="2" cm="1">
        <f t="array" ref="AF68">MMULT(MMULT(TRANSPOSE(AF62:AF66),$G$31:$K$35),AF62:AF66)</f>
        <v>0.11607464276728377</v>
      </c>
      <c r="AG68" s="2" cm="1">
        <f t="array" ref="AG68">MMULT(MMULT(TRANSPOSE(AG62:AG66),$G$31:$K$35),AG62:AG66)</f>
        <v>0.13135226943166084</v>
      </c>
      <c r="AH68" s="2" cm="1">
        <f t="array" ref="AH68">MMULT(MMULT(TRANSPOSE(AH62:AH66),$G$31:$K$35),AH62:AH66)</f>
        <v>0.14924849364058423</v>
      </c>
      <c r="AI68" s="2" cm="1">
        <f t="array" ref="AI68">MMULT(MMULT(TRANSPOSE(AI62:AI66),$G$31:$K$35),AI62:AI66)</f>
        <v>0.16976689657728813</v>
      </c>
      <c r="AJ68" s="2" cm="1">
        <f t="array" ref="AJ68">MMULT(MMULT(TRANSPOSE(AJ62:AJ66),$G$31:$K$35),AJ62:AJ66)</f>
        <v>0.19290616851004361</v>
      </c>
      <c r="AK68" s="2" cm="1">
        <f t="array" ref="AK68">MMULT(MMULT(TRANSPOSE(AK62:AK66),$G$31:$K$35),AK62:AK66)</f>
        <v>0.21866761917057967</v>
      </c>
      <c r="AL68" s="2" cm="1">
        <f t="array" ref="AL68">MMULT(MMULT(TRANSPOSE(AL62:AL66),$G$31:$K$35),AL62:AL66)</f>
        <v>0.24705081198165302</v>
      </c>
      <c r="AM68" s="2" cm="1">
        <f t="array" ref="AM68">MMULT(MMULT(TRANSPOSE(AM62:AM66),$G$31:$K$35),AM62:AM66)</f>
        <v>0.27805639325986453</v>
      </c>
      <c r="AN68" s="2" cm="1">
        <f t="array" ref="AN68">MMULT(MMULT(TRANSPOSE(AN62:AN66),$G$31:$K$35),AN62:AN66)</f>
        <v>0.31168312280685251</v>
      </c>
      <c r="AO68" s="2" cm="1">
        <f t="array" ref="AO68">MMULT(MMULT(TRANSPOSE(AO62:AO66),$G$31:$K$35),AO62:AO66)</f>
        <v>0.34793159450437794</v>
      </c>
      <c r="AP68" s="2" cm="1">
        <f t="array" ref="AP68">MMULT(MMULT(TRANSPOSE(AP62:AP66),$G$31:$K$35),AP62:AP66)</f>
        <v>0.38680180835244077</v>
      </c>
      <c r="AQ68" s="2" cm="1">
        <f t="array" ref="AQ68">MMULT(MMULT(TRANSPOSE(AQ62:AQ66),$G$31:$K$35),AQ62:AQ66)</f>
        <v>0.42829376435104138</v>
      </c>
      <c r="AR68" s="2" cm="1">
        <f t="array" ref="AR68">MMULT(MMULT(TRANSPOSE(AR62:AR66),$G$31:$K$35),AR62:AR66)</f>
        <v>0.47240746250017951</v>
      </c>
      <c r="AS68" s="2" cm="1">
        <f t="array" ref="AS68">MMULT(MMULT(TRANSPOSE(AS62:AS66),$G$31:$K$35),AS62:AS66)</f>
        <v>0.51914290279985531</v>
      </c>
      <c r="AT68" s="2" cm="1">
        <f t="array" ref="AT68">MMULT(MMULT(TRANSPOSE(AT62:AT66),$G$31:$K$35),AT62:AT66)</f>
        <v>0.54446718406510108</v>
      </c>
    </row>
    <row r="69" spans="16:46" x14ac:dyDescent="0.2">
      <c r="P69" t="s">
        <v>63</v>
      </c>
      <c r="Q69" s="2">
        <f t="shared" ref="Q69:Y69" si="10">SQRT(Q68)</f>
        <v>0.39436590464382754</v>
      </c>
      <c r="R69" s="2">
        <f t="shared" si="10"/>
        <v>0.37394169778434816</v>
      </c>
      <c r="S69" s="2">
        <f t="shared" si="10"/>
        <v>0.35846561623998641</v>
      </c>
      <c r="T69" s="2">
        <f t="shared" si="10"/>
        <v>0.3391105537625157</v>
      </c>
      <c r="U69" s="2">
        <f t="shared" si="10"/>
        <v>0.3155821261165101</v>
      </c>
      <c r="V69" s="2">
        <f t="shared" si="10"/>
        <v>0.3011618802575135</v>
      </c>
      <c r="W69" s="2">
        <f t="shared" si="10"/>
        <v>0.28758693666552654</v>
      </c>
      <c r="X69" s="2">
        <f t="shared" si="10"/>
        <v>0.27498250730944368</v>
      </c>
      <c r="Y69" s="2">
        <f t="shared" si="10"/>
        <v>0.2509586894742018</v>
      </c>
      <c r="Z69" s="2">
        <f t="shared" ref="Z69:AQ69" si="11">SQRT(Z68)</f>
        <v>0.25340399235068783</v>
      </c>
      <c r="AA69" s="2">
        <f t="shared" si="11"/>
        <v>0.26217660391148079</v>
      </c>
      <c r="AB69" s="2">
        <f t="shared" si="11"/>
        <v>0.27360563318745773</v>
      </c>
      <c r="AC69" s="2">
        <f t="shared" si="11"/>
        <v>0.28737414552273532</v>
      </c>
      <c r="AD69" s="2">
        <f t="shared" si="11"/>
        <v>0.30316443025607936</v>
      </c>
      <c r="AE69" s="2">
        <f t="shared" si="11"/>
        <v>0.32096533269316391</v>
      </c>
      <c r="AF69" s="2">
        <f t="shared" si="11"/>
        <v>0.34069728905185576</v>
      </c>
      <c r="AG69" s="2">
        <f t="shared" si="11"/>
        <v>0.36242553639563097</v>
      </c>
      <c r="AH69" s="2">
        <f t="shared" si="11"/>
        <v>0.38632692585501238</v>
      </c>
      <c r="AI69" s="2">
        <f t="shared" si="11"/>
        <v>0.41202778617137964</v>
      </c>
      <c r="AJ69" s="2">
        <f t="shared" si="11"/>
        <v>0.43921084744123023</v>
      </c>
      <c r="AK69" s="2">
        <f t="shared" si="11"/>
        <v>0.46761909624242215</v>
      </c>
      <c r="AL69" s="2">
        <f t="shared" si="11"/>
        <v>0.49704206258791922</v>
      </c>
      <c r="AM69" s="2">
        <f t="shared" si="11"/>
        <v>0.52731052830364056</v>
      </c>
      <c r="AN69" s="2">
        <f t="shared" si="11"/>
        <v>0.55828587910393412</v>
      </c>
      <c r="AO69" s="2">
        <f t="shared" si="11"/>
        <v>0.58985726621308809</v>
      </c>
      <c r="AP69" s="2">
        <f t="shared" si="11"/>
        <v>0.62193392603430209</v>
      </c>
      <c r="AQ69" s="2">
        <f t="shared" si="11"/>
        <v>0.65444156679648746</v>
      </c>
      <c r="AR69" s="2">
        <f>SQRT(AR68)</f>
        <v>0.6873190398207949</v>
      </c>
      <c r="AS69" s="2">
        <f>SQRT(AS68)</f>
        <v>0.72051572002271769</v>
      </c>
      <c r="AT69" s="2">
        <f>SQRT(AT68)</f>
        <v>0.73788019628195811</v>
      </c>
    </row>
    <row r="70" spans="16:46" x14ac:dyDescent="0.2">
      <c r="P70" t="s">
        <v>64</v>
      </c>
      <c r="Q70" s="17">
        <f t="shared" ref="Q70:Y70" si="12">(Q67-$E$29)/Q69</f>
        <v>0.62289508009161942</v>
      </c>
      <c r="R70" s="17">
        <f t="shared" si="12"/>
        <v>0.6632023159477145</v>
      </c>
      <c r="S70" s="17">
        <f t="shared" si="12"/>
        <v>0.69741695850652996</v>
      </c>
      <c r="T70" s="17">
        <f t="shared" si="12"/>
        <v>0.74606642934852185</v>
      </c>
      <c r="U70" s="17">
        <f t="shared" si="12"/>
        <v>0.82387429056725847</v>
      </c>
      <c r="V70" s="17">
        <f t="shared" si="12"/>
        <v>0.8965278099026569</v>
      </c>
      <c r="W70" s="17">
        <f t="shared" si="12"/>
        <v>0.97361863573462726</v>
      </c>
      <c r="X70" s="17">
        <f t="shared" si="12"/>
        <v>1.0546125549494834</v>
      </c>
      <c r="Y70" s="17">
        <f t="shared" si="12"/>
        <v>1.2551866637430737</v>
      </c>
      <c r="Z70" s="17">
        <f t="shared" ref="Z70:AQ70" si="13">(Z67-$E$29)/Z69</f>
        <v>1.3417310524266575</v>
      </c>
      <c r="AA70" s="17">
        <f t="shared" si="13"/>
        <v>1.4875507349122161</v>
      </c>
      <c r="AB70" s="17">
        <f t="shared" si="13"/>
        <v>1.6081576782589653</v>
      </c>
      <c r="AC70" s="17">
        <f t="shared" si="13"/>
        <v>1.7050942385023939</v>
      </c>
      <c r="AD70" s="17">
        <f t="shared" si="13"/>
        <v>1.7812115998328717</v>
      </c>
      <c r="AE70" s="17">
        <f t="shared" si="13"/>
        <v>1.8382047525656731</v>
      </c>
      <c r="AF70" s="17">
        <f t="shared" si="13"/>
        <v>1.8785004182055149</v>
      </c>
      <c r="AG70" s="17">
        <f t="shared" si="13"/>
        <v>1.9038393565260567</v>
      </c>
      <c r="AH70" s="19">
        <f t="shared" si="13"/>
        <v>1.915476117442017</v>
      </c>
      <c r="AI70" s="19">
        <f t="shared" si="13"/>
        <v>1.9173488451854201</v>
      </c>
      <c r="AJ70" s="19">
        <f t="shared" si="13"/>
        <v>1.9125210702189392</v>
      </c>
      <c r="AK70" s="17">
        <f t="shared" si="13"/>
        <v>1.9032584579024059</v>
      </c>
      <c r="AL70" s="17">
        <f t="shared" si="13"/>
        <v>1.8911880316644167</v>
      </c>
      <c r="AM70" s="17">
        <f t="shared" si="13"/>
        <v>1.8774535057830832</v>
      </c>
      <c r="AN70" s="17">
        <f t="shared" si="13"/>
        <v>1.8628466864847686</v>
      </c>
      <c r="AO70" s="17">
        <f t="shared" si="13"/>
        <v>1.8479063706341339</v>
      </c>
      <c r="AP70" s="17">
        <f t="shared" si="13"/>
        <v>1.8329937510711132</v>
      </c>
      <c r="AQ70" s="17">
        <f t="shared" si="13"/>
        <v>1.8183456864225374</v>
      </c>
      <c r="AR70" s="17">
        <f>(AR67-$E$29)/AR69</f>
        <v>1.804112687353032</v>
      </c>
      <c r="AS70" s="17">
        <f>(AS67-$E$29)/AS69</f>
        <v>1.7903856420500117</v>
      </c>
      <c r="AT70" s="17">
        <f>(AT67-$E$29)/AT69</f>
        <v>1.7834691538555212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9354-AE75-3D4B-B5E3-9FAA97EE4AD3}">
  <dimension ref="A1:AV70"/>
  <sheetViews>
    <sheetView topLeftCell="A61" zoomScale="106" zoomScaleNormal="100" workbookViewId="0">
      <selection activeCell="R61" sqref="R61:AV70"/>
    </sheetView>
  </sheetViews>
  <sheetFormatPr baseColWidth="10" defaultRowHeight="16" x14ac:dyDescent="0.2"/>
  <cols>
    <col min="1" max="1" width="15" bestFit="1" customWidth="1"/>
    <col min="2" max="2" width="12.5" customWidth="1"/>
    <col min="7" max="7" width="13" customWidth="1"/>
    <col min="8" max="8" width="11.33203125" customWidth="1"/>
    <col min="9" max="9" width="11.1640625" bestFit="1" customWidth="1"/>
    <col min="11" max="11" width="11.83203125" bestFit="1" customWidth="1"/>
  </cols>
  <sheetData>
    <row r="1" spans="1:32" x14ac:dyDescent="0.2">
      <c r="A1" t="s">
        <v>0</v>
      </c>
      <c r="B1" t="s">
        <v>22</v>
      </c>
      <c r="C1" t="s">
        <v>24</v>
      </c>
      <c r="D1" t="s">
        <v>23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s="5" t="s">
        <v>9</v>
      </c>
      <c r="M1" s="5" t="s">
        <v>41</v>
      </c>
      <c r="N1" s="5" t="s">
        <v>42</v>
      </c>
      <c r="O1" s="5" t="s">
        <v>39</v>
      </c>
      <c r="P1" s="5" t="s">
        <v>40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38</v>
      </c>
      <c r="V1" s="5" t="s">
        <v>37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  <c r="AF1" s="5" t="s">
        <v>56</v>
      </c>
    </row>
    <row r="2" spans="1:32" x14ac:dyDescent="0.2">
      <c r="A2" s="1">
        <v>43556</v>
      </c>
      <c r="B2">
        <v>113.139999</v>
      </c>
      <c r="C2">
        <v>47.737999000000002</v>
      </c>
      <c r="D2">
        <v>31.059999000000001</v>
      </c>
      <c r="E2">
        <v>12.72</v>
      </c>
      <c r="F2">
        <v>135.770004</v>
      </c>
      <c r="G2" s="2">
        <f t="shared" ref="G2:G25" si="0">LN(B3/B2)</f>
        <v>-0.19302026919463205</v>
      </c>
      <c r="H2" s="2">
        <f t="shared" ref="H2:K17" si="1">LN(C3/C2)</f>
        <v>-0.25394527476252787</v>
      </c>
      <c r="I2" s="2">
        <f t="shared" si="1"/>
        <v>6.3310336408730433E-2</v>
      </c>
      <c r="J2" s="2">
        <f t="shared" si="1"/>
        <v>-2.386748140664343E-2</v>
      </c>
      <c r="K2" s="2">
        <f>LN(F3/F2)</f>
        <v>-7.8019285461712801E-2</v>
      </c>
      <c r="L2">
        <v>0</v>
      </c>
      <c r="M2" s="6">
        <f t="shared" ref="M2:M43" si="2">(L2^2*$G$28^2+(1-L2)^2*$H$28^2+2*L2*(1-L2)*$G$28*$H$28*$H$38)^0.5</f>
        <v>0.73788019628195833</v>
      </c>
      <c r="N2" s="6">
        <f t="shared" ref="N2:N43" si="3">L2*$G$27+(1-L2)*$H$27</f>
        <v>1.3259865693097299</v>
      </c>
      <c r="O2" s="6">
        <f>(L2^2*$G$28^2+(1-L2)^2*$I$28^2+2*L2*(1-L2)*$G$28*$I$28*$I$38)^0.5</f>
        <v>0.28252356701048981</v>
      </c>
      <c r="P2" s="6">
        <f>L2*$G$27+(1-L2)*$I$27</f>
        <v>0.34163947259022392</v>
      </c>
      <c r="Q2" s="6">
        <f t="shared" ref="Q2:Q43" si="4">(L2^2*$G$28^2+(1-L2)^2*$J$28^2+2*L2*(1-L2)*$G$28*$J$28*$J$38)^0.5</f>
        <v>0.39436590464382754</v>
      </c>
      <c r="R2" s="6">
        <f t="shared" ref="R2:R43" si="5">L2*$G$27+(1-L2)*$J$27</f>
        <v>0.2556485817585209</v>
      </c>
      <c r="S2" s="6">
        <f t="shared" ref="S2:S43" si="6">(L2^2*$G$28^2+(1-L2)^2*$K$28^2+2*L2*(1-L2)*$G$28*$K$28*$K$38)^0.5</f>
        <v>0.46809782056032678</v>
      </c>
      <c r="T2" s="6">
        <f t="shared" ref="T2:T43" si="7">L2*$G$27+(1-L2)*$K$27</f>
        <v>0.36048305339719033</v>
      </c>
      <c r="U2" s="6">
        <f t="shared" ref="U2:U43" si="8">(L2^2*$H$28^2+(1-L2)^2*$I$28^2+2*L2*(1-L2)*$H$28*$I$28*$I$39)^0.5</f>
        <v>0.28252356701048981</v>
      </c>
      <c r="V2" s="6">
        <f t="shared" ref="V2:V43" si="9">L2*$H$27+(1-L2)*$I$27</f>
        <v>0.34163947259022392</v>
      </c>
      <c r="W2" s="6">
        <f>(L2^2*$H$28^2+(1-L2)^2*$J$28^2+2*L2*(1-L2)*$H$28*$J$28*$J$39)^0.5</f>
        <v>0.39436590464382754</v>
      </c>
      <c r="X2" s="6">
        <f>L2*$H$27+(1-L2)*$J$27</f>
        <v>0.2556485817585209</v>
      </c>
      <c r="Y2" s="6">
        <f>(L2^2*$H$28^2+(1-L2)^2*$K$28^2+2*L2*(1-L2)*$H$28*$K$28*$K$39)^0.5</f>
        <v>0.46809782056032678</v>
      </c>
      <c r="Z2" s="6">
        <f>L2*$H$27+(1-L2)*$K$27</f>
        <v>0.36048305339719033</v>
      </c>
      <c r="AA2" s="6">
        <f>(L2^2*$I$28^2+(1-L2)^2*$J$28^2+2*L2*(1-L2)*$I$28*$J$28*$J$40)^0.5</f>
        <v>0.39436590464382754</v>
      </c>
      <c r="AB2" s="6">
        <f>L2*$I$27+(1-L2)*$J$27</f>
        <v>0.2556485817585209</v>
      </c>
      <c r="AC2" s="6">
        <f>(L2^2*$I$28^2+(1-L2)^2*$K$28^2+2*L2*(1-L2)*$I$28*$K$28*$K$40)^0.5</f>
        <v>0.46809782056032678</v>
      </c>
      <c r="AD2" s="6">
        <f>L2*$I$27+(1-L2)*$K$27</f>
        <v>0.36048305339719033</v>
      </c>
      <c r="AE2" s="6">
        <f>(L2^2*$J$28^2+(1-L2)^2*$K$28^2+2*L2*(1-L2)*$J$28*$K$28*$K$41)^0.5</f>
        <v>0.46809782056032678</v>
      </c>
      <c r="AF2" s="6">
        <f>L2*$J$27+(1-L2)*$K$27</f>
        <v>0.36048305339719033</v>
      </c>
    </row>
    <row r="3" spans="1:32" x14ac:dyDescent="0.2">
      <c r="A3" s="1">
        <v>43586</v>
      </c>
      <c r="B3">
        <v>93.279999000000004</v>
      </c>
      <c r="C3">
        <v>37.032001000000001</v>
      </c>
      <c r="D3">
        <v>33.090000000000003</v>
      </c>
      <c r="E3">
        <v>12.42</v>
      </c>
      <c r="F3">
        <v>125.58000199999999</v>
      </c>
      <c r="G3" s="2">
        <f t="shared" si="0"/>
        <v>7.8623358233948698E-2</v>
      </c>
      <c r="H3" s="2">
        <f t="shared" si="1"/>
        <v>0.18801210632781884</v>
      </c>
      <c r="I3" s="2">
        <f t="shared" si="1"/>
        <v>0.15064762082496388</v>
      </c>
      <c r="J3" s="2">
        <f t="shared" si="1"/>
        <v>0.23880132446961419</v>
      </c>
      <c r="K3" s="2">
        <f t="shared" si="1"/>
        <v>0.15216932209211353</v>
      </c>
      <c r="L3">
        <v>2.5000000000000001E-2</v>
      </c>
      <c r="M3" s="6">
        <f t="shared" si="2"/>
        <v>0.72357150566300921</v>
      </c>
      <c r="N3" s="6">
        <f t="shared" si="3"/>
        <v>1.2998645734573369</v>
      </c>
      <c r="O3" s="6">
        <f t="shared" ref="O3:O43" si="10">(L3^2*$G$28^2+(1-L3)^2*$I$28^2+2*L3*(1-L3)*$G$28*$I$28*$I$38)^0.5</f>
        <v>0.27893003006648898</v>
      </c>
      <c r="P3" s="6">
        <f t="shared" ref="P3:P43" si="11">L3*$G$27+(1-L3)*$I$27</f>
        <v>0.34012615415581865</v>
      </c>
      <c r="Q3" s="6">
        <f t="shared" si="4"/>
        <v>0.38861508833844505</v>
      </c>
      <c r="R3" s="6">
        <f t="shared" si="5"/>
        <v>0.25628503559490823</v>
      </c>
      <c r="S3" s="6">
        <f t="shared" si="6"/>
        <v>0.45956253405531572</v>
      </c>
      <c r="T3" s="6">
        <f t="shared" si="7"/>
        <v>0.3584986454426109</v>
      </c>
      <c r="U3" s="6">
        <f t="shared" si="8"/>
        <v>0.28116143257190351</v>
      </c>
      <c r="V3" s="6">
        <f t="shared" si="9"/>
        <v>0.36624815000821154</v>
      </c>
      <c r="W3" s="6">
        <f t="shared" ref="W3:W43" si="12">(L3^2*$H$28^2+(1-L3)^2*$J$28^2+2*L3*(1-L3)*$H$28*$J$28*$J$39)^0.5</f>
        <v>0.39078567563507138</v>
      </c>
      <c r="X3" s="6">
        <f t="shared" ref="X3:X43" si="13">L3*$H$27+(1-L3)*$J$27</f>
        <v>0.28240703144730112</v>
      </c>
      <c r="Y3" s="6">
        <f t="shared" ref="Y3:Y43" si="14">(L3^2*$H$28^2+(1-L3)^2*$K$28^2+2*L3*(1-L3)*$H$28*$K$28*$K$39)^0.5</f>
        <v>0.46761448644807146</v>
      </c>
      <c r="Z3" s="6">
        <f t="shared" ref="Z3:Z43" si="15">L3*$H$27+(1-L3)*$K$27</f>
        <v>0.38462064129500378</v>
      </c>
      <c r="AA3" s="6">
        <f t="shared" ref="AA3:AA43" si="16">(L3^2*$I$28^2+(1-L3)^2*$J$28^2+2*L3*(1-L3)*$I$28*$J$28*$J$40)^0.5</f>
        <v>0.39075072286174012</v>
      </c>
      <c r="AB3" s="6">
        <f t="shared" ref="AB3:AB43" si="17">L3*$I$27+(1-L3)*$J$27</f>
        <v>0.2577983540293135</v>
      </c>
      <c r="AC3" s="6">
        <f t="shared" ref="AC3:AC43" si="18">(L3^2*$I$28^2+(1-L3)^2*$K$28^2+2*L3*(1-L3)*$I$28*$K$28*$K$40)^0.5</f>
        <v>0.45818558585108182</v>
      </c>
      <c r="AD3" s="6">
        <f t="shared" ref="AD3:AD43" si="19">L3*$I$27+(1-L3)*$K$27</f>
        <v>0.36001196387701617</v>
      </c>
      <c r="AE3" s="6">
        <f t="shared" ref="AE3:AE43" si="20">(L3^2*$J$28^2+(1-L3)^2*$K$28^2+2*L3*(1-L3)*$J$28*$K$28*$K$41)^0.5</f>
        <v>0.45952755168649079</v>
      </c>
      <c r="AF3" s="6">
        <f t="shared" ref="AF3:AF43" si="21">L3*$J$27+(1-L3)*$K$27</f>
        <v>0.35786219160622357</v>
      </c>
    </row>
    <row r="4" spans="1:32" x14ac:dyDescent="0.2">
      <c r="A4" s="1">
        <v>43617</v>
      </c>
      <c r="B4">
        <v>100.910004</v>
      </c>
      <c r="C4">
        <v>44.692000999999998</v>
      </c>
      <c r="D4">
        <v>38.470001000000003</v>
      </c>
      <c r="E4">
        <v>15.77</v>
      </c>
      <c r="F4">
        <v>146.220001</v>
      </c>
      <c r="G4" s="2">
        <f t="shared" si="0"/>
        <v>4.8440407652293894E-3</v>
      </c>
      <c r="H4" s="2">
        <f t="shared" si="1"/>
        <v>7.8092385743495391E-2</v>
      </c>
      <c r="I4" s="2">
        <f t="shared" si="1"/>
        <v>-5.2018687031716956E-2</v>
      </c>
      <c r="J4" s="2">
        <f t="shared" si="1"/>
        <v>3.0598703144717576E-2</v>
      </c>
      <c r="K4" s="2">
        <f t="shared" si="1"/>
        <v>5.7925614407799413E-2</v>
      </c>
      <c r="L4">
        <v>0.05</v>
      </c>
      <c r="M4" s="6">
        <f t="shared" si="2"/>
        <v>0.70934861145848671</v>
      </c>
      <c r="N4" s="6">
        <f t="shared" si="3"/>
        <v>1.273742577604944</v>
      </c>
      <c r="O4" s="6">
        <f t="shared" si="10"/>
        <v>0.27557636480526154</v>
      </c>
      <c r="P4" s="6">
        <f t="shared" si="11"/>
        <v>0.33861283572141337</v>
      </c>
      <c r="Q4" s="6">
        <f t="shared" si="4"/>
        <v>0.38302385013363149</v>
      </c>
      <c r="R4" s="6">
        <f t="shared" si="5"/>
        <v>0.2569214894312955</v>
      </c>
      <c r="S4" s="6">
        <f t="shared" si="6"/>
        <v>0.45117828309644953</v>
      </c>
      <c r="T4" s="6">
        <f t="shared" si="7"/>
        <v>0.35651423748803146</v>
      </c>
      <c r="U4" s="6">
        <f t="shared" si="8"/>
        <v>0.28092528117881549</v>
      </c>
      <c r="V4" s="6">
        <f t="shared" si="9"/>
        <v>0.3908568274261992</v>
      </c>
      <c r="W4" s="6">
        <f t="shared" si="12"/>
        <v>0.38800157386937384</v>
      </c>
      <c r="X4" s="6">
        <f t="shared" si="13"/>
        <v>0.30916548113608133</v>
      </c>
      <c r="Y4" s="6">
        <f t="shared" si="14"/>
        <v>0.46760170724646577</v>
      </c>
      <c r="Z4" s="6">
        <f t="shared" si="15"/>
        <v>0.40875822919281735</v>
      </c>
      <c r="AA4" s="6">
        <f t="shared" si="16"/>
        <v>0.38716441776878008</v>
      </c>
      <c r="AB4" s="6">
        <f t="shared" si="17"/>
        <v>0.25994812630010605</v>
      </c>
      <c r="AC4" s="6">
        <f t="shared" si="18"/>
        <v>0.44838014681715449</v>
      </c>
      <c r="AD4" s="6">
        <f t="shared" si="19"/>
        <v>0.35954087435684201</v>
      </c>
      <c r="AE4" s="6">
        <f t="shared" si="20"/>
        <v>0.45115600084517915</v>
      </c>
      <c r="AF4" s="6">
        <f t="shared" si="21"/>
        <v>0.35524132981525686</v>
      </c>
    </row>
    <row r="5" spans="1:32" x14ac:dyDescent="0.2">
      <c r="A5" s="1">
        <v>43647</v>
      </c>
      <c r="B5">
        <v>101.400002</v>
      </c>
      <c r="C5">
        <v>48.321998999999998</v>
      </c>
      <c r="D5">
        <v>36.520000000000003</v>
      </c>
      <c r="E5">
        <v>16.260000000000002</v>
      </c>
      <c r="F5">
        <v>154.94000199999999</v>
      </c>
      <c r="G5" s="2">
        <f t="shared" si="0"/>
        <v>0.10120985546967919</v>
      </c>
      <c r="H5" s="2">
        <f t="shared" si="1"/>
        <v>-6.8516946031121004E-2</v>
      </c>
      <c r="I5" s="2">
        <f t="shared" si="1"/>
        <v>8.8265585121607704E-2</v>
      </c>
      <c r="J5" s="2">
        <f t="shared" si="1"/>
        <v>0.17553345074336713</v>
      </c>
      <c r="K5" s="2">
        <f t="shared" si="1"/>
        <v>-0.13813364087842117</v>
      </c>
      <c r="L5">
        <v>7.4999999999999997E-2</v>
      </c>
      <c r="M5" s="6">
        <f t="shared" si="2"/>
        <v>0.69521677941275861</v>
      </c>
      <c r="N5" s="6">
        <f t="shared" si="3"/>
        <v>1.2476205817525514</v>
      </c>
      <c r="O5" s="6">
        <f t="shared" si="10"/>
        <v>0.27247142862234419</v>
      </c>
      <c r="P5" s="6">
        <f t="shared" si="11"/>
        <v>0.33709951728700815</v>
      </c>
      <c r="Q5" s="6">
        <f t="shared" si="4"/>
        <v>0.37759927887407824</v>
      </c>
      <c r="R5" s="6">
        <f t="shared" si="5"/>
        <v>0.25755794326768283</v>
      </c>
      <c r="S5" s="6">
        <f t="shared" si="6"/>
        <v>0.44295364419415034</v>
      </c>
      <c r="T5" s="6">
        <f t="shared" si="7"/>
        <v>0.35452982953345208</v>
      </c>
      <c r="U5" s="6">
        <f t="shared" si="8"/>
        <v>0.28181794342246069</v>
      </c>
      <c r="V5" s="6">
        <f t="shared" si="9"/>
        <v>0.41546550484418687</v>
      </c>
      <c r="W5" s="6">
        <f t="shared" si="12"/>
        <v>0.38603082503370145</v>
      </c>
      <c r="X5" s="6">
        <f t="shared" si="13"/>
        <v>0.33592393082486161</v>
      </c>
      <c r="Y5" s="6">
        <f t="shared" si="14"/>
        <v>0.4680595214975074</v>
      </c>
      <c r="Z5" s="6">
        <f t="shared" si="15"/>
        <v>0.43289581709063085</v>
      </c>
      <c r="AA5" s="6">
        <f t="shared" si="16"/>
        <v>0.38360779926031557</v>
      </c>
      <c r="AB5" s="6">
        <f t="shared" si="17"/>
        <v>0.26209789857089866</v>
      </c>
      <c r="AC5" s="6">
        <f t="shared" si="18"/>
        <v>0.43868866471285739</v>
      </c>
      <c r="AD5" s="6">
        <f t="shared" si="19"/>
        <v>0.3590697848366679</v>
      </c>
      <c r="AE5" s="6">
        <f t="shared" si="20"/>
        <v>0.44299443408719291</v>
      </c>
      <c r="AF5" s="6">
        <f t="shared" si="21"/>
        <v>0.35262046802429015</v>
      </c>
    </row>
    <row r="6" spans="1:32" x14ac:dyDescent="0.2">
      <c r="A6" s="1">
        <v>43678</v>
      </c>
      <c r="B6">
        <v>112.199997</v>
      </c>
      <c r="C6">
        <v>45.122002000000002</v>
      </c>
      <c r="D6">
        <v>39.889999000000003</v>
      </c>
      <c r="E6">
        <v>19.379999000000002</v>
      </c>
      <c r="F6">
        <v>134.949997</v>
      </c>
      <c r="G6" s="2">
        <f t="shared" si="0"/>
        <v>-2.016631214779881E-2</v>
      </c>
      <c r="H6" s="2">
        <f t="shared" si="1"/>
        <v>6.5449479657767096E-2</v>
      </c>
      <c r="I6" s="2">
        <f t="shared" si="1"/>
        <v>-5.0647016204171863E-2</v>
      </c>
      <c r="J6" s="2">
        <f t="shared" si="1"/>
        <v>-0.11180245113551715</v>
      </c>
      <c r="K6" s="2">
        <f t="shared" si="1"/>
        <v>-0.16870586883906213</v>
      </c>
      <c r="L6">
        <v>0.1</v>
      </c>
      <c r="M6" s="6">
        <f t="shared" si="2"/>
        <v>0.6811816770908693</v>
      </c>
      <c r="N6" s="6">
        <f t="shared" si="3"/>
        <v>1.2214985859001584</v>
      </c>
      <c r="O6" s="6">
        <f t="shared" si="10"/>
        <v>0.26962381460388141</v>
      </c>
      <c r="P6" s="6">
        <f t="shared" si="11"/>
        <v>0.33558619885260288</v>
      </c>
      <c r="Q6" s="6">
        <f t="shared" si="4"/>
        <v>0.37234865890640367</v>
      </c>
      <c r="R6" s="6">
        <f t="shared" si="5"/>
        <v>0.25819439710407016</v>
      </c>
      <c r="S6" s="6">
        <f t="shared" si="6"/>
        <v>0.43489767303171134</v>
      </c>
      <c r="T6" s="6">
        <f t="shared" si="7"/>
        <v>0.35254542157887264</v>
      </c>
      <c r="U6" s="6">
        <f t="shared" si="8"/>
        <v>0.28382876889824099</v>
      </c>
      <c r="V6" s="6">
        <f t="shared" si="9"/>
        <v>0.44007418226217454</v>
      </c>
      <c r="W6" s="6">
        <f t="shared" si="12"/>
        <v>0.38488592327445081</v>
      </c>
      <c r="X6" s="6">
        <f t="shared" si="13"/>
        <v>0.36268238051364182</v>
      </c>
      <c r="Y6" s="6">
        <f t="shared" si="14"/>
        <v>0.46898655105460313</v>
      </c>
      <c r="Z6" s="6">
        <f t="shared" si="15"/>
        <v>0.4570334049884443</v>
      </c>
      <c r="AA6" s="6">
        <f t="shared" si="16"/>
        <v>0.38008170071483932</v>
      </c>
      <c r="AB6" s="6">
        <f t="shared" si="17"/>
        <v>0.26424767084169121</v>
      </c>
      <c r="AC6" s="6">
        <f t="shared" si="18"/>
        <v>0.4291188606260849</v>
      </c>
      <c r="AD6" s="6">
        <f t="shared" si="19"/>
        <v>0.35859869531649369</v>
      </c>
      <c r="AE6" s="6">
        <f t="shared" si="20"/>
        <v>0.43505466939205634</v>
      </c>
      <c r="AF6" s="6">
        <f t="shared" si="21"/>
        <v>0.34999960623332338</v>
      </c>
    </row>
    <row r="7" spans="1:32" x14ac:dyDescent="0.2">
      <c r="A7" s="1">
        <v>43709</v>
      </c>
      <c r="B7">
        <v>109.959999</v>
      </c>
      <c r="C7">
        <v>48.173999999999999</v>
      </c>
      <c r="D7">
        <v>37.919998</v>
      </c>
      <c r="E7">
        <v>17.329999999999998</v>
      </c>
      <c r="F7">
        <v>114</v>
      </c>
      <c r="G7" s="2">
        <f t="shared" si="0"/>
        <v>1.4894006424565245E-2</v>
      </c>
      <c r="H7" s="2">
        <f t="shared" si="1"/>
        <v>0.26806128532861223</v>
      </c>
      <c r="I7" s="2">
        <f t="shared" si="1"/>
        <v>4.662794518230387E-2</v>
      </c>
      <c r="J7" s="2">
        <f t="shared" si="1"/>
        <v>1.7296631083745489E-3</v>
      </c>
      <c r="K7" s="2">
        <f t="shared" si="1"/>
        <v>0.2356960381753504</v>
      </c>
      <c r="L7">
        <v>0.125</v>
      </c>
      <c r="M7" s="6">
        <f t="shared" si="2"/>
        <v>0.66724940843729985</v>
      </c>
      <c r="N7" s="6">
        <f t="shared" si="3"/>
        <v>1.1953765900477653</v>
      </c>
      <c r="O7" s="6">
        <f t="shared" si="10"/>
        <v>0.26704175478269998</v>
      </c>
      <c r="P7" s="6">
        <f t="shared" si="11"/>
        <v>0.3340728804181976</v>
      </c>
      <c r="Q7" s="6">
        <f t="shared" si="4"/>
        <v>0.36727945071935469</v>
      </c>
      <c r="R7" s="6">
        <f t="shared" si="5"/>
        <v>0.25883085094045749</v>
      </c>
      <c r="S7" s="6">
        <f t="shared" si="6"/>
        <v>0.42701991575149978</v>
      </c>
      <c r="T7" s="6">
        <f t="shared" si="7"/>
        <v>0.35056101362429326</v>
      </c>
      <c r="U7" s="6">
        <f t="shared" si="8"/>
        <v>0.28693425041928006</v>
      </c>
      <c r="V7" s="6">
        <f t="shared" si="9"/>
        <v>0.46468285968016215</v>
      </c>
      <c r="W7" s="6">
        <f t="shared" si="12"/>
        <v>0.38457424445871274</v>
      </c>
      <c r="X7" s="6">
        <f t="shared" si="13"/>
        <v>0.38944083020242204</v>
      </c>
      <c r="Y7" s="6">
        <f t="shared" si="14"/>
        <v>0.47038002172356164</v>
      </c>
      <c r="Z7" s="6">
        <f t="shared" si="15"/>
        <v>0.48117099288625781</v>
      </c>
      <c r="AA7" s="6">
        <f t="shared" si="16"/>
        <v>0.37658697943644415</v>
      </c>
      <c r="AB7" s="6">
        <f t="shared" si="17"/>
        <v>0.26639744311248381</v>
      </c>
      <c r="AC7" s="6">
        <f t="shared" si="18"/>
        <v>0.41967905839130393</v>
      </c>
      <c r="AD7" s="6">
        <f t="shared" si="19"/>
        <v>0.35812760579631958</v>
      </c>
      <c r="AE7" s="6">
        <f t="shared" si="20"/>
        <v>0.42734906959230978</v>
      </c>
      <c r="AF7" s="6">
        <f t="shared" si="21"/>
        <v>0.34737874444235667</v>
      </c>
    </row>
    <row r="8" spans="1:32" x14ac:dyDescent="0.2">
      <c r="A8" s="1">
        <v>43739</v>
      </c>
      <c r="B8">
        <v>111.610001</v>
      </c>
      <c r="C8">
        <v>62.984000999999999</v>
      </c>
      <c r="D8">
        <v>39.729999999999997</v>
      </c>
      <c r="E8">
        <v>17.360001</v>
      </c>
      <c r="F8">
        <v>144.300003</v>
      </c>
      <c r="G8" s="2">
        <f t="shared" si="0"/>
        <v>4.9809325841389737E-2</v>
      </c>
      <c r="H8" s="2">
        <f t="shared" si="1"/>
        <v>4.6592150400193252E-2</v>
      </c>
      <c r="I8" s="2">
        <f t="shared" si="1"/>
        <v>-3.404905814949432E-2</v>
      </c>
      <c r="J8" s="2">
        <f t="shared" si="1"/>
        <v>-3.2789939950487186E-2</v>
      </c>
      <c r="K8" s="2">
        <f t="shared" si="1"/>
        <v>-1.2201650165917658E-2</v>
      </c>
      <c r="L8">
        <v>0.15</v>
      </c>
      <c r="M8" s="6">
        <f t="shared" si="2"/>
        <v>0.6534265513000217</v>
      </c>
      <c r="N8" s="6">
        <f t="shared" si="3"/>
        <v>1.1692545941953725</v>
      </c>
      <c r="O8" s="6">
        <f t="shared" si="10"/>
        <v>0.26473301948024458</v>
      </c>
      <c r="P8" s="6">
        <f t="shared" si="11"/>
        <v>0.33255956198379233</v>
      </c>
      <c r="Q8" s="6">
        <f t="shared" si="4"/>
        <v>0.3623992671076538</v>
      </c>
      <c r="R8" s="6">
        <f t="shared" si="5"/>
        <v>0.25946730477684476</v>
      </c>
      <c r="S8" s="6">
        <f t="shared" si="6"/>
        <v>0.41933041652727737</v>
      </c>
      <c r="T8" s="6">
        <f t="shared" si="7"/>
        <v>0.34857660566971377</v>
      </c>
      <c r="U8" s="6">
        <f t="shared" si="8"/>
        <v>0.29109935634249406</v>
      </c>
      <c r="V8" s="6">
        <f t="shared" si="9"/>
        <v>0.48929153709814982</v>
      </c>
      <c r="W8" s="6">
        <f t="shared" si="12"/>
        <v>0.38509781169813234</v>
      </c>
      <c r="X8" s="6">
        <f t="shared" si="13"/>
        <v>0.4161992798912022</v>
      </c>
      <c r="Y8" s="6">
        <f t="shared" si="14"/>
        <v>0.4722358044072632</v>
      </c>
      <c r="Z8" s="6">
        <f t="shared" si="15"/>
        <v>0.50530858078407126</v>
      </c>
      <c r="AA8" s="6">
        <f t="shared" si="16"/>
        <v>0.37312451707396949</v>
      </c>
      <c r="AB8" s="6">
        <f t="shared" si="17"/>
        <v>0.26854721538327636</v>
      </c>
      <c r="AC8" s="6">
        <f t="shared" si="18"/>
        <v>0.41037822928256867</v>
      </c>
      <c r="AD8" s="6">
        <f t="shared" si="19"/>
        <v>0.35765651627614536</v>
      </c>
      <c r="AE8" s="6">
        <f t="shared" si="20"/>
        <v>0.41989052668162968</v>
      </c>
      <c r="AF8" s="6">
        <f t="shared" si="21"/>
        <v>0.3447578826513899</v>
      </c>
    </row>
    <row r="9" spans="1:32" x14ac:dyDescent="0.2">
      <c r="A9" s="1">
        <v>43770</v>
      </c>
      <c r="B9">
        <v>117.30999799999999</v>
      </c>
      <c r="C9">
        <v>65.987999000000002</v>
      </c>
      <c r="D9">
        <v>38.400002000000001</v>
      </c>
      <c r="E9">
        <v>16.799999</v>
      </c>
      <c r="F9">
        <v>142.550003</v>
      </c>
      <c r="G9" s="2">
        <f t="shared" si="0"/>
        <v>2.0669770342655783E-2</v>
      </c>
      <c r="H9" s="2">
        <f t="shared" si="1"/>
        <v>0.23735979014503106</v>
      </c>
      <c r="I9" s="2">
        <f t="shared" si="1"/>
        <v>0.12355336304934725</v>
      </c>
      <c r="J9" s="2">
        <f t="shared" si="1"/>
        <v>0.10124497484795074</v>
      </c>
      <c r="K9" s="2">
        <f t="shared" si="1"/>
        <v>4.7937968732209305E-2</v>
      </c>
      <c r="L9">
        <v>0.17499999999999999</v>
      </c>
      <c r="M9" s="6">
        <f t="shared" si="2"/>
        <v>0.63972019809919189</v>
      </c>
      <c r="N9" s="6">
        <f t="shared" si="3"/>
        <v>1.1431325983429794</v>
      </c>
      <c r="O9" s="6">
        <f t="shared" si="10"/>
        <v>0.26270481498948567</v>
      </c>
      <c r="P9" s="6">
        <f t="shared" si="11"/>
        <v>0.33104624354938705</v>
      </c>
      <c r="Q9" s="6">
        <f t="shared" si="4"/>
        <v>0.35771584452992639</v>
      </c>
      <c r="R9" s="6">
        <f t="shared" si="5"/>
        <v>0.26010375861323209</v>
      </c>
      <c r="S9" s="6">
        <f t="shared" si="6"/>
        <v>0.41183972044712158</v>
      </c>
      <c r="T9" s="6">
        <f t="shared" si="7"/>
        <v>0.34659219771513433</v>
      </c>
      <c r="U9" s="6">
        <f t="shared" si="8"/>
        <v>0.29627940132974434</v>
      </c>
      <c r="V9" s="6">
        <f t="shared" si="9"/>
        <v>0.51390021451613743</v>
      </c>
      <c r="W9" s="6">
        <f t="shared" si="12"/>
        <v>0.3864532302309398</v>
      </c>
      <c r="X9" s="6">
        <f t="shared" si="13"/>
        <v>0.44295772957998247</v>
      </c>
      <c r="Y9" s="6">
        <f t="shared" si="14"/>
        <v>0.4745484753453979</v>
      </c>
      <c r="Z9" s="6">
        <f t="shared" si="15"/>
        <v>0.52944616868188477</v>
      </c>
      <c r="AA9" s="6">
        <f t="shared" si="16"/>
        <v>0.36969522001256538</v>
      </c>
      <c r="AB9" s="6">
        <f t="shared" si="17"/>
        <v>0.27069698765406891</v>
      </c>
      <c r="AC9" s="6">
        <f t="shared" si="18"/>
        <v>0.40122603803303225</v>
      </c>
      <c r="AD9" s="6">
        <f t="shared" si="19"/>
        <v>0.3571854267559712</v>
      </c>
      <c r="AE9" s="6">
        <f t="shared" si="20"/>
        <v>0.4126924359695997</v>
      </c>
      <c r="AF9" s="6">
        <f t="shared" si="21"/>
        <v>0.34213702086042314</v>
      </c>
    </row>
    <row r="10" spans="1:32" x14ac:dyDescent="0.2">
      <c r="A10" s="1">
        <v>43800</v>
      </c>
      <c r="B10">
        <v>119.760002</v>
      </c>
      <c r="C10">
        <v>83.665999999999997</v>
      </c>
      <c r="D10">
        <v>43.450001</v>
      </c>
      <c r="E10">
        <v>18.59</v>
      </c>
      <c r="F10">
        <v>149.550003</v>
      </c>
      <c r="G10" s="2">
        <f t="shared" si="0"/>
        <v>-2.9832754755193418E-2</v>
      </c>
      <c r="H10" s="2">
        <f t="shared" si="1"/>
        <v>0.44157829158452472</v>
      </c>
      <c r="I10" s="2">
        <f t="shared" si="1"/>
        <v>3.6384082470369596E-2</v>
      </c>
      <c r="J10" s="2">
        <f t="shared" si="1"/>
        <v>-3.7725725153193324E-3</v>
      </c>
      <c r="K10" s="2">
        <f t="shared" si="1"/>
        <v>-5.6745494214233388E-2</v>
      </c>
      <c r="L10">
        <v>0.2</v>
      </c>
      <c r="M10" s="6">
        <f t="shared" si="2"/>
        <v>0.62613799980245177</v>
      </c>
      <c r="N10" s="6">
        <f t="shared" si="3"/>
        <v>1.1170106024905866</v>
      </c>
      <c r="O10" s="6">
        <f t="shared" si="10"/>
        <v>0.2609636822318781</v>
      </c>
      <c r="P10" s="6">
        <f t="shared" si="11"/>
        <v>0.32953292511498183</v>
      </c>
      <c r="Q10" s="6">
        <f t="shared" si="4"/>
        <v>0.35323700939099306</v>
      </c>
      <c r="R10" s="6">
        <f t="shared" si="5"/>
        <v>0.26074021244961942</v>
      </c>
      <c r="S10" s="6">
        <f t="shared" si="6"/>
        <v>0.40455887060783624</v>
      </c>
      <c r="T10" s="6">
        <f t="shared" si="7"/>
        <v>0.34460778976055495</v>
      </c>
      <c r="U10" s="6">
        <f t="shared" si="8"/>
        <v>0.30242223666848028</v>
      </c>
      <c r="V10" s="6">
        <f t="shared" si="9"/>
        <v>0.53850889193412521</v>
      </c>
      <c r="W10" s="6">
        <f t="shared" si="12"/>
        <v>0.38863179649213286</v>
      </c>
      <c r="X10" s="6">
        <f t="shared" si="13"/>
        <v>0.46971617926876275</v>
      </c>
      <c r="Y10" s="6">
        <f t="shared" si="14"/>
        <v>0.47731139343415929</v>
      </c>
      <c r="Z10" s="6">
        <f t="shared" si="15"/>
        <v>0.55358375657969827</v>
      </c>
      <c r="AA10" s="6">
        <f t="shared" si="16"/>
        <v>0.36630001973305087</v>
      </c>
      <c r="AB10" s="6">
        <f t="shared" si="17"/>
        <v>0.27284675992486151</v>
      </c>
      <c r="AC10" s="6">
        <f t="shared" si="18"/>
        <v>0.39223288953372437</v>
      </c>
      <c r="AD10" s="6">
        <f t="shared" si="19"/>
        <v>0.35671433723579704</v>
      </c>
      <c r="AE10" s="6">
        <f t="shared" si="20"/>
        <v>0.40576865848664329</v>
      </c>
      <c r="AF10" s="6">
        <f t="shared" si="21"/>
        <v>0.33951615906945642</v>
      </c>
    </row>
    <row r="11" spans="1:32" x14ac:dyDescent="0.2">
      <c r="A11" s="1">
        <v>43831</v>
      </c>
      <c r="B11">
        <v>116.239998</v>
      </c>
      <c r="C11">
        <v>130.11399800000001</v>
      </c>
      <c r="D11">
        <v>45.060001</v>
      </c>
      <c r="E11">
        <v>18.52</v>
      </c>
      <c r="F11">
        <v>141.300003</v>
      </c>
      <c r="G11" s="2">
        <f t="shared" si="0"/>
        <v>-8.6854955823381402E-2</v>
      </c>
      <c r="H11" s="2">
        <f t="shared" si="1"/>
        <v>2.6424369437642023E-2</v>
      </c>
      <c r="I11" s="2">
        <f t="shared" si="1"/>
        <v>-9.5886561490988557E-3</v>
      </c>
      <c r="J11" s="2">
        <f t="shared" si="1"/>
        <v>2.7690852666193033E-2</v>
      </c>
      <c r="K11" s="2">
        <f t="shared" si="1"/>
        <v>-3.0028892536845889E-2</v>
      </c>
      <c r="L11">
        <v>0.22500000000000001</v>
      </c>
      <c r="M11" s="6">
        <f t="shared" si="2"/>
        <v>0.61268821333976775</v>
      </c>
      <c r="N11" s="6">
        <f t="shared" si="3"/>
        <v>1.0908886066381938</v>
      </c>
      <c r="O11" s="6">
        <f t="shared" si="10"/>
        <v>0.25951539931034889</v>
      </c>
      <c r="P11" s="6">
        <f t="shared" si="11"/>
        <v>0.3280196066805765</v>
      </c>
      <c r="Q11" s="6">
        <f t="shared" si="4"/>
        <v>0.34897063906203724</v>
      </c>
      <c r="R11" s="6">
        <f t="shared" si="5"/>
        <v>0.2613766662860067</v>
      </c>
      <c r="S11" s="6">
        <f t="shared" si="6"/>
        <v>0.39749939820522234</v>
      </c>
      <c r="T11" s="6">
        <f t="shared" si="7"/>
        <v>0.34262338180597551</v>
      </c>
      <c r="U11" s="6">
        <f t="shared" si="8"/>
        <v>0.30947053494763932</v>
      </c>
      <c r="V11" s="6">
        <f t="shared" si="9"/>
        <v>0.56311756935211277</v>
      </c>
      <c r="W11" s="6">
        <f t="shared" si="12"/>
        <v>0.39161977330187814</v>
      </c>
      <c r="X11" s="6">
        <f t="shared" si="13"/>
        <v>0.49647462895754291</v>
      </c>
      <c r="Y11" s="6">
        <f t="shared" si="14"/>
        <v>0.48051679212325765</v>
      </c>
      <c r="Z11" s="6">
        <f t="shared" si="15"/>
        <v>0.57772134447751178</v>
      </c>
      <c r="AA11" s="6">
        <f t="shared" si="16"/>
        <v>0.3629398731340574</v>
      </c>
      <c r="AB11" s="6">
        <f t="shared" si="17"/>
        <v>0.27499653219565406</v>
      </c>
      <c r="AC11" s="6">
        <f t="shared" si="18"/>
        <v>0.38340997532402327</v>
      </c>
      <c r="AD11" s="6">
        <f t="shared" si="19"/>
        <v>0.35624324771562293</v>
      </c>
      <c r="AE11" s="6">
        <f t="shared" si="20"/>
        <v>0.39913347004173971</v>
      </c>
      <c r="AF11" s="6">
        <f t="shared" si="21"/>
        <v>0.33689529727848977</v>
      </c>
    </row>
    <row r="12" spans="1:32" x14ac:dyDescent="0.2">
      <c r="A12" s="1">
        <v>43862</v>
      </c>
      <c r="B12">
        <v>106.57</v>
      </c>
      <c r="C12">
        <v>133.598007</v>
      </c>
      <c r="D12">
        <v>44.630001</v>
      </c>
      <c r="E12">
        <v>19.040001</v>
      </c>
      <c r="F12">
        <v>137.11999499999999</v>
      </c>
      <c r="G12" s="2">
        <f t="shared" si="0"/>
        <v>-0.21387348871186546</v>
      </c>
      <c r="H12" s="2">
        <f t="shared" si="1"/>
        <v>-0.24278154281370962</v>
      </c>
      <c r="I12" s="2">
        <f t="shared" si="1"/>
        <v>1.4459110762490119E-2</v>
      </c>
      <c r="J12" s="2">
        <f t="shared" si="1"/>
        <v>-3.8548722638242106E-2</v>
      </c>
      <c r="K12" s="2">
        <f t="shared" si="1"/>
        <v>-0.12143608826870025</v>
      </c>
      <c r="L12">
        <v>0.25</v>
      </c>
      <c r="M12" s="6">
        <f t="shared" si="2"/>
        <v>0.59937975254645903</v>
      </c>
      <c r="N12" s="6">
        <f t="shared" si="3"/>
        <v>1.0647666107858007</v>
      </c>
      <c r="O12" s="6">
        <f t="shared" si="10"/>
        <v>0.25836489104409577</v>
      </c>
      <c r="P12" s="6">
        <f t="shared" si="11"/>
        <v>0.32650628824617128</v>
      </c>
      <c r="Q12" s="6">
        <f t="shared" si="4"/>
        <v>0.34492461756067944</v>
      </c>
      <c r="R12" s="6">
        <f t="shared" si="5"/>
        <v>0.26201312012239403</v>
      </c>
      <c r="S12" s="6">
        <f t="shared" si="6"/>
        <v>0.39067330430430136</v>
      </c>
      <c r="T12" s="6">
        <f t="shared" si="7"/>
        <v>0.34063897385139608</v>
      </c>
      <c r="U12" s="6">
        <f t="shared" si="8"/>
        <v>0.31736397394781113</v>
      </c>
      <c r="V12" s="6">
        <f t="shared" si="9"/>
        <v>0.58772624677010044</v>
      </c>
      <c r="W12" s="6">
        <f t="shared" si="12"/>
        <v>0.39539881125878901</v>
      </c>
      <c r="X12" s="6">
        <f t="shared" si="13"/>
        <v>0.52323307864632318</v>
      </c>
      <c r="Y12" s="6">
        <f t="shared" si="14"/>
        <v>0.48415588304155033</v>
      </c>
      <c r="Z12" s="6">
        <f t="shared" si="15"/>
        <v>0.60185893237532517</v>
      </c>
      <c r="AA12" s="6">
        <f t="shared" si="16"/>
        <v>0.35961576281155416</v>
      </c>
      <c r="AB12" s="6">
        <f t="shared" si="17"/>
        <v>0.27714630446644667</v>
      </c>
      <c r="AC12" s="6">
        <f t="shared" si="18"/>
        <v>0.37476931869306512</v>
      </c>
      <c r="AD12" s="6">
        <f t="shared" si="19"/>
        <v>0.35577215819544872</v>
      </c>
      <c r="AE12" s="6">
        <f t="shared" si="20"/>
        <v>0.39280149541346288</v>
      </c>
      <c r="AF12" s="6">
        <f t="shared" si="21"/>
        <v>0.334274435487523</v>
      </c>
    </row>
    <row r="13" spans="1:32" x14ac:dyDescent="0.2">
      <c r="A13" s="1">
        <v>43891</v>
      </c>
      <c r="B13">
        <v>86.050003000000004</v>
      </c>
      <c r="C13">
        <v>104.800003</v>
      </c>
      <c r="D13">
        <v>45.279998999999997</v>
      </c>
      <c r="E13">
        <v>18.32</v>
      </c>
      <c r="F13">
        <v>121.44000200000001</v>
      </c>
      <c r="G13" s="2">
        <f t="shared" si="0"/>
        <v>0.19664800128124771</v>
      </c>
      <c r="H13" s="2">
        <f t="shared" si="1"/>
        <v>0.40020960790172638</v>
      </c>
      <c r="I13" s="2">
        <f t="shared" si="1"/>
        <v>0.27277470978183271</v>
      </c>
      <c r="J13" s="2">
        <f t="shared" si="1"/>
        <v>0.33927550124318484</v>
      </c>
      <c r="K13" s="2">
        <f t="shared" si="1"/>
        <v>0.22162728051048824</v>
      </c>
      <c r="L13">
        <v>0.27500000000000002</v>
      </c>
      <c r="M13" s="6">
        <f t="shared" si="2"/>
        <v>0.5862222426590008</v>
      </c>
      <c r="N13" s="6">
        <f t="shared" si="3"/>
        <v>1.0386446149334079</v>
      </c>
      <c r="O13" s="6">
        <f t="shared" si="10"/>
        <v>0.25751614857921729</v>
      </c>
      <c r="P13" s="6">
        <f t="shared" si="11"/>
        <v>0.32499296981176601</v>
      </c>
      <c r="Q13" s="6">
        <f t="shared" si="4"/>
        <v>0.34110678594764926</v>
      </c>
      <c r="R13" s="6">
        <f t="shared" si="5"/>
        <v>0.2626495739587813</v>
      </c>
      <c r="S13" s="6">
        <f t="shared" si="6"/>
        <v>0.38409303190121774</v>
      </c>
      <c r="T13" s="6">
        <f t="shared" si="7"/>
        <v>0.33865456589681664</v>
      </c>
      <c r="U13" s="6">
        <f t="shared" si="8"/>
        <v>0.32604117701461122</v>
      </c>
      <c r="V13" s="6">
        <f t="shared" si="9"/>
        <v>0.6123349241880881</v>
      </c>
      <c r="W13" s="6">
        <f t="shared" si="12"/>
        <v>0.39994648711577602</v>
      </c>
      <c r="X13" s="6">
        <f t="shared" si="13"/>
        <v>0.54999152833510345</v>
      </c>
      <c r="Y13" s="6">
        <f t="shared" si="14"/>
        <v>0.48821896830828987</v>
      </c>
      <c r="Z13" s="6">
        <f t="shared" si="15"/>
        <v>0.62599652027313879</v>
      </c>
      <c r="AA13" s="6">
        <f t="shared" si="16"/>
        <v>0.3563286972899381</v>
      </c>
      <c r="AB13" s="6">
        <f t="shared" si="17"/>
        <v>0.27929607673723922</v>
      </c>
      <c r="AC13" s="6">
        <f t="shared" si="18"/>
        <v>0.36632381686025145</v>
      </c>
      <c r="AD13" s="6">
        <f t="shared" si="19"/>
        <v>0.35530106867527456</v>
      </c>
      <c r="AE13" s="6">
        <f t="shared" si="20"/>
        <v>0.38678762633327252</v>
      </c>
      <c r="AF13" s="6">
        <f t="shared" si="21"/>
        <v>0.33165357369655624</v>
      </c>
    </row>
    <row r="14" spans="1:32" x14ac:dyDescent="0.2">
      <c r="A14" s="1">
        <v>43922</v>
      </c>
      <c r="B14">
        <v>104.75</v>
      </c>
      <c r="C14">
        <v>156.37600699999999</v>
      </c>
      <c r="D14">
        <v>59.48</v>
      </c>
      <c r="E14">
        <v>25.719999000000001</v>
      </c>
      <c r="F14">
        <v>151.570007</v>
      </c>
      <c r="G14" s="2">
        <f t="shared" si="0"/>
        <v>0.21864662760718209</v>
      </c>
      <c r="H14" s="2">
        <f t="shared" si="1"/>
        <v>6.5730404002133078E-2</v>
      </c>
      <c r="I14" s="2">
        <f t="shared" si="1"/>
        <v>-1.7126302301587418E-2</v>
      </c>
      <c r="J14" s="2">
        <f t="shared" si="1"/>
        <v>-6.921503014122353E-2</v>
      </c>
      <c r="K14" s="2">
        <f t="shared" si="1"/>
        <v>0.17706256681516239</v>
      </c>
      <c r="L14">
        <v>0.3</v>
      </c>
      <c r="M14" s="6">
        <f t="shared" si="2"/>
        <v>0.57322607829891903</v>
      </c>
      <c r="N14" s="6">
        <f t="shared" si="3"/>
        <v>1.0125226190810148</v>
      </c>
      <c r="O14" s="6">
        <f t="shared" si="10"/>
        <v>0.25697216200154444</v>
      </c>
      <c r="P14" s="6">
        <f t="shared" si="11"/>
        <v>0.32347965137736073</v>
      </c>
      <c r="Q14" s="6">
        <f t="shared" si="4"/>
        <v>0.33752488765694</v>
      </c>
      <c r="R14" s="6">
        <f t="shared" si="5"/>
        <v>0.26328602779516863</v>
      </c>
      <c r="S14" s="6">
        <f t="shared" si="6"/>
        <v>0.37777142685835813</v>
      </c>
      <c r="T14" s="6">
        <f t="shared" si="7"/>
        <v>0.33667015794223726</v>
      </c>
      <c r="U14" s="6">
        <f t="shared" si="8"/>
        <v>0.33544132638683072</v>
      </c>
      <c r="V14" s="6">
        <f t="shared" si="9"/>
        <v>0.63694360160607566</v>
      </c>
      <c r="W14" s="6">
        <f t="shared" si="12"/>
        <v>0.40523692412608803</v>
      </c>
      <c r="X14" s="6">
        <f t="shared" si="13"/>
        <v>0.57674997802388361</v>
      </c>
      <c r="Y14" s="6">
        <f t="shared" si="14"/>
        <v>0.49269555844276558</v>
      </c>
      <c r="Z14" s="6">
        <f t="shared" si="15"/>
        <v>0.65013410817095219</v>
      </c>
      <c r="AA14" s="6">
        <f t="shared" si="16"/>
        <v>0.35307971119846393</v>
      </c>
      <c r="AB14" s="6">
        <f t="shared" si="17"/>
        <v>0.28144584900803177</v>
      </c>
      <c r="AC14" s="6">
        <f t="shared" si="18"/>
        <v>0.35808727829143078</v>
      </c>
      <c r="AD14" s="6">
        <f t="shared" si="19"/>
        <v>0.35482997915510039</v>
      </c>
      <c r="AE14" s="6">
        <f t="shared" si="20"/>
        <v>0.3811069222199775</v>
      </c>
      <c r="AF14" s="6">
        <f t="shared" si="21"/>
        <v>0.32903271190558947</v>
      </c>
    </row>
    <row r="15" spans="1:32" x14ac:dyDescent="0.2">
      <c r="A15" s="1">
        <v>43952</v>
      </c>
      <c r="B15">
        <v>130.35000600000001</v>
      </c>
      <c r="C15">
        <v>167</v>
      </c>
      <c r="D15">
        <v>58.470001000000003</v>
      </c>
      <c r="E15">
        <v>24</v>
      </c>
      <c r="F15">
        <v>180.929993</v>
      </c>
      <c r="G15" s="2">
        <f t="shared" si="0"/>
        <v>3.5940049085970156E-2</v>
      </c>
      <c r="H15" s="2">
        <f t="shared" si="1"/>
        <v>0.25710868164736822</v>
      </c>
      <c r="I15" s="2">
        <f t="shared" si="1"/>
        <v>5.4418232177555821E-2</v>
      </c>
      <c r="J15" s="2">
        <f t="shared" si="1"/>
        <v>0.11555837775379645</v>
      </c>
      <c r="K15" s="2">
        <f t="shared" si="1"/>
        <v>0.35558557829982912</v>
      </c>
      <c r="L15">
        <v>0.32500000000000001</v>
      </c>
      <c r="M15" s="6">
        <f t="shared" si="2"/>
        <v>0.56040248475902088</v>
      </c>
      <c r="N15" s="6">
        <f t="shared" si="3"/>
        <v>0.9864006232286221</v>
      </c>
      <c r="O15" s="6">
        <f t="shared" si="10"/>
        <v>0.25673486852831451</v>
      </c>
      <c r="P15" s="6">
        <f t="shared" si="11"/>
        <v>0.32196633294295551</v>
      </c>
      <c r="Q15" s="6">
        <f t="shared" si="4"/>
        <v>0.33418650915957804</v>
      </c>
      <c r="R15" s="6">
        <f t="shared" si="5"/>
        <v>0.26392248163155596</v>
      </c>
      <c r="S15" s="6">
        <f t="shared" si="6"/>
        <v>0.37172168632275293</v>
      </c>
      <c r="T15" s="6">
        <f t="shared" si="7"/>
        <v>0.33468574998765788</v>
      </c>
      <c r="U15" s="6">
        <f t="shared" si="8"/>
        <v>0.34550541960611375</v>
      </c>
      <c r="V15" s="6">
        <f t="shared" si="9"/>
        <v>0.66155227902406344</v>
      </c>
      <c r="W15" s="6">
        <f t="shared" si="12"/>
        <v>0.41124145742086032</v>
      </c>
      <c r="X15" s="6">
        <f t="shared" si="13"/>
        <v>0.60350842771266389</v>
      </c>
      <c r="Y15" s="6">
        <f t="shared" si="14"/>
        <v>0.49757449287860067</v>
      </c>
      <c r="Z15" s="6">
        <f t="shared" si="15"/>
        <v>0.6742716960687658</v>
      </c>
      <c r="AA15" s="6">
        <f t="shared" si="16"/>
        <v>0.34986986538636783</v>
      </c>
      <c r="AB15" s="6">
        <f t="shared" si="17"/>
        <v>0.28359562127882443</v>
      </c>
      <c r="AC15" s="6">
        <f t="shared" si="18"/>
        <v>0.35007445273679849</v>
      </c>
      <c r="AD15" s="6">
        <f t="shared" si="19"/>
        <v>0.35435888963492629</v>
      </c>
      <c r="AE15" s="6">
        <f t="shared" si="20"/>
        <v>0.37577449306388921</v>
      </c>
      <c r="AF15" s="6">
        <f t="shared" si="21"/>
        <v>0.32641185011462281</v>
      </c>
    </row>
    <row r="16" spans="1:32" x14ac:dyDescent="0.2">
      <c r="A16" s="1">
        <v>43983</v>
      </c>
      <c r="B16">
        <v>135.11999499999999</v>
      </c>
      <c r="C16">
        <v>215.962006</v>
      </c>
      <c r="D16">
        <v>61.740001999999997</v>
      </c>
      <c r="E16">
        <v>26.940000999999999</v>
      </c>
      <c r="F16">
        <v>258.19000199999999</v>
      </c>
      <c r="G16" s="2">
        <f t="shared" si="0"/>
        <v>9.7178887968576794E-2</v>
      </c>
      <c r="H16" s="2">
        <f t="shared" si="1"/>
        <v>0.28142067206498661</v>
      </c>
      <c r="I16" s="2">
        <f t="shared" si="1"/>
        <v>0.1140687678030991</v>
      </c>
      <c r="J16" s="2">
        <f t="shared" si="1"/>
        <v>7.0575347926512683E-2</v>
      </c>
      <c r="K16" s="2">
        <f t="shared" si="1"/>
        <v>-1.4340615761540576E-3</v>
      </c>
      <c r="L16">
        <v>0.35</v>
      </c>
      <c r="M16" s="6">
        <f t="shared" si="2"/>
        <v>0.54776358224559507</v>
      </c>
      <c r="N16" s="6">
        <f t="shared" si="3"/>
        <v>0.96027862737622915</v>
      </c>
      <c r="O16" s="6">
        <f t="shared" si="10"/>
        <v>0.25680511833408282</v>
      </c>
      <c r="P16" s="6">
        <f t="shared" si="11"/>
        <v>0.32045301450855024</v>
      </c>
      <c r="Q16" s="6">
        <f t="shared" si="4"/>
        <v>0.33109901656277935</v>
      </c>
      <c r="R16" s="6">
        <f t="shared" si="5"/>
        <v>0.26455893546794329</v>
      </c>
      <c r="S16" s="6">
        <f t="shared" si="6"/>
        <v>0.36595729334331312</v>
      </c>
      <c r="T16" s="6">
        <f t="shared" si="7"/>
        <v>0.33270134203307838</v>
      </c>
      <c r="U16" s="6">
        <f t="shared" si="8"/>
        <v>0.35617718020136319</v>
      </c>
      <c r="V16" s="6">
        <f t="shared" si="9"/>
        <v>0.686160956442051</v>
      </c>
      <c r="W16" s="6">
        <f t="shared" si="12"/>
        <v>0.41792930913688114</v>
      </c>
      <c r="X16" s="6">
        <f t="shared" si="13"/>
        <v>0.63026687740144405</v>
      </c>
      <c r="Y16" s="6">
        <f t="shared" si="14"/>
        <v>0.50284406029952733</v>
      </c>
      <c r="Z16" s="6">
        <f t="shared" si="15"/>
        <v>0.6984092839665792</v>
      </c>
      <c r="AA16" s="6">
        <f t="shared" si="16"/>
        <v>0.34670024696962293</v>
      </c>
      <c r="AB16" s="6">
        <f t="shared" si="17"/>
        <v>0.28574539354961698</v>
      </c>
      <c r="AC16" s="6">
        <f t="shared" si="18"/>
        <v>0.34230105105517289</v>
      </c>
      <c r="AD16" s="6">
        <f t="shared" si="19"/>
        <v>0.35388780011475207</v>
      </c>
      <c r="AE16" s="6">
        <f t="shared" si="20"/>
        <v>0.37080536444992818</v>
      </c>
      <c r="AF16" s="6">
        <f t="shared" si="21"/>
        <v>0.32379098832365605</v>
      </c>
    </row>
    <row r="17" spans="1:32" x14ac:dyDescent="0.2">
      <c r="A17" s="1">
        <v>44013</v>
      </c>
      <c r="B17">
        <v>148.91000399999999</v>
      </c>
      <c r="C17">
        <v>286.15200800000002</v>
      </c>
      <c r="D17">
        <v>69.199996999999996</v>
      </c>
      <c r="E17">
        <v>28.91</v>
      </c>
      <c r="F17">
        <v>257.82000699999998</v>
      </c>
      <c r="G17" s="2">
        <f t="shared" si="0"/>
        <v>0.10072280756616893</v>
      </c>
      <c r="H17" s="2">
        <f t="shared" si="1"/>
        <v>0.5547192888639787</v>
      </c>
      <c r="I17" s="2">
        <f t="shared" si="1"/>
        <v>-2.8137818469587232E-2</v>
      </c>
      <c r="J17" s="2">
        <f t="shared" si="1"/>
        <v>2.5274569415479779E-2</v>
      </c>
      <c r="K17" s="2">
        <f t="shared" si="1"/>
        <v>9.021260593846675E-2</v>
      </c>
      <c r="L17">
        <v>0.375</v>
      </c>
      <c r="M17" s="6">
        <f t="shared" si="2"/>
        <v>0.5353224525211745</v>
      </c>
      <c r="N17" s="6">
        <f t="shared" si="3"/>
        <v>0.93415663152383632</v>
      </c>
      <c r="O17" s="6">
        <f t="shared" si="10"/>
        <v>0.25718265940133306</v>
      </c>
      <c r="P17" s="6">
        <f t="shared" si="11"/>
        <v>0.31893969607414496</v>
      </c>
      <c r="Q17" s="6">
        <f t="shared" si="4"/>
        <v>0.32826948895923097</v>
      </c>
      <c r="R17" s="6">
        <f t="shared" si="5"/>
        <v>0.26519538930433056</v>
      </c>
      <c r="S17" s="6">
        <f t="shared" si="6"/>
        <v>0.36049193660357737</v>
      </c>
      <c r="T17" s="6">
        <f t="shared" si="7"/>
        <v>0.330716934078499</v>
      </c>
      <c r="U17" s="6">
        <f t="shared" si="8"/>
        <v>0.36740366030450639</v>
      </c>
      <c r="V17" s="6">
        <f t="shared" si="9"/>
        <v>0.71076963386003866</v>
      </c>
      <c r="W17" s="6">
        <f t="shared" si="12"/>
        <v>0.42526824249779749</v>
      </c>
      <c r="X17" s="6">
        <f t="shared" si="13"/>
        <v>0.65702532709022421</v>
      </c>
      <c r="Y17" s="6">
        <f t="shared" si="14"/>
        <v>0.50849211631507429</v>
      </c>
      <c r="Z17" s="6">
        <f t="shared" si="15"/>
        <v>0.7225468718643927</v>
      </c>
      <c r="AA17" s="6">
        <f t="shared" si="16"/>
        <v>0.34357196930185968</v>
      </c>
      <c r="AB17" s="6">
        <f t="shared" si="17"/>
        <v>0.28789516582040953</v>
      </c>
      <c r="AC17" s="6">
        <f t="shared" si="18"/>
        <v>0.33478375133462784</v>
      </c>
      <c r="AD17" s="6">
        <f t="shared" si="19"/>
        <v>0.35341671059457791</v>
      </c>
      <c r="AE17" s="6">
        <f t="shared" si="20"/>
        <v>0.36621432545197813</v>
      </c>
      <c r="AF17" s="6">
        <f t="shared" si="21"/>
        <v>0.32117012653268928</v>
      </c>
    </row>
    <row r="18" spans="1:32" x14ac:dyDescent="0.2">
      <c r="A18" s="1">
        <v>44044</v>
      </c>
      <c r="B18">
        <v>164.69000199999999</v>
      </c>
      <c r="C18">
        <v>498.32000699999998</v>
      </c>
      <c r="D18">
        <v>67.279999000000004</v>
      </c>
      <c r="E18">
        <v>29.65</v>
      </c>
      <c r="F18">
        <v>282.16000400000001</v>
      </c>
      <c r="G18" s="2">
        <f t="shared" si="0"/>
        <v>7.0791340220937695E-3</v>
      </c>
      <c r="H18" s="2">
        <f t="shared" ref="H18:K25" si="22">LN(C19/C18)</f>
        <v>-0.14976220300395615</v>
      </c>
      <c r="I18" s="2">
        <f t="shared" si="22"/>
        <v>-5.8610790880596654E-2</v>
      </c>
      <c r="J18" s="2">
        <f t="shared" si="22"/>
        <v>-5.3336704950765902E-2</v>
      </c>
      <c r="K18" s="2">
        <f t="shared" si="22"/>
        <v>-0.15118394272937158</v>
      </c>
      <c r="L18">
        <v>0.4</v>
      </c>
      <c r="M18" s="6">
        <f t="shared" si="2"/>
        <v>0.52309320712503959</v>
      </c>
      <c r="N18" s="6">
        <f t="shared" si="3"/>
        <v>0.90803463567144327</v>
      </c>
      <c r="O18" s="6">
        <f t="shared" si="10"/>
        <v>0.25786614202087543</v>
      </c>
      <c r="P18" s="6">
        <f t="shared" si="11"/>
        <v>0.31742637763973969</v>
      </c>
      <c r="Q18" s="6">
        <f t="shared" si="4"/>
        <v>0.32570464955602002</v>
      </c>
      <c r="R18" s="6">
        <f t="shared" si="5"/>
        <v>0.26583184314071789</v>
      </c>
      <c r="S18" s="6">
        <f t="shared" si="6"/>
        <v>0.35533941450074591</v>
      </c>
      <c r="T18" s="6">
        <f t="shared" si="7"/>
        <v>0.32873252612391957</v>
      </c>
      <c r="U18" s="6">
        <f t="shared" si="8"/>
        <v>0.37913558617473658</v>
      </c>
      <c r="V18" s="6">
        <f t="shared" si="9"/>
        <v>0.73537831127802633</v>
      </c>
      <c r="W18" s="6">
        <f t="shared" si="12"/>
        <v>0.4332251703516744</v>
      </c>
      <c r="X18" s="6">
        <f t="shared" si="13"/>
        <v>0.68378377677900448</v>
      </c>
      <c r="Y18" s="6">
        <f t="shared" si="14"/>
        <v>0.51450619635880146</v>
      </c>
      <c r="Z18" s="6">
        <f t="shared" si="15"/>
        <v>0.74668445976220621</v>
      </c>
      <c r="AA18" s="6">
        <f t="shared" si="16"/>
        <v>0.34048617186158459</v>
      </c>
      <c r="AB18" s="6">
        <f t="shared" si="17"/>
        <v>0.29004493809120213</v>
      </c>
      <c r="AC18" s="6">
        <f t="shared" si="18"/>
        <v>0.3275401872619581</v>
      </c>
      <c r="AD18" s="6">
        <f t="shared" si="19"/>
        <v>0.35294562107440375</v>
      </c>
      <c r="AE18" s="6">
        <f t="shared" si="20"/>
        <v>0.36201576101273952</v>
      </c>
      <c r="AF18" s="6">
        <f t="shared" si="21"/>
        <v>0.31854926474172257</v>
      </c>
    </row>
    <row r="19" spans="1:32" x14ac:dyDescent="0.2">
      <c r="A19" s="1">
        <v>44075</v>
      </c>
      <c r="B19">
        <v>165.86000100000001</v>
      </c>
      <c r="C19">
        <v>429.01001000000002</v>
      </c>
      <c r="D19">
        <v>63.450001</v>
      </c>
      <c r="E19">
        <v>28.110001</v>
      </c>
      <c r="F19">
        <v>242.570007</v>
      </c>
      <c r="G19" s="2">
        <f t="shared" si="0"/>
        <v>-4.7916282886149131E-2</v>
      </c>
      <c r="H19" s="2">
        <f t="shared" si="22"/>
        <v>-0.10037180170256467</v>
      </c>
      <c r="I19" s="2">
        <f t="shared" si="22"/>
        <v>-9.660396533417371E-3</v>
      </c>
      <c r="J19" s="2">
        <f t="shared" si="22"/>
        <v>-5.0338890342140931E-2</v>
      </c>
      <c r="K19" s="2">
        <f t="shared" si="22"/>
        <v>-1.1109876601525221E-2</v>
      </c>
      <c r="L19">
        <v>0.42499999999999999</v>
      </c>
      <c r="M19" s="6">
        <f t="shared" si="2"/>
        <v>0.51109105601228244</v>
      </c>
      <c r="N19" s="6">
        <f t="shared" si="3"/>
        <v>0.88191263981905033</v>
      </c>
      <c r="O19" s="6">
        <f t="shared" si="10"/>
        <v>0.2588531427557853</v>
      </c>
      <c r="P19" s="6">
        <f t="shared" si="11"/>
        <v>0.31591305920533441</v>
      </c>
      <c r="Q19" s="6">
        <f t="shared" si="4"/>
        <v>0.32341079581764914</v>
      </c>
      <c r="R19" s="6">
        <f t="shared" si="5"/>
        <v>0.26646829697710517</v>
      </c>
      <c r="S19" s="6">
        <f t="shared" si="6"/>
        <v>0.3505135232423558</v>
      </c>
      <c r="T19" s="6">
        <f t="shared" si="7"/>
        <v>0.32674811816934007</v>
      </c>
      <c r="U19" s="6">
        <f t="shared" si="8"/>
        <v>0.39132750094125796</v>
      </c>
      <c r="V19" s="6">
        <f t="shared" si="9"/>
        <v>0.759986988696014</v>
      </c>
      <c r="W19" s="6">
        <f t="shared" si="12"/>
        <v>0.44176670074016017</v>
      </c>
      <c r="X19" s="6">
        <f t="shared" si="13"/>
        <v>0.71054222646778475</v>
      </c>
      <c r="Y19" s="6">
        <f t="shared" si="14"/>
        <v>0.52087362209039745</v>
      </c>
      <c r="Z19" s="6">
        <f t="shared" si="15"/>
        <v>0.7708220476600196</v>
      </c>
      <c r="AA19" s="6">
        <f t="shared" si="16"/>
        <v>0.3374440200474636</v>
      </c>
      <c r="AB19" s="6">
        <f t="shared" si="17"/>
        <v>0.29219471036199468</v>
      </c>
      <c r="AC19" s="6">
        <f t="shared" si="18"/>
        <v>0.32058891418015995</v>
      </c>
      <c r="AD19" s="6">
        <f t="shared" si="19"/>
        <v>0.35247453155422959</v>
      </c>
      <c r="AE19" s="6">
        <f t="shared" si="20"/>
        <v>0.35822347141274902</v>
      </c>
      <c r="AF19" s="6">
        <f t="shared" si="21"/>
        <v>0.3159284029507558</v>
      </c>
    </row>
    <row r="20" spans="1:32" x14ac:dyDescent="0.2">
      <c r="A20" s="1">
        <v>44105</v>
      </c>
      <c r="B20">
        <v>158.10000600000001</v>
      </c>
      <c r="C20">
        <v>388.040009</v>
      </c>
      <c r="D20">
        <v>62.84</v>
      </c>
      <c r="E20">
        <v>26.73</v>
      </c>
      <c r="F20">
        <v>239.88999899999999</v>
      </c>
      <c r="G20" s="2">
        <f t="shared" si="0"/>
        <v>-1.4526242339748838E-2</v>
      </c>
      <c r="H20" s="2">
        <f t="shared" si="22"/>
        <v>0.38030845271602076</v>
      </c>
      <c r="I20" s="2">
        <f t="shared" si="22"/>
        <v>-6.6109880261571441E-2</v>
      </c>
      <c r="J20" s="2">
        <f t="shared" si="22"/>
        <v>-0.14422385160050985</v>
      </c>
      <c r="K20" s="2">
        <f t="shared" si="22"/>
        <v>0.19441343925796126</v>
      </c>
      <c r="L20">
        <v>0.45</v>
      </c>
      <c r="M20" s="6">
        <f t="shared" si="2"/>
        <v>0.49933237503636468</v>
      </c>
      <c r="N20" s="6">
        <f t="shared" si="3"/>
        <v>0.8557906439666576</v>
      </c>
      <c r="O20" s="6">
        <f t="shared" si="10"/>
        <v>0.26014020688504125</v>
      </c>
      <c r="P20" s="6">
        <f t="shared" si="11"/>
        <v>0.31439974077092919</v>
      </c>
      <c r="Q20" s="6">
        <f t="shared" si="4"/>
        <v>0.32139373003924737</v>
      </c>
      <c r="R20" s="6">
        <f t="shared" si="5"/>
        <v>0.2671047508134925</v>
      </c>
      <c r="S20" s="6">
        <f t="shared" si="6"/>
        <v>0.34602792920558806</v>
      </c>
      <c r="T20" s="6">
        <f t="shared" si="7"/>
        <v>0.32476371021476069</v>
      </c>
      <c r="U20" s="6">
        <f t="shared" si="8"/>
        <v>0.40393775568985457</v>
      </c>
      <c r="V20" s="6">
        <f t="shared" si="9"/>
        <v>0.78459566611400167</v>
      </c>
      <c r="W20" s="6">
        <f t="shared" si="12"/>
        <v>0.45085960902146949</v>
      </c>
      <c r="X20" s="6">
        <f t="shared" si="13"/>
        <v>0.73730067615656503</v>
      </c>
      <c r="Y20" s="6">
        <f t="shared" si="14"/>
        <v>0.52758159999045562</v>
      </c>
      <c r="Z20" s="6">
        <f t="shared" si="15"/>
        <v>0.79495963555783322</v>
      </c>
      <c r="AA20" s="6">
        <f t="shared" si="16"/>
        <v>0.33444670487308986</v>
      </c>
      <c r="AB20" s="6">
        <f t="shared" si="17"/>
        <v>0.29434448263278729</v>
      </c>
      <c r="AC20" s="6">
        <f t="shared" si="18"/>
        <v>0.31394934787085027</v>
      </c>
      <c r="AD20" s="6">
        <f t="shared" si="19"/>
        <v>0.35200344203405548</v>
      </c>
      <c r="AE20" s="6">
        <f t="shared" si="20"/>
        <v>0.35485048247726902</v>
      </c>
      <c r="AF20" s="6">
        <f t="shared" si="21"/>
        <v>0.31330754115978909</v>
      </c>
    </row>
    <row r="21" spans="1:32" x14ac:dyDescent="0.2">
      <c r="A21" s="1">
        <v>44136</v>
      </c>
      <c r="B21">
        <v>155.820007</v>
      </c>
      <c r="C21">
        <v>567.59997599999997</v>
      </c>
      <c r="D21">
        <v>58.82</v>
      </c>
      <c r="E21">
        <v>23.139999</v>
      </c>
      <c r="F21">
        <v>291.36999500000002</v>
      </c>
      <c r="G21" s="2">
        <f t="shared" si="0"/>
        <v>2.9654674948077796E-2</v>
      </c>
      <c r="H21" s="2">
        <f t="shared" si="22"/>
        <v>0.21773077902799401</v>
      </c>
      <c r="I21" s="2">
        <f t="shared" si="22"/>
        <v>1.8027596453243706E-2</v>
      </c>
      <c r="J21" s="2">
        <f t="shared" si="22"/>
        <v>-1.5679676633126485E-2</v>
      </c>
      <c r="K21" s="2">
        <f t="shared" si="22"/>
        <v>7.6898783493196274E-2</v>
      </c>
      <c r="L21">
        <v>0.47499999999999998</v>
      </c>
      <c r="M21" s="6">
        <f t="shared" si="2"/>
        <v>0.48783477019527777</v>
      </c>
      <c r="N21" s="6">
        <f t="shared" si="3"/>
        <v>0.82966864811426455</v>
      </c>
      <c r="O21" s="6">
        <f t="shared" si="10"/>
        <v>0.26172290761732259</v>
      </c>
      <c r="P21" s="6">
        <f t="shared" si="11"/>
        <v>0.31288642233652386</v>
      </c>
      <c r="Q21" s="6">
        <f t="shared" si="4"/>
        <v>0.31965869191031898</v>
      </c>
      <c r="R21" s="6">
        <f t="shared" si="5"/>
        <v>0.26774120464987983</v>
      </c>
      <c r="S21" s="6">
        <f t="shared" si="6"/>
        <v>0.34189602650710449</v>
      </c>
      <c r="T21" s="6">
        <f t="shared" si="7"/>
        <v>0.32277930226018126</v>
      </c>
      <c r="U21" s="6">
        <f t="shared" si="8"/>
        <v>0.41692839330098413</v>
      </c>
      <c r="V21" s="6">
        <f t="shared" si="9"/>
        <v>0.80920434353198933</v>
      </c>
      <c r="W21" s="6">
        <f t="shared" si="12"/>
        <v>0.46047123223788428</v>
      </c>
      <c r="X21" s="6">
        <f t="shared" si="13"/>
        <v>0.76405912584534519</v>
      </c>
      <c r="Y21" s="6">
        <f t="shared" si="14"/>
        <v>0.53461731123146217</v>
      </c>
      <c r="Z21" s="6">
        <f t="shared" si="15"/>
        <v>0.81909722345564662</v>
      </c>
      <c r="AA21" s="6">
        <f t="shared" si="16"/>
        <v>0.3314954425523528</v>
      </c>
      <c r="AB21" s="6">
        <f t="shared" si="17"/>
        <v>0.29649425490357983</v>
      </c>
      <c r="AC21" s="6">
        <f t="shared" si="18"/>
        <v>0.30764167089578914</v>
      </c>
      <c r="AD21" s="6">
        <f t="shared" si="19"/>
        <v>0.35153235251388126</v>
      </c>
      <c r="AE21" s="6">
        <f t="shared" si="20"/>
        <v>0.35190885119826509</v>
      </c>
      <c r="AF21" s="6">
        <f t="shared" si="21"/>
        <v>0.31068667936882233</v>
      </c>
    </row>
    <row r="22" spans="1:32" x14ac:dyDescent="0.2">
      <c r="A22" s="1">
        <v>44166</v>
      </c>
      <c r="B22">
        <v>160.509995</v>
      </c>
      <c r="C22">
        <v>705.669983</v>
      </c>
      <c r="D22">
        <v>59.889999000000003</v>
      </c>
      <c r="E22">
        <v>22.780000999999999</v>
      </c>
      <c r="F22">
        <v>314.66000400000001</v>
      </c>
      <c r="G22" s="2">
        <f t="shared" si="0"/>
        <v>3.8739026383407094E-2</v>
      </c>
      <c r="H22" s="2">
        <f t="shared" si="22"/>
        <v>0.11734370095013398</v>
      </c>
      <c r="I22" s="2">
        <f t="shared" si="22"/>
        <v>-4.8539890648360276E-3</v>
      </c>
      <c r="J22" s="2">
        <f t="shared" si="22"/>
        <v>-1.8162181712427259E-2</v>
      </c>
      <c r="K22" s="2">
        <f t="shared" si="22"/>
        <v>1.0799353012221585E-3</v>
      </c>
      <c r="L22">
        <v>0.5</v>
      </c>
      <c r="M22" s="6">
        <f t="shared" si="2"/>
        <v>0.4766171359611594</v>
      </c>
      <c r="N22" s="6">
        <f t="shared" si="3"/>
        <v>0.80354665226187161</v>
      </c>
      <c r="O22" s="6">
        <f t="shared" si="10"/>
        <v>0.26359591976160696</v>
      </c>
      <c r="P22" s="6">
        <f t="shared" si="11"/>
        <v>0.31137310390211864</v>
      </c>
      <c r="Q22" s="6">
        <f t="shared" si="4"/>
        <v>0.31821029472226692</v>
      </c>
      <c r="R22" s="6">
        <f t="shared" si="5"/>
        <v>0.26837765848626716</v>
      </c>
      <c r="S22" s="6">
        <f t="shared" si="6"/>
        <v>0.33813078154596821</v>
      </c>
      <c r="T22" s="6">
        <f t="shared" si="7"/>
        <v>0.32079489430560182</v>
      </c>
      <c r="U22" s="6">
        <f t="shared" si="8"/>
        <v>0.43026496138923603</v>
      </c>
      <c r="V22" s="6">
        <f t="shared" si="9"/>
        <v>0.83381302094997689</v>
      </c>
      <c r="W22" s="6">
        <f t="shared" si="12"/>
        <v>0.47056978642693997</v>
      </c>
      <c r="X22" s="6">
        <f t="shared" si="13"/>
        <v>0.79081757553412535</v>
      </c>
      <c r="Y22" s="6">
        <f t="shared" si="14"/>
        <v>0.54196799227369263</v>
      </c>
      <c r="Z22" s="6">
        <f t="shared" si="15"/>
        <v>0.84323481135346012</v>
      </c>
      <c r="AA22" s="6">
        <f t="shared" si="16"/>
        <v>0.32859147396627758</v>
      </c>
      <c r="AB22" s="6">
        <f t="shared" si="17"/>
        <v>0.29864402717437244</v>
      </c>
      <c r="AC22" s="6">
        <f t="shared" si="18"/>
        <v>0.3016867014375621</v>
      </c>
      <c r="AD22" s="6">
        <f t="shared" si="19"/>
        <v>0.3510612629937071</v>
      </c>
      <c r="AE22" s="6">
        <f t="shared" si="20"/>
        <v>0.34940947237159586</v>
      </c>
      <c r="AF22" s="6">
        <f t="shared" si="21"/>
        <v>0.30806581757785562</v>
      </c>
    </row>
    <row r="23" spans="1:32" x14ac:dyDescent="0.2">
      <c r="A23" s="1">
        <v>44197</v>
      </c>
      <c r="B23">
        <v>166.85000600000001</v>
      </c>
      <c r="C23">
        <v>793.53002900000001</v>
      </c>
      <c r="D23">
        <v>59.599997999999999</v>
      </c>
      <c r="E23">
        <v>22.370000999999998</v>
      </c>
      <c r="F23">
        <v>315</v>
      </c>
      <c r="G23" s="2">
        <f t="shared" si="0"/>
        <v>-4.3485147900181695E-2</v>
      </c>
      <c r="H23" s="2">
        <f t="shared" si="22"/>
        <v>-0.16103822558046307</v>
      </c>
      <c r="I23" s="2">
        <f t="shared" si="22"/>
        <v>-9.1659082920818438E-2</v>
      </c>
      <c r="J23" s="2">
        <f t="shared" si="22"/>
        <v>-0.18080286265113271</v>
      </c>
      <c r="K23" s="2">
        <f t="shared" si="22"/>
        <v>-2.4487855379956867E-2</v>
      </c>
      <c r="L23">
        <v>0.52500000000000002</v>
      </c>
      <c r="M23" s="6">
        <f t="shared" si="2"/>
        <v>0.4656997043164976</v>
      </c>
      <c r="N23" s="6">
        <f t="shared" si="3"/>
        <v>0.77742465640947878</v>
      </c>
      <c r="O23" s="6">
        <f t="shared" si="10"/>
        <v>0.26575310509587263</v>
      </c>
      <c r="P23" s="6">
        <f t="shared" si="11"/>
        <v>0.30985978546771342</v>
      </c>
      <c r="Q23" s="6">
        <f t="shared" si="4"/>
        <v>0.31705246690222721</v>
      </c>
      <c r="R23" s="6">
        <f t="shared" si="5"/>
        <v>0.26901411232265443</v>
      </c>
      <c r="S23" s="6">
        <f t="shared" si="6"/>
        <v>0.33474456717462825</v>
      </c>
      <c r="T23" s="6">
        <f t="shared" si="7"/>
        <v>0.31881048635102244</v>
      </c>
      <c r="U23" s="6">
        <f t="shared" si="8"/>
        <v>0.44391628270201872</v>
      </c>
      <c r="V23" s="6">
        <f t="shared" si="9"/>
        <v>0.85842169836796456</v>
      </c>
      <c r="W23" s="6">
        <f t="shared" si="12"/>
        <v>0.48112461128553102</v>
      </c>
      <c r="X23" s="6">
        <f t="shared" si="13"/>
        <v>0.81757602522290562</v>
      </c>
      <c r="Y23" s="6">
        <f t="shared" si="14"/>
        <v>0.54962100595860308</v>
      </c>
      <c r="Z23" s="6">
        <f t="shared" si="15"/>
        <v>0.86737239925127363</v>
      </c>
      <c r="AA23" s="6">
        <f t="shared" si="16"/>
        <v>0.32573606400200694</v>
      </c>
      <c r="AB23" s="6">
        <f t="shared" si="17"/>
        <v>0.30079379944516499</v>
      </c>
      <c r="AC23" s="6">
        <f t="shared" si="18"/>
        <v>0.29610572011817538</v>
      </c>
      <c r="AD23" s="6">
        <f t="shared" si="19"/>
        <v>0.35059017347353294</v>
      </c>
      <c r="AE23" s="6">
        <f t="shared" si="20"/>
        <v>0.34736189256781397</v>
      </c>
      <c r="AF23" s="6">
        <f t="shared" si="21"/>
        <v>0.30544495578688891</v>
      </c>
    </row>
    <row r="24" spans="1:32" x14ac:dyDescent="0.2">
      <c r="A24" s="1">
        <v>44228</v>
      </c>
      <c r="B24">
        <v>159.75</v>
      </c>
      <c r="C24">
        <v>675.5</v>
      </c>
      <c r="D24">
        <v>54.380001</v>
      </c>
      <c r="E24">
        <v>18.670000000000002</v>
      </c>
      <c r="F24">
        <v>307.38000499999998</v>
      </c>
      <c r="G24" s="2">
        <f t="shared" si="0"/>
        <v>0.17436086204641804</v>
      </c>
      <c r="H24" s="2">
        <f t="shared" si="22"/>
        <v>-1.1269790253809298E-2</v>
      </c>
      <c r="I24" s="2">
        <f t="shared" si="22"/>
        <v>0.10283800990151457</v>
      </c>
      <c r="J24" s="2">
        <f t="shared" si="22"/>
        <v>5.8763929641806469E-2</v>
      </c>
      <c r="K24" s="2">
        <f t="shared" si="22"/>
        <v>-0.13728434272034326</v>
      </c>
      <c r="L24">
        <v>0.55000000000000004</v>
      </c>
      <c r="M24" s="6">
        <f t="shared" si="2"/>
        <v>0.45510408033486621</v>
      </c>
      <c r="N24" s="6">
        <f t="shared" si="3"/>
        <v>0.75130266055708572</v>
      </c>
      <c r="O24" s="6">
        <f t="shared" si="10"/>
        <v>0.26818760640838113</v>
      </c>
      <c r="P24" s="6">
        <f t="shared" si="11"/>
        <v>0.30834646703330809</v>
      </c>
      <c r="Q24" s="6">
        <f t="shared" si="4"/>
        <v>0.31618840051223246</v>
      </c>
      <c r="R24" s="6">
        <f t="shared" si="5"/>
        <v>0.26965056615904176</v>
      </c>
      <c r="S24" s="6">
        <f t="shared" si="6"/>
        <v>0.33174899007151842</v>
      </c>
      <c r="T24" s="6">
        <f t="shared" si="7"/>
        <v>0.31682607839644295</v>
      </c>
      <c r="U24" s="6">
        <f t="shared" si="8"/>
        <v>0.45785420418145523</v>
      </c>
      <c r="V24" s="6">
        <f t="shared" si="9"/>
        <v>0.88303037578595234</v>
      </c>
      <c r="W24" s="6">
        <f t="shared" si="12"/>
        <v>0.49210634905368578</v>
      </c>
      <c r="X24" s="6">
        <f t="shared" si="13"/>
        <v>0.84433447491168589</v>
      </c>
      <c r="Y24" s="6">
        <f t="shared" si="14"/>
        <v>0.55756390314803062</v>
      </c>
      <c r="Z24" s="6">
        <f t="shared" si="15"/>
        <v>0.89150998714908714</v>
      </c>
      <c r="AA24" s="6">
        <f t="shared" si="16"/>
        <v>0.32293050075449092</v>
      </c>
      <c r="AB24" s="6">
        <f t="shared" si="17"/>
        <v>0.30294357171595759</v>
      </c>
      <c r="AC24" s="6">
        <f t="shared" si="18"/>
        <v>0.29092025137283312</v>
      </c>
      <c r="AD24" s="6">
        <f t="shared" si="19"/>
        <v>0.35011908395335878</v>
      </c>
      <c r="AE24" s="6">
        <f t="shared" si="20"/>
        <v>0.34577413817052921</v>
      </c>
      <c r="AF24" s="6">
        <f t="shared" si="21"/>
        <v>0.30282409399592214</v>
      </c>
    </row>
    <row r="25" spans="1:32" x14ac:dyDescent="0.2">
      <c r="A25" s="1">
        <v>44256</v>
      </c>
      <c r="B25">
        <v>190.179993</v>
      </c>
      <c r="C25">
        <v>667.92999299999997</v>
      </c>
      <c r="D25">
        <v>60.27</v>
      </c>
      <c r="E25">
        <v>19.799999</v>
      </c>
      <c r="F25">
        <v>267.95001200000002</v>
      </c>
      <c r="G25" s="2">
        <f t="shared" si="0"/>
        <v>4.2868496200367284E-2</v>
      </c>
      <c r="H25" s="2">
        <f t="shared" si="22"/>
        <v>1.3517476968185012E-2</v>
      </c>
      <c r="I25" s="2">
        <f t="shared" si="22"/>
        <v>2.0365263210285381E-2</v>
      </c>
      <c r="J25" s="2">
        <f t="shared" si="22"/>
        <v>6.8790834233580331E-2</v>
      </c>
      <c r="K25" s="2">
        <f t="shared" si="22"/>
        <v>4.1127973142826145E-2</v>
      </c>
      <c r="L25">
        <v>0.57499999999999996</v>
      </c>
      <c r="M25" s="6">
        <f t="shared" si="2"/>
        <v>0.44485325929201819</v>
      </c>
      <c r="N25" s="6">
        <f t="shared" si="3"/>
        <v>0.72518066470469289</v>
      </c>
      <c r="O25" s="6">
        <f t="shared" si="10"/>
        <v>0.27089194710039649</v>
      </c>
      <c r="P25" s="6">
        <f t="shared" si="11"/>
        <v>0.30683314859890287</v>
      </c>
      <c r="Q25" s="6">
        <f t="shared" si="4"/>
        <v>0.31562050823151544</v>
      </c>
      <c r="R25" s="6">
        <f t="shared" si="5"/>
        <v>0.27028701999542903</v>
      </c>
      <c r="S25" s="6">
        <f t="shared" si="6"/>
        <v>0.329154715765272</v>
      </c>
      <c r="T25" s="6">
        <f t="shared" si="7"/>
        <v>0.31484167044186362</v>
      </c>
      <c r="U25" s="6">
        <f t="shared" si="8"/>
        <v>0.47205333990476733</v>
      </c>
      <c r="V25" s="6">
        <f t="shared" si="9"/>
        <v>0.90763905320393978</v>
      </c>
      <c r="W25" s="6">
        <f t="shared" si="12"/>
        <v>0.5034870658525199</v>
      </c>
      <c r="X25" s="6">
        <f t="shared" si="13"/>
        <v>0.87109292460046606</v>
      </c>
      <c r="Y25" s="6">
        <f t="shared" si="14"/>
        <v>0.56578447518232255</v>
      </c>
      <c r="Z25" s="6">
        <f t="shared" si="15"/>
        <v>0.91564757504690064</v>
      </c>
      <c r="AA25" s="6">
        <f t="shared" si="16"/>
        <v>0.32017609458142093</v>
      </c>
      <c r="AB25" s="6">
        <f t="shared" si="17"/>
        <v>0.30509334398675014</v>
      </c>
      <c r="AC25" s="6">
        <f t="shared" si="18"/>
        <v>0.28615179772397797</v>
      </c>
      <c r="AD25" s="6">
        <f t="shared" si="19"/>
        <v>0.34964799443318467</v>
      </c>
      <c r="AE25" s="6">
        <f t="shared" si="20"/>
        <v>0.34465256424526008</v>
      </c>
      <c r="AF25" s="6">
        <f t="shared" si="21"/>
        <v>0.30020323220495543</v>
      </c>
    </row>
    <row r="26" spans="1:32" x14ac:dyDescent="0.2">
      <c r="A26" s="1">
        <v>44287</v>
      </c>
      <c r="B26">
        <v>198.509995</v>
      </c>
      <c r="C26">
        <v>677.02002000000005</v>
      </c>
      <c r="D26">
        <v>61.509998000000003</v>
      </c>
      <c r="E26">
        <v>21.209999</v>
      </c>
      <c r="F26">
        <v>279.20001200000002</v>
      </c>
      <c r="L26">
        <v>0.6</v>
      </c>
      <c r="M26" s="6">
        <f t="shared" si="2"/>
        <v>0.43497161941480139</v>
      </c>
      <c r="N26" s="6">
        <f t="shared" si="3"/>
        <v>0.69905866885230006</v>
      </c>
      <c r="O26" s="6">
        <f t="shared" si="10"/>
        <v>0.27385813332172498</v>
      </c>
      <c r="P26" s="6">
        <f t="shared" si="11"/>
        <v>0.3053198301644976</v>
      </c>
      <c r="Q26" s="6">
        <f t="shared" si="4"/>
        <v>0.31535039014134175</v>
      </c>
      <c r="R26" s="6">
        <f t="shared" si="5"/>
        <v>0.27092347383181636</v>
      </c>
      <c r="S26" s="6">
        <f t="shared" si="6"/>
        <v>0.32697129651402562</v>
      </c>
      <c r="T26" s="6">
        <f t="shared" si="7"/>
        <v>0.31285726248728418</v>
      </c>
      <c r="U26" s="6">
        <f t="shared" si="8"/>
        <v>0.48649081834482266</v>
      </c>
      <c r="V26" s="6">
        <f t="shared" si="9"/>
        <v>0.93224773062192745</v>
      </c>
      <c r="W26" s="6">
        <f t="shared" si="12"/>
        <v>0.51524032420817834</v>
      </c>
      <c r="X26" s="6">
        <f t="shared" si="13"/>
        <v>0.89785137428924622</v>
      </c>
      <c r="Y26" s="6">
        <f t="shared" si="14"/>
        <v>0.57427079760506394</v>
      </c>
      <c r="Z26" s="6">
        <f t="shared" si="15"/>
        <v>0.93978516294471404</v>
      </c>
      <c r="AA26" s="6">
        <f t="shared" si="16"/>
        <v>0.31747417700202607</v>
      </c>
      <c r="AB26" s="6">
        <f t="shared" si="17"/>
        <v>0.30724311625754275</v>
      </c>
      <c r="AC26" s="6">
        <f t="shared" si="18"/>
        <v>0.28182152780119396</v>
      </c>
      <c r="AD26" s="6">
        <f t="shared" si="19"/>
        <v>0.34917690491301046</v>
      </c>
      <c r="AE26" s="6">
        <f t="shared" si="20"/>
        <v>0.34400173058878097</v>
      </c>
      <c r="AF26" s="6">
        <f t="shared" si="21"/>
        <v>0.29758237041398866</v>
      </c>
    </row>
    <row r="27" spans="1:32" x14ac:dyDescent="0.2">
      <c r="F27" t="s">
        <v>36</v>
      </c>
      <c r="G27" s="9">
        <f>AVERAGE(G2:G25)*12</f>
        <v>0.28110673521401336</v>
      </c>
      <c r="H27" s="9">
        <f>AVERAGE(H2:H25)*12</f>
        <v>1.3259865693097299</v>
      </c>
      <c r="I27" s="9">
        <f>AVERAGE(I2:I25)*12</f>
        <v>0.34163947259022392</v>
      </c>
      <c r="J27" s="9">
        <f>AVERAGE(J2:J25)*12</f>
        <v>0.2556485817585209</v>
      </c>
      <c r="K27" s="9">
        <f>AVERAGE(K2:K25)*12</f>
        <v>0.36048305339719033</v>
      </c>
      <c r="L27">
        <v>0.625</v>
      </c>
      <c r="M27" s="6">
        <f t="shared" si="2"/>
        <v>0.42548488353671765</v>
      </c>
      <c r="N27" s="6">
        <f t="shared" si="3"/>
        <v>0.67293667299990712</v>
      </c>
      <c r="O27" s="6">
        <f t="shared" si="10"/>
        <v>0.27707775583562066</v>
      </c>
      <c r="P27" s="6">
        <f t="shared" si="11"/>
        <v>0.30380651173009232</v>
      </c>
      <c r="Q27" s="6">
        <f t="shared" si="4"/>
        <v>0.31537881136248347</v>
      </c>
      <c r="R27" s="6">
        <f t="shared" si="5"/>
        <v>0.27155992766820369</v>
      </c>
      <c r="S27" s="6">
        <f t="shared" si="6"/>
        <v>0.32520700778751693</v>
      </c>
      <c r="T27" s="6">
        <f t="shared" si="7"/>
        <v>0.31087285453270475</v>
      </c>
      <c r="U27" s="6">
        <f t="shared" si="8"/>
        <v>0.50114604073298019</v>
      </c>
      <c r="V27" s="6">
        <f t="shared" si="9"/>
        <v>0.95685640803991523</v>
      </c>
      <c r="W27" s="6">
        <f t="shared" si="12"/>
        <v>0.52734121535022715</v>
      </c>
      <c r="X27" s="6">
        <f t="shared" si="13"/>
        <v>0.9246098239780266</v>
      </c>
      <c r="Y27" s="6">
        <f t="shared" si="14"/>
        <v>0.5830112657295109</v>
      </c>
      <c r="Z27" s="6">
        <f t="shared" si="15"/>
        <v>0.96392275084252765</v>
      </c>
      <c r="AA27" s="6">
        <f t="shared" si="16"/>
        <v>0.31482609943055007</v>
      </c>
      <c r="AB27" s="6">
        <f t="shared" si="17"/>
        <v>0.3093928885283353</v>
      </c>
      <c r="AC27" s="6">
        <f t="shared" si="18"/>
        <v>0.27794992216843062</v>
      </c>
      <c r="AD27" s="6">
        <f t="shared" si="19"/>
        <v>0.34870581539283629</v>
      </c>
      <c r="AE27" s="6">
        <f t="shared" si="20"/>
        <v>0.34382431043965106</v>
      </c>
      <c r="AF27" s="6">
        <f t="shared" si="21"/>
        <v>0.29496150862302195</v>
      </c>
    </row>
    <row r="28" spans="1:32" x14ac:dyDescent="0.2">
      <c r="F28" t="s">
        <v>32</v>
      </c>
      <c r="G28" s="2">
        <f>_xlfn.STDEV.P(G2:G25)*12^0.5</f>
        <v>0.34976594437563191</v>
      </c>
      <c r="H28" s="2">
        <f>_xlfn.STDEV.P(H2:H25)*12^0.5</f>
        <v>0.73788019628195833</v>
      </c>
      <c r="I28" s="2">
        <f>_xlfn.STDEV.P(I2:I25)*12^0.5</f>
        <v>0.28252356701048981</v>
      </c>
      <c r="J28" s="2">
        <f>_xlfn.STDEV.P(J2:J25)*12^0.5</f>
        <v>0.39436590464382754</v>
      </c>
      <c r="K28" s="2">
        <f>_xlfn.STDEV.P(K2:K25)*12^0.5</f>
        <v>0.46809782056032678</v>
      </c>
      <c r="L28">
        <v>0.65</v>
      </c>
      <c r="M28" s="6">
        <f t="shared" si="2"/>
        <v>0.41642004222718398</v>
      </c>
      <c r="N28" s="6">
        <f t="shared" si="3"/>
        <v>0.64681467714751406</v>
      </c>
      <c r="O28" s="6">
        <f t="shared" si="10"/>
        <v>0.28054208914381523</v>
      </c>
      <c r="P28" s="6">
        <f t="shared" si="11"/>
        <v>0.30229319329568705</v>
      </c>
      <c r="Q28" s="6">
        <f t="shared" si="4"/>
        <v>0.31570569126746761</v>
      </c>
      <c r="R28" s="6">
        <f t="shared" si="5"/>
        <v>0.27219638150459102</v>
      </c>
      <c r="S28" s="6">
        <f t="shared" si="6"/>
        <v>0.32386869935308449</v>
      </c>
      <c r="T28" s="6">
        <f t="shared" si="7"/>
        <v>0.30888844657812531</v>
      </c>
      <c r="U28" s="6">
        <f t="shared" si="8"/>
        <v>0.51600045459362298</v>
      </c>
      <c r="V28" s="6">
        <f t="shared" si="9"/>
        <v>0.9814650854579029</v>
      </c>
      <c r="W28" s="6">
        <f t="shared" si="12"/>
        <v>0.53976635929955652</v>
      </c>
      <c r="X28" s="6">
        <f t="shared" si="13"/>
        <v>0.95136827366680676</v>
      </c>
      <c r="Y28" s="6">
        <f t="shared" si="14"/>
        <v>0.59199462270703673</v>
      </c>
      <c r="Z28" s="6">
        <f t="shared" si="15"/>
        <v>0.98806033874034105</v>
      </c>
      <c r="AA28" s="6">
        <f t="shared" si="16"/>
        <v>0.31223323173556244</v>
      </c>
      <c r="AB28" s="6">
        <f t="shared" si="17"/>
        <v>0.31154266079912785</v>
      </c>
      <c r="AC28" s="6">
        <f t="shared" si="18"/>
        <v>0.27455638481808597</v>
      </c>
      <c r="AD28" s="6">
        <f t="shared" si="19"/>
        <v>0.34823472587266219</v>
      </c>
      <c r="AE28" s="6">
        <f t="shared" si="20"/>
        <v>0.34412103603893357</v>
      </c>
      <c r="AF28" s="6">
        <f t="shared" si="21"/>
        <v>0.29234064683205518</v>
      </c>
    </row>
    <row r="29" spans="1:32" x14ac:dyDescent="0.2">
      <c r="D29" t="s">
        <v>19</v>
      </c>
      <c r="E29" s="4">
        <f>0.01</f>
        <v>0.01</v>
      </c>
      <c r="F29" t="s">
        <v>35</v>
      </c>
      <c r="G29" s="9">
        <f>G27-E29</f>
        <v>0.27110673521401335</v>
      </c>
      <c r="H29" s="9">
        <f>H27-$E$29</f>
        <v>1.3159865693097299</v>
      </c>
      <c r="I29" s="9">
        <f>I27-$E$29</f>
        <v>0.33163947259022392</v>
      </c>
      <c r="J29" s="9">
        <f>J27-$E$29</f>
        <v>0.24564858175852089</v>
      </c>
      <c r="K29" s="9">
        <f>K27-$E$29</f>
        <v>0.35048305339719033</v>
      </c>
      <c r="L29">
        <v>0.67500000000000004</v>
      </c>
      <c r="M29" s="6">
        <f t="shared" si="2"/>
        <v>0.40780523052928253</v>
      </c>
      <c r="N29" s="6">
        <f t="shared" si="3"/>
        <v>0.62069268129512123</v>
      </c>
      <c r="O29" s="6">
        <f t="shared" si="10"/>
        <v>0.28424218580864691</v>
      </c>
      <c r="P29" s="6">
        <f t="shared" si="11"/>
        <v>0.30077987486128177</v>
      </c>
      <c r="Q29" s="6">
        <f t="shared" si="4"/>
        <v>0.31633010462026268</v>
      </c>
      <c r="R29" s="6">
        <f t="shared" si="5"/>
        <v>0.27283283534097835</v>
      </c>
      <c r="S29" s="6">
        <f t="shared" si="6"/>
        <v>0.3229616668642093</v>
      </c>
      <c r="T29" s="6">
        <f t="shared" si="7"/>
        <v>0.30690403862354587</v>
      </c>
      <c r="U29" s="6">
        <f t="shared" si="8"/>
        <v>0.53103734457123308</v>
      </c>
      <c r="V29" s="6">
        <f t="shared" si="9"/>
        <v>1.0060737628758905</v>
      </c>
      <c r="W29" s="6">
        <f t="shared" si="12"/>
        <v>0.55249387993305243</v>
      </c>
      <c r="X29" s="6">
        <f t="shared" si="13"/>
        <v>0.97812672335558704</v>
      </c>
      <c r="Y29" s="6">
        <f t="shared" si="14"/>
        <v>0.60120998080663746</v>
      </c>
      <c r="Z29" s="6">
        <f t="shared" si="15"/>
        <v>1.0121979266381547</v>
      </c>
      <c r="AA29" s="6">
        <f t="shared" si="16"/>
        <v>0.30969696061674595</v>
      </c>
      <c r="AB29" s="6">
        <f t="shared" si="17"/>
        <v>0.31369243306992045</v>
      </c>
      <c r="AC29" s="6">
        <f t="shared" si="18"/>
        <v>0.2716588322970927</v>
      </c>
      <c r="AD29" s="6">
        <f t="shared" si="19"/>
        <v>0.34776363635248803</v>
      </c>
      <c r="AE29" s="6">
        <f t="shared" si="20"/>
        <v>0.34489068359945402</v>
      </c>
      <c r="AF29" s="6">
        <f t="shared" si="21"/>
        <v>0.28971978504108847</v>
      </c>
    </row>
    <row r="30" spans="1:32" x14ac:dyDescent="0.2">
      <c r="E30" s="4"/>
      <c r="G30">
        <v>1</v>
      </c>
      <c r="H30">
        <v>2</v>
      </c>
      <c r="I30">
        <v>3</v>
      </c>
      <c r="J30">
        <v>4</v>
      </c>
      <c r="K30">
        <v>5</v>
      </c>
      <c r="L30">
        <v>0.7</v>
      </c>
      <c r="M30" s="6">
        <f t="shared" si="2"/>
        <v>0.39966955044625174</v>
      </c>
      <c r="N30" s="6">
        <f t="shared" si="3"/>
        <v>0.5945706854427284</v>
      </c>
      <c r="O30" s="6">
        <f t="shared" si="10"/>
        <v>0.28816896435113681</v>
      </c>
      <c r="P30" s="6">
        <f t="shared" si="11"/>
        <v>0.2992665564268765</v>
      </c>
      <c r="Q30" s="6">
        <f t="shared" si="4"/>
        <v>0.31725029460601495</v>
      </c>
      <c r="R30" s="6">
        <f t="shared" si="5"/>
        <v>0.27346928917736563</v>
      </c>
      <c r="S30" s="6">
        <f t="shared" si="6"/>
        <v>0.32248954935510654</v>
      </c>
      <c r="T30" s="6">
        <f t="shared" si="7"/>
        <v>0.30491963066896643</v>
      </c>
      <c r="U30" s="6">
        <f t="shared" si="8"/>
        <v>0.54624164131606123</v>
      </c>
      <c r="V30" s="6">
        <f t="shared" si="9"/>
        <v>1.0306824402938781</v>
      </c>
      <c r="W30" s="6">
        <f t="shared" si="12"/>
        <v>0.56550336126586864</v>
      </c>
      <c r="X30" s="6">
        <f t="shared" si="13"/>
        <v>1.0048851730443671</v>
      </c>
      <c r="Y30" s="6">
        <f t="shared" si="14"/>
        <v>0.61064683663303954</v>
      </c>
      <c r="Z30" s="6">
        <f t="shared" si="15"/>
        <v>1.0363355145359681</v>
      </c>
      <c r="AA30" s="6">
        <f t="shared" si="16"/>
        <v>0.30721868779145778</v>
      </c>
      <c r="AB30" s="6">
        <f t="shared" si="17"/>
        <v>0.315842205340713</v>
      </c>
      <c r="AC30" s="6">
        <f t="shared" si="18"/>
        <v>0.26927327642260701</v>
      </c>
      <c r="AD30" s="6">
        <f t="shared" si="19"/>
        <v>0.34729254683231386</v>
      </c>
      <c r="AE30" s="6">
        <f t="shared" si="20"/>
        <v>0.34613009839779985</v>
      </c>
      <c r="AF30" s="6">
        <f t="shared" si="21"/>
        <v>0.28709892325012171</v>
      </c>
    </row>
    <row r="31" spans="1:32" x14ac:dyDescent="0.2">
      <c r="E31" t="s">
        <v>33</v>
      </c>
      <c r="F31">
        <v>1</v>
      </c>
      <c r="G31" s="16">
        <f>G28^2</f>
        <v>0.12233621584497764</v>
      </c>
      <c r="H31" s="16">
        <f>_xlfn.COVARIANCE.P(G2:G25,H2:H25)*12</f>
        <v>0.12092608862859716</v>
      </c>
      <c r="I31" s="16">
        <f>_xlfn.COVARIANCE.P(G2:G25,I2:I25)*12</f>
        <v>3.7887726949280866E-2</v>
      </c>
      <c r="J31" s="16">
        <f>_xlfn.COVARIANCE.P(G2:G25,J2:J25)*12</f>
        <v>6.3585242039202891E-2</v>
      </c>
      <c r="K31" s="16">
        <f>_xlfn.COVARIANCE.P(G2:G25,K2:K25)*12</f>
        <v>5.7938958128621793E-2</v>
      </c>
      <c r="L31">
        <v>0.72499999999999998</v>
      </c>
      <c r="M31" s="6">
        <f t="shared" si="2"/>
        <v>0.39204283195729112</v>
      </c>
      <c r="N31" s="6">
        <f t="shared" si="3"/>
        <v>0.56844868959033545</v>
      </c>
      <c r="O31" s="6">
        <f t="shared" si="10"/>
        <v>0.2923132895490122</v>
      </c>
      <c r="P31" s="6">
        <f t="shared" si="11"/>
        <v>0.29775323799247128</v>
      </c>
      <c r="Q31" s="6">
        <f t="shared" si="4"/>
        <v>0.31846369732558266</v>
      </c>
      <c r="R31" s="6">
        <f t="shared" si="5"/>
        <v>0.27410574301375296</v>
      </c>
      <c r="S31" s="6">
        <f t="shared" si="6"/>
        <v>0.3224542571579917</v>
      </c>
      <c r="T31" s="6">
        <f t="shared" si="7"/>
        <v>0.30293522271438705</v>
      </c>
      <c r="U31" s="6">
        <f t="shared" si="8"/>
        <v>0.56159974828699832</v>
      </c>
      <c r="V31" s="6">
        <f t="shared" si="9"/>
        <v>1.0552911177118658</v>
      </c>
      <c r="W31" s="6">
        <f t="shared" si="12"/>
        <v>0.57877579022454806</v>
      </c>
      <c r="X31" s="6">
        <f t="shared" si="13"/>
        <v>1.0316436227331474</v>
      </c>
      <c r="Y31" s="6">
        <f t="shared" si="14"/>
        <v>0.62029508100524944</v>
      </c>
      <c r="Z31" s="6">
        <f t="shared" si="15"/>
        <v>1.0604731024337815</v>
      </c>
      <c r="AA31" s="6">
        <f t="shared" si="16"/>
        <v>0.30479982798420041</v>
      </c>
      <c r="AB31" s="6">
        <f t="shared" si="17"/>
        <v>0.31799197761150561</v>
      </c>
      <c r="AC31" s="6">
        <f t="shared" si="18"/>
        <v>0.26741341988653877</v>
      </c>
      <c r="AD31" s="6">
        <f t="shared" si="19"/>
        <v>0.3468214573121397</v>
      </c>
      <c r="AE31" s="6">
        <f t="shared" si="20"/>
        <v>0.34783425879867652</v>
      </c>
      <c r="AF31" s="6">
        <f t="shared" si="21"/>
        <v>0.284478061459155</v>
      </c>
    </row>
    <row r="32" spans="1:32" x14ac:dyDescent="0.2">
      <c r="A32" t="s">
        <v>61</v>
      </c>
      <c r="B32" s="2" cm="1">
        <f t="array" ref="B32">MMULT(G27:K27,I46:I50)</f>
        <v>0.89134381497526871</v>
      </c>
      <c r="F32">
        <v>2</v>
      </c>
      <c r="G32" s="16">
        <f>H31</f>
        <v>0.12092608862859716</v>
      </c>
      <c r="H32" s="16">
        <f>H28^2</f>
        <v>0.54446718406510131</v>
      </c>
      <c r="I32" s="16">
        <f>_xlfn.COVARIANCE.P(H2:H25,I2:I25)*12</f>
        <v>5.8112499007845542E-2</v>
      </c>
      <c r="J32" s="16">
        <f>_xlfn.COVARIANCE.P(H2:H25,J2:J25)*12</f>
        <v>9.2876022390468882E-2</v>
      </c>
      <c r="K32" s="16">
        <f>_xlfn.COVARIANCE.P(H2:H25,K2:K25)*12</f>
        <v>0.2056672324591402</v>
      </c>
      <c r="L32">
        <v>0.75</v>
      </c>
      <c r="M32" s="6">
        <f t="shared" si="2"/>
        <v>0.38495532682714323</v>
      </c>
      <c r="N32" s="6">
        <f t="shared" si="3"/>
        <v>0.54232669373794251</v>
      </c>
      <c r="O32" s="6">
        <f t="shared" si="10"/>
        <v>0.29666604438080024</v>
      </c>
      <c r="P32" s="6">
        <f t="shared" si="11"/>
        <v>0.296239919558066</v>
      </c>
      <c r="Q32" s="6">
        <f t="shared" si="4"/>
        <v>0.31996697696652626</v>
      </c>
      <c r="R32" s="6">
        <f t="shared" si="5"/>
        <v>0.27474219685014023</v>
      </c>
      <c r="S32" s="6">
        <f t="shared" si="6"/>
        <v>0.32285593352432923</v>
      </c>
      <c r="T32" s="6">
        <f t="shared" si="7"/>
        <v>0.30095081475980762</v>
      </c>
      <c r="U32" s="6">
        <f t="shared" si="8"/>
        <v>0.57709938575113051</v>
      </c>
      <c r="V32" s="6">
        <f t="shared" si="9"/>
        <v>1.0798997951298535</v>
      </c>
      <c r="W32" s="6">
        <f t="shared" si="12"/>
        <v>0.59229349026022715</v>
      </c>
      <c r="X32" s="6">
        <f t="shared" si="13"/>
        <v>1.0584020724219276</v>
      </c>
      <c r="Y32" s="6">
        <f t="shared" si="14"/>
        <v>0.63014500419318575</v>
      </c>
      <c r="Z32" s="6">
        <f t="shared" si="15"/>
        <v>1.0846106903315951</v>
      </c>
      <c r="AA32" s="6">
        <f t="shared" si="16"/>
        <v>0.30244180671317439</v>
      </c>
      <c r="AB32" s="6">
        <f t="shared" si="17"/>
        <v>0.32014174988229815</v>
      </c>
      <c r="AC32" s="6">
        <f t="shared" si="18"/>
        <v>0.26609028615333857</v>
      </c>
      <c r="AD32" s="6">
        <f t="shared" si="19"/>
        <v>0.34635036779196554</v>
      </c>
      <c r="AE32" s="6">
        <f t="shared" si="20"/>
        <v>0.34999637621718449</v>
      </c>
      <c r="AF32" s="6">
        <f t="shared" si="21"/>
        <v>0.28185719966818823</v>
      </c>
    </row>
    <row r="33" spans="1:32" x14ac:dyDescent="0.2">
      <c r="A33" t="s">
        <v>62</v>
      </c>
      <c r="B33" s="2" cm="1">
        <f t="array" ref="B33">MMULT(MMULT(TRANSPOSE(I46:I50),G31:K35),I46:I50)</f>
        <v>0.1532315272395636</v>
      </c>
      <c r="F33">
        <v>3</v>
      </c>
      <c r="G33" s="16">
        <f>I31</f>
        <v>3.7887726949280866E-2</v>
      </c>
      <c r="H33" s="16">
        <f>I32</f>
        <v>5.8112499007845542E-2</v>
      </c>
      <c r="I33" s="16">
        <f>I28^2</f>
        <v>7.9819565916330729E-2</v>
      </c>
      <c r="J33" s="16">
        <f>_xlfn.COVARIANCE.P(I2:I25,J2:J25)*12</f>
        <v>9.8272697195724179E-2</v>
      </c>
      <c r="K33" s="16">
        <f>_xlfn.COVARIANCE.P(I2:I25,K2:K25)*12</f>
        <v>3.2562163883724196E-2</v>
      </c>
      <c r="L33">
        <v>0.77500000000000002</v>
      </c>
      <c r="M33" s="6">
        <f t="shared" si="2"/>
        <v>0.37843733199092383</v>
      </c>
      <c r="N33" s="6">
        <f t="shared" si="3"/>
        <v>0.51620469788554957</v>
      </c>
      <c r="O33" s="6">
        <f t="shared" si="10"/>
        <v>0.30121819324198473</v>
      </c>
      <c r="P33" s="6">
        <f t="shared" si="11"/>
        <v>0.29472660112366073</v>
      </c>
      <c r="Q33" s="6">
        <f t="shared" si="4"/>
        <v>0.32175607054421662</v>
      </c>
      <c r="R33" s="6">
        <f t="shared" si="5"/>
        <v>0.27537865068652756</v>
      </c>
      <c r="S33" s="6">
        <f t="shared" si="6"/>
        <v>0.3236929517319172</v>
      </c>
      <c r="T33" s="6">
        <f t="shared" si="7"/>
        <v>0.29896640680522818</v>
      </c>
      <c r="U33" s="6">
        <f t="shared" si="8"/>
        <v>0.59272945091550988</v>
      </c>
      <c r="V33" s="6">
        <f t="shared" si="9"/>
        <v>1.1045084725478411</v>
      </c>
      <c r="W33" s="6">
        <f t="shared" si="12"/>
        <v>0.60604004930926036</v>
      </c>
      <c r="X33" s="6">
        <f t="shared" si="13"/>
        <v>1.0851605221107079</v>
      </c>
      <c r="Y33" s="6">
        <f t="shared" si="14"/>
        <v>0.64018729717239886</v>
      </c>
      <c r="Z33" s="6">
        <f t="shared" si="15"/>
        <v>1.1087482782294085</v>
      </c>
      <c r="AA33" s="6">
        <f t="shared" si="16"/>
        <v>0.30014605786932824</v>
      </c>
      <c r="AB33" s="6">
        <f t="shared" si="17"/>
        <v>0.3222915221530907</v>
      </c>
      <c r="AC33" s="6">
        <f t="shared" si="18"/>
        <v>0.26531190539555455</v>
      </c>
      <c r="AD33" s="6">
        <f t="shared" si="19"/>
        <v>0.34587927827179132</v>
      </c>
      <c r="AE33" s="6">
        <f t="shared" si="20"/>
        <v>0.35260802646888145</v>
      </c>
      <c r="AF33" s="6">
        <f t="shared" si="21"/>
        <v>0.27923633787722152</v>
      </c>
    </row>
    <row r="34" spans="1:32" x14ac:dyDescent="0.2">
      <c r="A34" t="s">
        <v>63</v>
      </c>
      <c r="B34" s="2">
        <f>SQRT(B33)</f>
        <v>0.39144798791099134</v>
      </c>
      <c r="F34">
        <v>4</v>
      </c>
      <c r="G34" s="16">
        <f>J31</f>
        <v>6.3585242039202891E-2</v>
      </c>
      <c r="H34" s="16">
        <f>J32</f>
        <v>9.2876022390468882E-2</v>
      </c>
      <c r="I34" s="16">
        <f>J33</f>
        <v>9.8272697195724179E-2</v>
      </c>
      <c r="J34" s="16">
        <f>J28^2</f>
        <v>0.15552446674554446</v>
      </c>
      <c r="K34" s="16">
        <f>_xlfn.COVARIANCE.P(J2:J25,K2:K25)*12</f>
        <v>5.6853940586557856E-2</v>
      </c>
      <c r="L34">
        <v>0.8</v>
      </c>
      <c r="M34" s="6">
        <f t="shared" si="2"/>
        <v>0.37251874297079451</v>
      </c>
      <c r="N34" s="6">
        <f t="shared" si="3"/>
        <v>0.49008270203315663</v>
      </c>
      <c r="O34" s="6">
        <f t="shared" si="10"/>
        <v>0.30596083638467325</v>
      </c>
      <c r="P34" s="6">
        <f t="shared" si="11"/>
        <v>0.29321328268925551</v>
      </c>
      <c r="Q34" s="6">
        <f t="shared" si="4"/>
        <v>0.32382624085017014</v>
      </c>
      <c r="R34" s="6">
        <f t="shared" si="5"/>
        <v>0.27601510452291489</v>
      </c>
      <c r="S34" s="6">
        <f t="shared" si="6"/>
        <v>0.32496194781309057</v>
      </c>
      <c r="T34" s="6">
        <f t="shared" si="7"/>
        <v>0.29698199885064874</v>
      </c>
      <c r="U34" s="6">
        <f t="shared" si="8"/>
        <v>0.60847989294702964</v>
      </c>
      <c r="V34" s="6">
        <f t="shared" si="9"/>
        <v>1.1291171499658288</v>
      </c>
      <c r="W34" s="6">
        <f t="shared" si="12"/>
        <v>0.62000024486804584</v>
      </c>
      <c r="X34" s="6">
        <f t="shared" si="13"/>
        <v>1.1119189717994882</v>
      </c>
      <c r="Y34" s="6">
        <f t="shared" si="14"/>
        <v>0.65041304951017309</v>
      </c>
      <c r="Z34" s="6">
        <f t="shared" si="15"/>
        <v>1.1328858661272221</v>
      </c>
      <c r="AA34" s="6">
        <f t="shared" si="16"/>
        <v>0.2979140210847841</v>
      </c>
      <c r="AB34" s="6">
        <f t="shared" si="17"/>
        <v>0.32444129442388331</v>
      </c>
      <c r="AC34" s="6">
        <f t="shared" si="18"/>
        <v>0.26508307643789053</v>
      </c>
      <c r="AD34" s="6">
        <f t="shared" si="19"/>
        <v>0.34540818875161722</v>
      </c>
      <c r="AE34" s="6">
        <f t="shared" si="20"/>
        <v>0.35565930676615243</v>
      </c>
      <c r="AF34" s="6">
        <f t="shared" si="21"/>
        <v>0.27661547608625481</v>
      </c>
    </row>
    <row r="35" spans="1:32" x14ac:dyDescent="0.2">
      <c r="A35" t="s">
        <v>64</v>
      </c>
      <c r="B35" s="19">
        <f>(B32-E29)/B34</f>
        <v>2.2514966028530754</v>
      </c>
      <c r="F35">
        <v>5</v>
      </c>
      <c r="G35" s="16">
        <f>K31</f>
        <v>5.7938958128621793E-2</v>
      </c>
      <c r="H35" s="16">
        <f>K32</f>
        <v>0.2056672324591402</v>
      </c>
      <c r="I35" s="16">
        <f>K33</f>
        <v>3.2562163883724196E-2</v>
      </c>
      <c r="J35" s="16">
        <f>K34</f>
        <v>5.6853940586557856E-2</v>
      </c>
      <c r="K35" s="16">
        <f>K28^2</f>
        <v>0.2191155696133279</v>
      </c>
      <c r="L35" s="11">
        <v>0.813828</v>
      </c>
      <c r="M35" s="6">
        <f t="shared" si="2"/>
        <v>0.36951316429378817</v>
      </c>
      <c r="N35" s="6">
        <f t="shared" si="3"/>
        <v>0.4756341036872811</v>
      </c>
      <c r="O35" s="6">
        <f t="shared" si="10"/>
        <v>0.30866271491074443</v>
      </c>
      <c r="P35" s="6">
        <f t="shared" si="11"/>
        <v>0.29237623599681728</v>
      </c>
      <c r="Q35" s="6">
        <f t="shared" si="4"/>
        <v>0.32509009148487722</v>
      </c>
      <c r="R35" s="6">
        <f t="shared" si="5"/>
        <v>0.27636713986889744</v>
      </c>
      <c r="S35" s="6">
        <f t="shared" si="6"/>
        <v>0.32584762802350287</v>
      </c>
      <c r="T35" s="6">
        <f t="shared" si="7"/>
        <v>0.29588438312281179</v>
      </c>
      <c r="U35" s="6">
        <f t="shared" si="8"/>
        <v>0.61724011732613904</v>
      </c>
      <c r="V35" s="6">
        <f t="shared" si="9"/>
        <v>1.1427287016192662</v>
      </c>
      <c r="W35" s="6">
        <f t="shared" si="12"/>
        <v>0.62780847102674753</v>
      </c>
      <c r="X35" s="6">
        <f t="shared" si="13"/>
        <v>1.1267196054913462</v>
      </c>
      <c r="Y35" s="6">
        <f t="shared" si="14"/>
        <v>0.65614478993412639</v>
      </c>
      <c r="Z35" s="6">
        <f t="shared" si="15"/>
        <v>1.1462368487452606</v>
      </c>
      <c r="AA35" s="6">
        <f t="shared" si="16"/>
        <v>0.29670733047722109</v>
      </c>
      <c r="AB35" s="6">
        <f t="shared" si="17"/>
        <v>0.32563037646230408</v>
      </c>
      <c r="AC35" s="6">
        <f t="shared" si="18"/>
        <v>0.26519321557503334</v>
      </c>
      <c r="AD35" s="6">
        <f t="shared" si="19"/>
        <v>0.34514761971621849</v>
      </c>
      <c r="AE35" s="6">
        <f t="shared" si="20"/>
        <v>0.35753181732070149</v>
      </c>
      <c r="AF35" s="6">
        <f t="shared" si="21"/>
        <v>0.27516582501243525</v>
      </c>
    </row>
    <row r="36" spans="1:32" x14ac:dyDescent="0.2">
      <c r="L36">
        <v>0.82499999999999996</v>
      </c>
      <c r="M36" s="6">
        <f t="shared" si="2"/>
        <v>0.36722854261752191</v>
      </c>
      <c r="N36" s="6">
        <f t="shared" si="3"/>
        <v>0.46396070618076379</v>
      </c>
      <c r="O36" s="6">
        <f t="shared" si="10"/>
        <v>0.31088525579750542</v>
      </c>
      <c r="P36" s="6">
        <f t="shared" si="11"/>
        <v>0.29169996425485023</v>
      </c>
      <c r="Q36" s="6">
        <f t="shared" si="4"/>
        <v>0.32617213606068507</v>
      </c>
      <c r="R36" s="6">
        <f t="shared" si="5"/>
        <v>0.27665155835930216</v>
      </c>
      <c r="S36" s="6">
        <f t="shared" si="6"/>
        <v>0.32665788738148605</v>
      </c>
      <c r="T36" s="6">
        <f t="shared" si="7"/>
        <v>0.29499759089606931</v>
      </c>
      <c r="U36" s="6">
        <f t="shared" si="8"/>
        <v>0.62434160156841423</v>
      </c>
      <c r="V36" s="6">
        <f t="shared" si="9"/>
        <v>1.1537258273838162</v>
      </c>
      <c r="W36" s="6">
        <f t="shared" si="12"/>
        <v>0.63415996831528221</v>
      </c>
      <c r="X36" s="6">
        <f t="shared" si="13"/>
        <v>1.1386774214882682</v>
      </c>
      <c r="Y36" s="6">
        <f t="shared" si="14"/>
        <v>0.66081374444414698</v>
      </c>
      <c r="Z36" s="6">
        <f t="shared" si="15"/>
        <v>1.1570234540250355</v>
      </c>
      <c r="AA36" s="6">
        <f t="shared" si="16"/>
        <v>0.29574713888920423</v>
      </c>
      <c r="AB36" s="6">
        <f t="shared" si="17"/>
        <v>0.32659106669467586</v>
      </c>
      <c r="AC36" s="6">
        <f t="shared" si="18"/>
        <v>0.26540522073357209</v>
      </c>
      <c r="AD36" s="6">
        <f t="shared" si="19"/>
        <v>0.34493709923144306</v>
      </c>
      <c r="AE36" s="6">
        <f t="shared" si="20"/>
        <v>0.35913901186373909</v>
      </c>
      <c r="AF36" s="6">
        <f t="shared" si="21"/>
        <v>0.27399461429528804</v>
      </c>
    </row>
    <row r="37" spans="1:32" x14ac:dyDescent="0.2">
      <c r="E37" t="s">
        <v>34</v>
      </c>
      <c r="G37">
        <v>1</v>
      </c>
      <c r="H37">
        <v>2</v>
      </c>
      <c r="I37">
        <v>3</v>
      </c>
      <c r="J37">
        <v>4</v>
      </c>
      <c r="K37">
        <v>5</v>
      </c>
      <c r="L37">
        <v>0.85</v>
      </c>
      <c r="M37" s="6">
        <f t="shared" si="2"/>
        <v>0.36259423628865561</v>
      </c>
      <c r="N37" s="6">
        <f t="shared" si="3"/>
        <v>0.43783871032837085</v>
      </c>
      <c r="O37" s="6">
        <f t="shared" si="10"/>
        <v>0.3159829529471177</v>
      </c>
      <c r="P37" s="6">
        <f t="shared" si="11"/>
        <v>0.29018664582044496</v>
      </c>
      <c r="Q37" s="6">
        <f t="shared" si="4"/>
        <v>0.32878785435257157</v>
      </c>
      <c r="R37" s="6">
        <f t="shared" si="5"/>
        <v>0.27728801219568949</v>
      </c>
      <c r="S37" s="6">
        <f t="shared" si="6"/>
        <v>0.32877416350299604</v>
      </c>
      <c r="T37" s="6">
        <f t="shared" si="7"/>
        <v>0.29301318294148992</v>
      </c>
      <c r="U37" s="6">
        <f t="shared" si="8"/>
        <v>0.64030630792391363</v>
      </c>
      <c r="V37" s="6">
        <f t="shared" si="9"/>
        <v>1.1783345048018041</v>
      </c>
      <c r="W37" s="6">
        <f t="shared" si="12"/>
        <v>0.64850615008524015</v>
      </c>
      <c r="X37" s="6">
        <f t="shared" si="13"/>
        <v>1.1654358711770487</v>
      </c>
      <c r="Y37" s="6">
        <f t="shared" si="14"/>
        <v>0.6713812516599017</v>
      </c>
      <c r="Z37" s="6">
        <f t="shared" si="15"/>
        <v>1.1811610419228491</v>
      </c>
      <c r="AA37" s="6">
        <f t="shared" si="16"/>
        <v>0.29364685365457838</v>
      </c>
      <c r="AB37" s="6">
        <f t="shared" si="17"/>
        <v>0.32874083896546846</v>
      </c>
      <c r="AC37" s="6">
        <f t="shared" si="18"/>
        <v>0.26627633856803445</v>
      </c>
      <c r="AD37" s="6">
        <f t="shared" si="19"/>
        <v>0.34446600971126889</v>
      </c>
      <c r="AE37" s="6">
        <f t="shared" si="20"/>
        <v>0.36303482255773756</v>
      </c>
      <c r="AF37" s="6">
        <f t="shared" si="21"/>
        <v>0.27137375250432133</v>
      </c>
    </row>
    <row r="38" spans="1:32" x14ac:dyDescent="0.2">
      <c r="F38">
        <v>1</v>
      </c>
      <c r="G38" s="14">
        <v>1</v>
      </c>
      <c r="H38" s="11">
        <f>CORREL(G2:G25,H2:H25)</f>
        <v>0.4685507418951782</v>
      </c>
      <c r="I38" s="11">
        <f>CORREL(G2:G25,I2:I25)</f>
        <v>0.3834125715933584</v>
      </c>
      <c r="J38" s="11">
        <f>CORREL(G2:G25,J2:J25)</f>
        <v>0.46097720145412702</v>
      </c>
      <c r="K38" s="11">
        <f>CORREL(G2:G25,K2:K25)</f>
        <v>0.35388042565813255</v>
      </c>
      <c r="L38">
        <v>0.875</v>
      </c>
      <c r="M38" s="6">
        <f t="shared" si="2"/>
        <v>0.35864125096652483</v>
      </c>
      <c r="N38" s="6">
        <f t="shared" si="3"/>
        <v>0.41171671447597791</v>
      </c>
      <c r="O38" s="6">
        <f t="shared" si="10"/>
        <v>0.32124567894978578</v>
      </c>
      <c r="P38" s="6">
        <f t="shared" si="11"/>
        <v>0.28867332738603968</v>
      </c>
      <c r="Q38" s="6">
        <f t="shared" si="4"/>
        <v>0.33166701184363478</v>
      </c>
      <c r="R38" s="6">
        <f t="shared" si="5"/>
        <v>0.27792446603207682</v>
      </c>
      <c r="S38" s="6">
        <f t="shared" si="6"/>
        <v>0.33130272127188343</v>
      </c>
      <c r="T38" s="6">
        <f t="shared" si="7"/>
        <v>0.29102877498691049</v>
      </c>
      <c r="U38" s="6">
        <f t="shared" si="8"/>
        <v>0.65636649646005851</v>
      </c>
      <c r="V38" s="6">
        <f t="shared" si="9"/>
        <v>1.2029431822197916</v>
      </c>
      <c r="W38" s="6">
        <f t="shared" si="12"/>
        <v>0.66302668686159028</v>
      </c>
      <c r="X38" s="6">
        <f t="shared" si="13"/>
        <v>1.1921943208658288</v>
      </c>
      <c r="Y38" s="6">
        <f t="shared" si="14"/>
        <v>0.6821078182190029</v>
      </c>
      <c r="Z38" s="6">
        <f t="shared" si="15"/>
        <v>1.2052986298206625</v>
      </c>
      <c r="AA38" s="6">
        <f t="shared" si="16"/>
        <v>0.29161460433104941</v>
      </c>
      <c r="AB38" s="6">
        <f t="shared" si="17"/>
        <v>0.33089061123626101</v>
      </c>
      <c r="AC38" s="6">
        <f t="shared" si="18"/>
        <v>0.26769107060091418</v>
      </c>
      <c r="AD38" s="6">
        <f t="shared" si="19"/>
        <v>0.34399492019109468</v>
      </c>
      <c r="AE38" s="6">
        <f t="shared" si="20"/>
        <v>0.36733349987521596</v>
      </c>
      <c r="AF38" s="6">
        <f t="shared" si="21"/>
        <v>0.26875289071335462</v>
      </c>
    </row>
    <row r="39" spans="1:32" x14ac:dyDescent="0.2">
      <c r="F39">
        <v>2</v>
      </c>
      <c r="G39" s="11">
        <f>H38</f>
        <v>0.4685507418951782</v>
      </c>
      <c r="H39" s="14">
        <v>1</v>
      </c>
      <c r="I39" s="11">
        <f>CORREL(H2:H25,I2:I25)</f>
        <v>0.2787590760301541</v>
      </c>
      <c r="J39" s="11">
        <f>CORREL(H2:H25,J2:J25)</f>
        <v>0.31916730203742222</v>
      </c>
      <c r="K39" s="11">
        <f>CORREL(H2:H25,K2:K25)</f>
        <v>0.59544634029913779</v>
      </c>
      <c r="L39">
        <v>0.9</v>
      </c>
      <c r="M39" s="6">
        <f t="shared" si="2"/>
        <v>0.35539232212898242</v>
      </c>
      <c r="N39" s="6">
        <f t="shared" si="3"/>
        <v>0.38559471862358496</v>
      </c>
      <c r="O39" s="6">
        <f t="shared" si="10"/>
        <v>0.32666545783793205</v>
      </c>
      <c r="P39" s="6">
        <f t="shared" si="11"/>
        <v>0.2871600089516344</v>
      </c>
      <c r="Q39" s="6">
        <f t="shared" si="4"/>
        <v>0.33480281221779468</v>
      </c>
      <c r="R39" s="6">
        <f t="shared" si="5"/>
        <v>0.2785609198684641</v>
      </c>
      <c r="S39" s="6">
        <f t="shared" si="6"/>
        <v>0.33423420380582997</v>
      </c>
      <c r="T39" s="6">
        <f t="shared" si="7"/>
        <v>0.28904436703233105</v>
      </c>
      <c r="U39" s="6">
        <f t="shared" si="8"/>
        <v>0.67251532664565172</v>
      </c>
      <c r="V39" s="6">
        <f t="shared" si="9"/>
        <v>1.2275518596377792</v>
      </c>
      <c r="W39" s="6">
        <f t="shared" si="12"/>
        <v>0.67771037161199765</v>
      </c>
      <c r="X39" s="6">
        <f t="shared" si="13"/>
        <v>1.218952770554609</v>
      </c>
      <c r="Y39" s="6">
        <f t="shared" si="14"/>
        <v>0.69298605803544888</v>
      </c>
      <c r="Z39" s="6">
        <f t="shared" si="15"/>
        <v>1.2294362177184759</v>
      </c>
      <c r="AA39" s="6">
        <f t="shared" si="16"/>
        <v>0.28965182297875097</v>
      </c>
      <c r="AB39" s="6">
        <f t="shared" si="17"/>
        <v>0.33304038350705362</v>
      </c>
      <c r="AC39" s="6">
        <f t="shared" si="18"/>
        <v>0.26964086038178919</v>
      </c>
      <c r="AD39" s="6">
        <f t="shared" si="19"/>
        <v>0.34352383067092057</v>
      </c>
      <c r="AE39" s="6">
        <f t="shared" si="20"/>
        <v>0.37202107879205543</v>
      </c>
      <c r="AF39" s="6">
        <f t="shared" si="21"/>
        <v>0.26613202892238785</v>
      </c>
    </row>
    <row r="40" spans="1:32" x14ac:dyDescent="0.2">
      <c r="F40">
        <v>3</v>
      </c>
      <c r="G40" s="11">
        <f>I38</f>
        <v>0.3834125715933584</v>
      </c>
      <c r="H40" s="11">
        <f>I39</f>
        <v>0.2787590760301541</v>
      </c>
      <c r="I40" s="14">
        <v>1</v>
      </c>
      <c r="J40" s="11">
        <f>CORREL(I2:I25,J2:J25)</f>
        <v>0.88202081568297552</v>
      </c>
      <c r="K40" s="11">
        <f>CORREL(I2:I25,K2:K25)</f>
        <v>0.2462192237915882</v>
      </c>
      <c r="L40">
        <v>0.92500000000000004</v>
      </c>
      <c r="M40" s="6">
        <f t="shared" si="2"/>
        <v>0.35286689755479056</v>
      </c>
      <c r="N40" s="6">
        <f t="shared" si="3"/>
        <v>0.35947272277119202</v>
      </c>
      <c r="O40" s="6">
        <f t="shared" si="10"/>
        <v>0.33223460363852991</v>
      </c>
      <c r="P40" s="6">
        <f t="shared" si="11"/>
        <v>0.28564669051722913</v>
      </c>
      <c r="Q40" s="6">
        <f t="shared" si="4"/>
        <v>0.33818811649840991</v>
      </c>
      <c r="R40" s="6">
        <f t="shared" si="5"/>
        <v>0.27919737370485143</v>
      </c>
      <c r="S40" s="6">
        <f t="shared" si="6"/>
        <v>0.33755811381417017</v>
      </c>
      <c r="T40" s="6">
        <f t="shared" si="7"/>
        <v>0.28705995907775161</v>
      </c>
      <c r="U40" s="6">
        <f t="shared" si="8"/>
        <v>0.6887465634479204</v>
      </c>
      <c r="V40" s="6">
        <f t="shared" si="9"/>
        <v>1.2521605370557671</v>
      </c>
      <c r="W40" s="6">
        <f t="shared" si="12"/>
        <v>0.69254682700725989</v>
      </c>
      <c r="X40" s="6">
        <f t="shared" si="13"/>
        <v>1.2457112202433893</v>
      </c>
      <c r="Y40" s="6">
        <f t="shared" si="14"/>
        <v>0.70400894024755323</v>
      </c>
      <c r="Z40" s="6">
        <f t="shared" si="15"/>
        <v>1.2535738056162895</v>
      </c>
      <c r="AA40" s="6">
        <f t="shared" si="16"/>
        <v>0.28775993110318698</v>
      </c>
      <c r="AB40" s="6">
        <f t="shared" si="17"/>
        <v>0.33519015577784622</v>
      </c>
      <c r="AC40" s="6">
        <f t="shared" si="18"/>
        <v>0.27211420654773277</v>
      </c>
      <c r="AD40" s="6">
        <f t="shared" si="19"/>
        <v>0.34305274115074641</v>
      </c>
      <c r="AE40" s="6">
        <f t="shared" si="20"/>
        <v>0.37708305609589032</v>
      </c>
      <c r="AF40" s="6">
        <f t="shared" si="21"/>
        <v>0.26351116713142109</v>
      </c>
    </row>
    <row r="41" spans="1:32" x14ac:dyDescent="0.2">
      <c r="F41">
        <v>4</v>
      </c>
      <c r="G41" s="11">
        <f>J38</f>
        <v>0.46097720145412702</v>
      </c>
      <c r="H41" s="11">
        <f>J39</f>
        <v>0.31916730203742222</v>
      </c>
      <c r="I41" s="11">
        <f>J40</f>
        <v>0.88202081568297552</v>
      </c>
      <c r="J41" s="14">
        <v>1</v>
      </c>
      <c r="K41" s="11">
        <f>CORREL(J2:J25,K2:K25)</f>
        <v>0.30798147300339018</v>
      </c>
      <c r="L41">
        <v>0.95</v>
      </c>
      <c r="M41" s="6">
        <f t="shared" si="2"/>
        <v>0.35108059071952669</v>
      </c>
      <c r="N41" s="6">
        <f t="shared" si="3"/>
        <v>0.33335072691879919</v>
      </c>
      <c r="O41" s="6">
        <f t="shared" si="10"/>
        <v>0.33794573199711342</v>
      </c>
      <c r="P41" s="6">
        <f t="shared" si="11"/>
        <v>0.28413337208282385</v>
      </c>
      <c r="Q41" s="6">
        <f t="shared" si="4"/>
        <v>0.34181551158582674</v>
      </c>
      <c r="R41" s="6">
        <f t="shared" si="5"/>
        <v>0.2798338275412387</v>
      </c>
      <c r="S41" s="6">
        <f t="shared" si="6"/>
        <v>0.34126298472929156</v>
      </c>
      <c r="T41" s="6">
        <f t="shared" si="7"/>
        <v>0.28507555112317218</v>
      </c>
      <c r="U41" s="6">
        <f t="shared" si="8"/>
        <v>0.70505451557967491</v>
      </c>
      <c r="V41" s="6">
        <f t="shared" si="9"/>
        <v>1.2767692144737546</v>
      </c>
      <c r="W41" s="6">
        <f t="shared" si="12"/>
        <v>0.70752644255371289</v>
      </c>
      <c r="X41" s="6">
        <f t="shared" si="13"/>
        <v>1.2724696699321696</v>
      </c>
      <c r="Y41" s="6">
        <f t="shared" si="14"/>
        <v>0.71516977678478943</v>
      </c>
      <c r="Z41" s="6">
        <f t="shared" si="15"/>
        <v>1.2777113935141029</v>
      </c>
      <c r="AA41" s="6">
        <f t="shared" si="16"/>
        <v>0.28594033580442291</v>
      </c>
      <c r="AB41" s="6">
        <f t="shared" si="17"/>
        <v>0.33733992804863877</v>
      </c>
      <c r="AC41" s="6">
        <f t="shared" si="18"/>
        <v>0.27509698786514475</v>
      </c>
      <c r="AD41" s="6">
        <f t="shared" si="19"/>
        <v>0.34258165163057225</v>
      </c>
      <c r="AE41" s="6">
        <f t="shared" si="20"/>
        <v>0.38250456796959981</v>
      </c>
      <c r="AF41" s="6">
        <f t="shared" si="21"/>
        <v>0.26089030534045438</v>
      </c>
    </row>
    <row r="42" spans="1:32" x14ac:dyDescent="0.2">
      <c r="F42">
        <v>5</v>
      </c>
      <c r="G42" s="11">
        <f>K38</f>
        <v>0.35388042565813255</v>
      </c>
      <c r="H42" s="11">
        <f>K39</f>
        <v>0.59544634029913779</v>
      </c>
      <c r="I42" s="11">
        <f>K40</f>
        <v>0.2462192237915882</v>
      </c>
      <c r="J42" s="11">
        <f>K41</f>
        <v>0.30798147300339018</v>
      </c>
      <c r="K42" s="14">
        <v>1</v>
      </c>
      <c r="L42">
        <v>0.97499999999999998</v>
      </c>
      <c r="M42" s="6">
        <f t="shared" si="2"/>
        <v>0.35004471714099139</v>
      </c>
      <c r="N42" s="6">
        <f t="shared" si="3"/>
        <v>0.3072287310664063</v>
      </c>
      <c r="O42" s="6">
        <f t="shared" si="10"/>
        <v>0.34379176706999109</v>
      </c>
      <c r="P42" s="6">
        <f t="shared" si="11"/>
        <v>0.28262005364841863</v>
      </c>
      <c r="Q42" s="6">
        <f t="shared" si="4"/>
        <v>0.34567737636235174</v>
      </c>
      <c r="R42" s="6">
        <f t="shared" si="5"/>
        <v>0.28047028137762603</v>
      </c>
      <c r="S42" s="6">
        <f t="shared" si="6"/>
        <v>0.3453365555909344</v>
      </c>
      <c r="T42" s="6">
        <f t="shared" si="7"/>
        <v>0.2830911431685928</v>
      </c>
      <c r="U42" s="6">
        <f t="shared" si="8"/>
        <v>0.72143398062970188</v>
      </c>
      <c r="V42" s="6">
        <f t="shared" si="9"/>
        <v>1.3013778918917422</v>
      </c>
      <c r="W42" s="6">
        <f t="shared" si="12"/>
        <v>0.72264031560323172</v>
      </c>
      <c r="X42" s="6">
        <f t="shared" si="13"/>
        <v>1.2992281196209496</v>
      </c>
      <c r="Y42" s="6">
        <f t="shared" si="14"/>
        <v>0.7264622093855112</v>
      </c>
      <c r="Z42" s="6">
        <f t="shared" si="15"/>
        <v>1.3018489814119163</v>
      </c>
      <c r="AA42" s="6">
        <f t="shared" si="16"/>
        <v>0.28419442575324982</v>
      </c>
      <c r="AB42" s="6">
        <f t="shared" si="17"/>
        <v>0.33948970031943132</v>
      </c>
      <c r="AC42" s="6">
        <f t="shared" si="18"/>
        <v>0.27857284068902299</v>
      </c>
      <c r="AD42" s="6">
        <f t="shared" si="19"/>
        <v>0.34211056211039809</v>
      </c>
      <c r="AE42" s="6">
        <f t="shared" si="20"/>
        <v>0.38827055391129806</v>
      </c>
      <c r="AF42" s="6">
        <f t="shared" si="21"/>
        <v>0.25826944354948767</v>
      </c>
    </row>
    <row r="43" spans="1:32" x14ac:dyDescent="0.2">
      <c r="L43">
        <v>1</v>
      </c>
      <c r="M43" s="6">
        <f t="shared" si="2"/>
        <v>0.34976594437563191</v>
      </c>
      <c r="N43" s="6">
        <f t="shared" si="3"/>
        <v>0.28110673521401336</v>
      </c>
      <c r="O43" s="6">
        <f t="shared" si="10"/>
        <v>0.34976594437563191</v>
      </c>
      <c r="P43" s="6">
        <f t="shared" si="11"/>
        <v>0.28110673521401336</v>
      </c>
      <c r="Q43" s="6">
        <f t="shared" si="4"/>
        <v>0.34976594437563191</v>
      </c>
      <c r="R43" s="6">
        <f t="shared" si="5"/>
        <v>0.28110673521401336</v>
      </c>
      <c r="S43" s="6">
        <f t="shared" si="6"/>
        <v>0.34976594437563191</v>
      </c>
      <c r="T43" s="6">
        <f t="shared" si="7"/>
        <v>0.28110673521401336</v>
      </c>
      <c r="U43" s="6">
        <f t="shared" si="8"/>
        <v>0.73788019628195833</v>
      </c>
      <c r="V43" s="6">
        <f t="shared" si="9"/>
        <v>1.3259865693097299</v>
      </c>
      <c r="W43" s="6">
        <f t="shared" si="12"/>
        <v>0.73788019628195833</v>
      </c>
      <c r="X43" s="6">
        <f t="shared" si="13"/>
        <v>1.3259865693097299</v>
      </c>
      <c r="Y43" s="6">
        <f t="shared" si="14"/>
        <v>0.73788019628195833</v>
      </c>
      <c r="Z43" s="6">
        <f t="shared" si="15"/>
        <v>1.3259865693097299</v>
      </c>
      <c r="AA43" s="6">
        <f t="shared" si="16"/>
        <v>0.28252356701048981</v>
      </c>
      <c r="AB43" s="6">
        <f t="shared" si="17"/>
        <v>0.34163947259022392</v>
      </c>
      <c r="AC43" s="6">
        <f t="shared" si="18"/>
        <v>0.28252356701048981</v>
      </c>
      <c r="AD43" s="6">
        <f t="shared" si="19"/>
        <v>0.34163947259022392</v>
      </c>
      <c r="AE43" s="6">
        <f t="shared" si="20"/>
        <v>0.39436590464382754</v>
      </c>
      <c r="AF43" s="6">
        <f t="shared" si="21"/>
        <v>0.2556485817585209</v>
      </c>
    </row>
    <row r="44" spans="1:32" x14ac:dyDescent="0.2">
      <c r="M44" s="6"/>
      <c r="N44" s="6"/>
      <c r="O44" s="6"/>
      <c r="P44" s="6"/>
      <c r="S44" s="6"/>
      <c r="T44" s="6"/>
      <c r="U44" s="6"/>
      <c r="V44" s="6"/>
      <c r="W44" s="6"/>
      <c r="X44" s="6"/>
    </row>
    <row r="45" spans="1:32" x14ac:dyDescent="0.2">
      <c r="A45" t="s">
        <v>58</v>
      </c>
      <c r="G45" t="s">
        <v>59</v>
      </c>
      <c r="H45" t="s">
        <v>60</v>
      </c>
      <c r="I45" t="s">
        <v>57</v>
      </c>
      <c r="J45" t="s">
        <v>65</v>
      </c>
      <c r="K45" t="s">
        <v>66</v>
      </c>
      <c r="L45" t="s">
        <v>67</v>
      </c>
      <c r="M45" t="s">
        <v>68</v>
      </c>
    </row>
    <row r="46" spans="1:32" x14ac:dyDescent="0.2">
      <c r="A46" cm="1">
        <f t="array" ref="A46:E50">MINVERSE(G31:K35)</f>
        <v>12.224737616327133</v>
      </c>
      <c r="B46">
        <v>-1.9105593295013166</v>
      </c>
      <c r="C46">
        <v>1.4307216411193027</v>
      </c>
      <c r="D46">
        <v>-4.5929183948887005</v>
      </c>
      <c r="E46">
        <v>-0.46008138227852258</v>
      </c>
      <c r="G46" cm="1">
        <f t="array" ref="G46:G50">MMULT(_xlfn.ANCHORARRAY(A46),TRANSPOSE(G29:K29))</f>
        <v>-1.5072560507729926E-2</v>
      </c>
      <c r="H46">
        <f>G46/$G$51</f>
        <v>-2.6205152960383452E-3</v>
      </c>
      <c r="I46" s="15">
        <v>-2.6243026983142092E-3</v>
      </c>
      <c r="J46" s="15">
        <v>-2.6204452680628023E-3</v>
      </c>
      <c r="K46" s="15">
        <v>0</v>
      </c>
      <c r="L46" s="15">
        <v>0.32864902191664563</v>
      </c>
      <c r="M46" s="15">
        <v>0.26473412007636643</v>
      </c>
    </row>
    <row r="47" spans="1:32" x14ac:dyDescent="0.2">
      <c r="A47">
        <v>-1.910559329501317</v>
      </c>
      <c r="B47">
        <v>3.2395660473858028</v>
      </c>
      <c r="C47">
        <v>-0.61273051811656276</v>
      </c>
      <c r="D47">
        <v>0.14064323303710016</v>
      </c>
      <c r="E47">
        <v>-2.4809786806435365</v>
      </c>
      <c r="G47">
        <v>2.7070621079538535</v>
      </c>
      <c r="H47">
        <f>G47/$G$51</f>
        <v>0.47064980482783869</v>
      </c>
      <c r="I47" s="15">
        <v>0.47065584953079953</v>
      </c>
      <c r="J47" s="15">
        <v>0.47064976290040239</v>
      </c>
      <c r="K47" s="15">
        <v>0.45174836651822092</v>
      </c>
      <c r="L47" s="15">
        <v>-7.9759935777089314E-2</v>
      </c>
      <c r="M47" s="15">
        <v>0</v>
      </c>
    </row>
    <row r="48" spans="1:32" x14ac:dyDescent="0.2">
      <c r="A48">
        <v>1.4307216411192965</v>
      </c>
      <c r="B48">
        <v>-0.61273051811656365</v>
      </c>
      <c r="C48">
        <v>56.8246297648884</v>
      </c>
      <c r="D48">
        <v>-36.579980176412455</v>
      </c>
      <c r="E48">
        <v>1.2436687255845222</v>
      </c>
      <c r="G48">
        <v>9.8768879473055549</v>
      </c>
      <c r="H48">
        <f>G48/$G$51</f>
        <v>1.7171956901348768</v>
      </c>
      <c r="I48" s="15">
        <v>1.717197755822266</v>
      </c>
      <c r="J48" s="15">
        <v>1.7171956069859016</v>
      </c>
      <c r="K48" s="15">
        <v>0.54825163348177919</v>
      </c>
      <c r="L48" s="15">
        <v>1.0954956448231958</v>
      </c>
      <c r="M48" s="15">
        <v>0.60935847721195113</v>
      </c>
    </row>
    <row r="49" spans="1:48" x14ac:dyDescent="0.2">
      <c r="A49">
        <v>-4.5929183948886996</v>
      </c>
      <c r="B49">
        <v>0.14064323303710063</v>
      </c>
      <c r="C49">
        <v>-36.579980176412455</v>
      </c>
      <c r="D49">
        <v>31.989115193843592</v>
      </c>
      <c r="E49">
        <v>-1.7817115593463544</v>
      </c>
      <c r="G49">
        <v>-5.9578307669829611</v>
      </c>
      <c r="H49">
        <f>G49/$G$51</f>
        <v>-1.0358284279621792</v>
      </c>
      <c r="I49" s="15">
        <v>-1.0358303863346907</v>
      </c>
      <c r="J49" s="15">
        <v>-1.0358284029115401</v>
      </c>
      <c r="K49" s="15">
        <v>0</v>
      </c>
      <c r="L49" s="15">
        <v>-0.53162437857093148</v>
      </c>
      <c r="M49" s="15">
        <v>0</v>
      </c>
    </row>
    <row r="50" spans="1:48" x14ac:dyDescent="0.2">
      <c r="A50">
        <v>-0.46008138227852191</v>
      </c>
      <c r="B50">
        <v>-2.480978680643537</v>
      </c>
      <c r="C50">
        <v>1.2436687255845209</v>
      </c>
      <c r="D50">
        <v>-1.7817115593463535</v>
      </c>
      <c r="E50">
        <v>7.2916472164852122</v>
      </c>
      <c r="G50">
        <v>-0.85929228065047569</v>
      </c>
      <c r="H50">
        <f>G50/$G$51</f>
        <v>-0.14939655170449784</v>
      </c>
      <c r="I50" s="15">
        <v>-0.14939891632006067</v>
      </c>
      <c r="J50" s="15">
        <v>-0.14939652170670067</v>
      </c>
      <c r="K50" s="15">
        <v>0</v>
      </c>
      <c r="L50" s="15">
        <v>0.18723964760817921</v>
      </c>
      <c r="M50" s="15">
        <v>0.12590740271168246</v>
      </c>
    </row>
    <row r="51" spans="1:48" x14ac:dyDescent="0.2">
      <c r="G51">
        <f>SUM(_xlfn.ANCHORARRAY(G46))</f>
        <v>5.7517544471182411</v>
      </c>
      <c r="H51" t="s">
        <v>61</v>
      </c>
      <c r="I51">
        <f>SUM(I46:I50)</f>
        <v>0.99999999999999978</v>
      </c>
      <c r="J51" s="9">
        <v>7.4278651247939059E-2</v>
      </c>
      <c r="K51" s="2">
        <v>6.5526373535538682E-2</v>
      </c>
      <c r="L51" s="2">
        <v>2.437309214766838E-2</v>
      </c>
      <c r="M51" s="2">
        <v>2.7332244828525993E-2</v>
      </c>
    </row>
    <row r="52" spans="1:48" x14ac:dyDescent="0.2">
      <c r="H52" t="s">
        <v>62</v>
      </c>
      <c r="J52" s="9">
        <v>1.2769293936630302E-2</v>
      </c>
      <c r="K52" s="2">
        <v>1.3657561056742465E-2</v>
      </c>
      <c r="L52" s="2">
        <v>4.0926223384227583E-3</v>
      </c>
      <c r="M52" s="2">
        <v>5.2307267609784953E-3</v>
      </c>
    </row>
    <row r="53" spans="1:48" x14ac:dyDescent="0.2">
      <c r="H53" t="s">
        <v>63</v>
      </c>
      <c r="J53" s="9">
        <v>0.11300130059707411</v>
      </c>
      <c r="K53" s="2">
        <v>0.11686556831138274</v>
      </c>
      <c r="L53" s="2">
        <v>6.3973606576640321E-2</v>
      </c>
      <c r="M53" s="2">
        <v>7.2323763459726673E-2</v>
      </c>
    </row>
    <row r="54" spans="1:48" x14ac:dyDescent="0.2">
      <c r="H54" t="s">
        <v>64</v>
      </c>
      <c r="J54" s="10">
        <v>0.64995108486837549</v>
      </c>
      <c r="K54" s="19">
        <v>0.55356801098022146</v>
      </c>
      <c r="L54" s="19">
        <v>0.36796047735927534</v>
      </c>
      <c r="M54" s="19">
        <v>0.36639287320755259</v>
      </c>
    </row>
    <row r="61" spans="1:48" x14ac:dyDescent="0.2">
      <c r="R61" t="s">
        <v>74</v>
      </c>
    </row>
    <row r="62" spans="1:48" x14ac:dyDescent="0.2">
      <c r="R62" t="s">
        <v>69</v>
      </c>
      <c r="S62" s="15">
        <v>0</v>
      </c>
      <c r="T62" s="15">
        <v>9.2324773106121749E-2</v>
      </c>
      <c r="U62" s="15">
        <v>0.17092433888996986</v>
      </c>
      <c r="V62" s="15">
        <v>0.28872550612634196</v>
      </c>
      <c r="W62" s="15">
        <v>0.52875387023809872</v>
      </c>
      <c r="X62" s="15">
        <v>0.50604532174949068</v>
      </c>
      <c r="Y62" s="15">
        <v>0.4833367716267199</v>
      </c>
      <c r="Z62" s="15">
        <v>0.46062821886986516</v>
      </c>
      <c r="AA62" s="15">
        <v>0.30838931542453812</v>
      </c>
      <c r="AB62" s="15">
        <v>0.23247810561201837</v>
      </c>
      <c r="AC62" s="15">
        <v>0.20014890601621829</v>
      </c>
      <c r="AD62" s="15">
        <v>0.16782032487442444</v>
      </c>
      <c r="AE62" s="15">
        <v>0.13549242230204331</v>
      </c>
      <c r="AF62" s="15">
        <v>0.1025711566425527</v>
      </c>
      <c r="AG62" s="15">
        <v>5.3645302766330248E-2</v>
      </c>
      <c r="AH62" s="15">
        <v>4.7194482583662184E-3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</row>
    <row r="63" spans="1:48" x14ac:dyDescent="0.2">
      <c r="R63" t="s">
        <v>70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2.0470843931061161E-2</v>
      </c>
      <c r="AC63" s="15">
        <v>6.9863822383219559E-2</v>
      </c>
      <c r="AD63" s="15">
        <v>0.11925581659012224</v>
      </c>
      <c r="AE63" s="15">
        <v>0.16864682575514409</v>
      </c>
      <c r="AF63" s="15">
        <v>0.21798148319950655</v>
      </c>
      <c r="AG63" s="15">
        <v>0.26576786305444877</v>
      </c>
      <c r="AH63" s="15">
        <v>0.31355424273182647</v>
      </c>
      <c r="AI63" s="15">
        <v>0.36405910943826497</v>
      </c>
      <c r="AJ63" s="15">
        <v>0.41485420007919133</v>
      </c>
      <c r="AK63" s="15">
        <v>0.46565030662186047</v>
      </c>
      <c r="AL63" s="15">
        <v>0.51644438136104398</v>
      </c>
      <c r="AM63" s="15">
        <v>0.56723947200197045</v>
      </c>
      <c r="AN63" s="15">
        <v>0.61803456264289658</v>
      </c>
      <c r="AO63" s="15">
        <v>0.66883066918556566</v>
      </c>
      <c r="AP63" s="15">
        <v>0.71962575982649202</v>
      </c>
      <c r="AQ63" s="15">
        <v>0.77042085046741837</v>
      </c>
      <c r="AR63" s="15">
        <v>0.8212159411083445</v>
      </c>
      <c r="AS63" s="15">
        <v>0.87201103174927108</v>
      </c>
      <c r="AT63" s="15">
        <v>0.92280612239019744</v>
      </c>
      <c r="AU63" s="15">
        <v>0.97360121303112401</v>
      </c>
      <c r="AV63" s="15">
        <v>0.99999999999999989</v>
      </c>
    </row>
    <row r="64" spans="1:48" x14ac:dyDescent="0.2">
      <c r="R64" t="s">
        <v>71</v>
      </c>
      <c r="S64" s="15">
        <v>0</v>
      </c>
      <c r="T64" s="15">
        <v>0</v>
      </c>
      <c r="U64" s="15">
        <v>0</v>
      </c>
      <c r="V64" s="15">
        <v>0</v>
      </c>
      <c r="W64" s="15">
        <v>9.4580019661669422E-3</v>
      </c>
      <c r="X64" s="15">
        <v>0.11710486025134594</v>
      </c>
      <c r="Y64" s="15">
        <v>0.22475170398549119</v>
      </c>
      <c r="Z64" s="15">
        <v>0.33239857071943069</v>
      </c>
      <c r="AA64" s="15">
        <v>0.58397843308180697</v>
      </c>
      <c r="AB64" s="15">
        <v>0.62591414443265248</v>
      </c>
      <c r="AC64" s="15">
        <v>0.63940800814000487</v>
      </c>
      <c r="AD64" s="15">
        <v>0.65290161163388716</v>
      </c>
      <c r="AE64" s="15">
        <v>0.66639495383001235</v>
      </c>
      <c r="AF64" s="15">
        <v>0.67944736015794072</v>
      </c>
      <c r="AG64" s="15">
        <v>0.68058683417922106</v>
      </c>
      <c r="AH64" s="15">
        <v>0.68172630900980746</v>
      </c>
      <c r="AI64" s="15">
        <v>0.63594089056173508</v>
      </c>
      <c r="AJ64" s="15">
        <v>0.58514579992080873</v>
      </c>
      <c r="AK64" s="15">
        <v>0.53434969337813953</v>
      </c>
      <c r="AL64" s="15">
        <v>0.48355561863895608</v>
      </c>
      <c r="AM64" s="15">
        <v>0.43276052799802966</v>
      </c>
      <c r="AN64" s="15">
        <v>0.38196543735710331</v>
      </c>
      <c r="AO64" s="15">
        <v>0.33116933081443423</v>
      </c>
      <c r="AP64" s="15">
        <v>0.28037424017350787</v>
      </c>
      <c r="AQ64" s="15">
        <v>0.22957914953258152</v>
      </c>
      <c r="AR64" s="15">
        <v>0.17878405889165538</v>
      </c>
      <c r="AS64" s="15">
        <v>0.12798896825072881</v>
      </c>
      <c r="AT64" s="15">
        <v>7.7193877609802453E-2</v>
      </c>
      <c r="AU64" s="15">
        <v>2.6398786968875869E-2</v>
      </c>
      <c r="AV64" s="15">
        <v>0</v>
      </c>
    </row>
    <row r="65" spans="18:48" x14ac:dyDescent="0.2">
      <c r="R65" t="s">
        <v>72</v>
      </c>
      <c r="S65" s="15">
        <v>1</v>
      </c>
      <c r="T65" s="15">
        <v>0.90767522689387814</v>
      </c>
      <c r="U65" s="15">
        <v>0.82907566111003006</v>
      </c>
      <c r="V65" s="15">
        <v>0.71127449387365793</v>
      </c>
      <c r="W65" s="15">
        <v>0.46105345219756211</v>
      </c>
      <c r="X65" s="15">
        <v>0.36350985030737043</v>
      </c>
      <c r="Y65" s="15">
        <v>0.26596625861839973</v>
      </c>
      <c r="Z65" s="15">
        <v>0.16842262977566139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</row>
    <row r="66" spans="18:48" x14ac:dyDescent="0.2">
      <c r="R66" t="s">
        <v>73</v>
      </c>
      <c r="S66" s="15">
        <v>0</v>
      </c>
      <c r="T66" s="15">
        <v>0</v>
      </c>
      <c r="U66" s="15">
        <v>0</v>
      </c>
      <c r="V66" s="15">
        <v>0</v>
      </c>
      <c r="W66" s="15">
        <v>7.3467559817221658E-4</v>
      </c>
      <c r="X66" s="15">
        <v>1.3339967691792834E-2</v>
      </c>
      <c r="Y66" s="15">
        <v>2.5945265769389103E-2</v>
      </c>
      <c r="Z66" s="15">
        <v>3.8550580635042686E-2</v>
      </c>
      <c r="AA66" s="15">
        <v>0.10763225149365498</v>
      </c>
      <c r="AB66" s="15">
        <v>0.12113690602426794</v>
      </c>
      <c r="AC66" s="15">
        <v>9.0579263460557197E-2</v>
      </c>
      <c r="AD66" s="15">
        <v>6.0022246901566094E-2</v>
      </c>
      <c r="AE66" s="15">
        <v>2.9465798112800298E-2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</row>
    <row r="67" spans="18:48" x14ac:dyDescent="0.2">
      <c r="R67" t="s">
        <v>61</v>
      </c>
      <c r="S67" s="2" cm="1">
        <f t="array" ref="S67">MMULT($G$27:$K$27,S62:S66)</f>
        <v>0.2556485817585209</v>
      </c>
      <c r="T67" s="2" cm="1">
        <f t="array" ref="T67">MMULT($G$27:$K$27,T62:T66)</f>
        <v>0.25799900000000003</v>
      </c>
      <c r="U67" s="2" cm="1">
        <f t="array" ref="U67">MMULT($G$27:$K$27,U62:U66)</f>
        <v>0.2599999998072603</v>
      </c>
      <c r="V67" s="2" cm="1">
        <f t="array" ref="V67">MMULT($G$27:$K$27,V62:V66)</f>
        <v>0.26299900000000004</v>
      </c>
      <c r="W67" s="2" cm="1">
        <f t="array" ref="W67">MMULT($G$27:$K$27,W62:W66)</f>
        <v>0.27000000026994686</v>
      </c>
      <c r="X67" s="2" cm="1">
        <f t="array" ref="X67">MMULT($G$27:$K$27,X62:X66)</f>
        <v>0.2800000009334348</v>
      </c>
      <c r="Y67" s="2" cm="1">
        <f t="array" ref="Y67">MMULT($G$27:$K$27,Y62:Y66)</f>
        <v>0.29000000093139061</v>
      </c>
      <c r="Z67" s="2" cm="1">
        <f t="array" ref="Z67">MMULT($G$27:$K$27,Z62:Z66)</f>
        <v>0.3000000046000274</v>
      </c>
      <c r="AA67" s="2" cm="1">
        <f t="array" ref="AA67">MMULT($G$27:$K$27,AA62:AA66)</f>
        <v>0.32500000017845743</v>
      </c>
      <c r="AB67" s="2" cm="1">
        <f t="array" ref="AB67">MMULT($G$27:$K$27,AB62:AB66)</f>
        <v>0.35000000534580505</v>
      </c>
      <c r="AC67" s="2" cm="1">
        <f t="array" ref="AC67">MMULT($G$27:$K$27,AC62:AC66)</f>
        <v>0.40000099982531223</v>
      </c>
      <c r="AD67" s="2" cm="1">
        <f t="array" ref="AD67">MMULT($G$27:$K$27,AD62:AD66)</f>
        <v>0.45000099982531611</v>
      </c>
      <c r="AE67" s="2" cm="1">
        <f t="array" ref="AE67">MMULT($G$27:$K$27,AE62:AE66)</f>
        <v>0.49999999982536453</v>
      </c>
      <c r="AF67" s="2" cm="1">
        <f t="array" ref="AF67">MMULT($G$27:$K$27,AF62:AF66)</f>
        <v>0.54999999982885217</v>
      </c>
      <c r="AG67" s="2" cm="1">
        <f t="array" ref="AG67">MMULT($G$27:$K$27,AG62:AG66)</f>
        <v>0.59999999996539632</v>
      </c>
      <c r="AH67" s="2" cm="1">
        <f t="array" ref="AH67">MMULT($G$27:$K$27,AH62:AH66)</f>
        <v>0.64999999996539626</v>
      </c>
      <c r="AI67" s="2" cm="1">
        <f t="array" ref="AI67">MMULT($G$27:$K$27,AI62:AI66)</f>
        <v>0.70000000000006901</v>
      </c>
      <c r="AJ67" s="2" cm="1">
        <f t="array" ref="AJ67">MMULT($G$27:$K$27,AJ62:AJ66)</f>
        <v>0.75000000000006906</v>
      </c>
      <c r="AK67" s="2" cm="1">
        <f t="array" ref="AK67">MMULT($G$27:$K$27,AK62:AK66)</f>
        <v>0.80000099999999996</v>
      </c>
      <c r="AL67" s="2" cm="1">
        <f t="array" ref="AL67">MMULT($G$27:$K$27,AL62:AL66)</f>
        <v>0.85000000000006892</v>
      </c>
      <c r="AM67" s="2" cm="1">
        <f t="array" ref="AM67">MMULT($G$27:$K$27,AM62:AM66)</f>
        <v>0.90000000000006908</v>
      </c>
      <c r="AN67" s="2" cm="1">
        <f t="array" ref="AN67">MMULT($G$27:$K$27,AN62:AN66)</f>
        <v>0.95000000000006879</v>
      </c>
      <c r="AO67" s="2" cm="1">
        <f t="array" ref="AO67">MMULT($G$27:$K$27,AO62:AO66)</f>
        <v>1.0000009999999997</v>
      </c>
      <c r="AP67" s="2" cm="1">
        <f t="array" ref="AP67">MMULT($G$27:$K$27,AP62:AP66)</f>
        <v>1.0500009999999997</v>
      </c>
      <c r="AQ67" s="2" cm="1">
        <f t="array" ref="AQ67">MMULT($G$27:$K$27,AQ62:AQ66)</f>
        <v>1.1000009999999998</v>
      </c>
      <c r="AR67" s="2" cm="1">
        <f t="array" ref="AR67">MMULT($G$27:$K$27,AR62:AR66)</f>
        <v>1.1500009999999996</v>
      </c>
      <c r="AS67" s="2" cm="1">
        <f t="array" ref="AS67">MMULT($G$27:$K$27,AS62:AS66)</f>
        <v>1.2000009999999999</v>
      </c>
      <c r="AT67" s="2" cm="1">
        <f t="array" ref="AT67">MMULT($G$27:$K$27,AT62:AT66)</f>
        <v>1.2500009999999999</v>
      </c>
      <c r="AU67" s="2" cm="1">
        <f t="array" ref="AU67">MMULT($G$27:$K$27,AU62:AU66)</f>
        <v>1.300001</v>
      </c>
      <c r="AV67" s="2" cm="1">
        <f t="array" ref="AV67">MMULT($G$27:$K$27,AV62:AV66)</f>
        <v>1.3259865693097297</v>
      </c>
    </row>
    <row r="68" spans="18:48" x14ac:dyDescent="0.2">
      <c r="R68" t="s">
        <v>62</v>
      </c>
      <c r="S68" s="2" cm="1">
        <f t="array" ref="S68">MMULT(MMULT(TRANSPOSE(S62:S66),$G$31:$K$35),S62:S66)</f>
        <v>0.15552446674554446</v>
      </c>
      <c r="T68" s="2" cm="1">
        <f t="array" ref="T68">MMULT(MMULT(TRANSPOSE(T62:T66),$G$31:$K$35),T62:T66)</f>
        <v>0.13983239334184078</v>
      </c>
      <c r="U68" s="2" cm="1">
        <f t="array" ref="U68">MMULT(MMULT(TRANSPOSE(U62:U66),$G$31:$K$35),U62:U66)</f>
        <v>0.12849759802631322</v>
      </c>
      <c r="V68" s="2" cm="1">
        <f t="array" ref="V68">MMULT(MMULT(TRANSPOSE(V62:V66),$G$31:$K$35),V62:V66)</f>
        <v>0.11499596767312004</v>
      </c>
      <c r="W68" s="2" cm="1">
        <f t="array" ref="W68">MMULT(MMULT(TRANSPOSE(W62:W66),$G$31:$K$35),W62:W66)</f>
        <v>9.9592078324216876E-2</v>
      </c>
      <c r="X68" s="2" cm="1">
        <f t="array" ref="X68">MMULT(MMULT(TRANSPOSE(X62:X66),$G$31:$K$35),X62:X66)</f>
        <v>9.06984781202409E-2</v>
      </c>
      <c r="Y68" s="2" cm="1">
        <f t="array" ref="Y68">MMULT(MMULT(TRANSPOSE(Y62:Y66),$G$31:$K$35),Y62:Y66)</f>
        <v>8.2706246140661577E-2</v>
      </c>
      <c r="Z68" s="2" cm="1">
        <f t="array" ref="Z68">MMULT(MMULT(TRANSPOSE(Z62:Z66),$G$31:$K$35),Z62:Z66)</f>
        <v>7.561537932618824E-2</v>
      </c>
      <c r="AA68" s="2" cm="1">
        <f t="array" ref="AA68">MMULT(MMULT(TRANSPOSE(AA62:AA66),$G$31:$K$35),AA62:AA66)</f>
        <v>6.2980263822608851E-2</v>
      </c>
      <c r="AB68" s="2" cm="1">
        <f t="array" ref="AB68">MMULT(MMULT(TRANSPOSE(AB62:AB66),$G$31:$K$35),AB62:AB66)</f>
        <v>6.4213583339267452E-2</v>
      </c>
      <c r="AC68" s="2" cm="1">
        <f t="array" ref="AC68">MMULT(MMULT(TRANSPOSE(AC62:AC66),$G$31:$K$35),AC62:AC66)</f>
        <v>6.8736571638557495E-2</v>
      </c>
      <c r="AD68" s="2" cm="1">
        <f t="array" ref="AD68">MMULT(MMULT(TRANSPOSE(AD62:AD66),$G$31:$K$35),AD62:AD66)</f>
        <v>7.4860042511909683E-2</v>
      </c>
      <c r="AE68" s="2" cm="1">
        <f t="array" ref="AE68">MMULT(MMULT(TRANSPOSE(AE62:AE66),$G$31:$K$35),AE62:AE66)</f>
        <v>8.258389951492226E-2</v>
      </c>
      <c r="AF68" s="2" cm="1">
        <f t="array" ref="AF68">MMULT(MMULT(TRANSPOSE(AF62:AF66),$G$31:$K$35),AF62:AF66)</f>
        <v>9.1908671772493206E-2</v>
      </c>
      <c r="AG68" s="2" cm="1">
        <f t="array" ref="AG68">MMULT(MMULT(TRANSPOSE(AG62:AG66),$G$31:$K$35),AG62:AG66)</f>
        <v>0.10301874479083339</v>
      </c>
      <c r="AH68" s="2" cm="1">
        <f t="array" ref="AH68">MMULT(MMULT(TRANSPOSE(AH62:AH66),$G$31:$K$35),AH62:AH66)</f>
        <v>0.11607464276728377</v>
      </c>
      <c r="AI68" s="2" cm="1">
        <f t="array" ref="AI68">MMULT(MMULT(TRANSPOSE(AI62:AI66),$G$31:$K$35),AI62:AI66)</f>
        <v>0.13135226943166084</v>
      </c>
      <c r="AJ68" s="2" cm="1">
        <f t="array" ref="AJ68">MMULT(MMULT(TRANSPOSE(AJ62:AJ66),$G$31:$K$35),AJ62:AJ66)</f>
        <v>0.14924849364058423</v>
      </c>
      <c r="AK68" s="2" cm="1">
        <f t="array" ref="AK68">MMULT(MMULT(TRANSPOSE(AK62:AK66),$G$31:$K$35),AK62:AK66)</f>
        <v>0.16976689657728813</v>
      </c>
      <c r="AL68" s="2" cm="1">
        <f t="array" ref="AL68">MMULT(MMULT(TRANSPOSE(AL62:AL66),$G$31:$K$35),AL62:AL66)</f>
        <v>0.19290616851004361</v>
      </c>
      <c r="AM68" s="2" cm="1">
        <f t="array" ref="AM68">MMULT(MMULT(TRANSPOSE(AM62:AM66),$G$31:$K$35),AM62:AM66)</f>
        <v>0.21866761917057967</v>
      </c>
      <c r="AN68" s="2" cm="1">
        <f t="array" ref="AN68">MMULT(MMULT(TRANSPOSE(AN62:AN66),$G$31:$K$35),AN62:AN66)</f>
        <v>0.24705081198165302</v>
      </c>
      <c r="AO68" s="2" cm="1">
        <f t="array" ref="AO68">MMULT(MMULT(TRANSPOSE(AO62:AO66),$G$31:$K$35),AO62:AO66)</f>
        <v>0.27805639325986453</v>
      </c>
      <c r="AP68" s="2" cm="1">
        <f t="array" ref="AP68">MMULT(MMULT(TRANSPOSE(AP62:AP66),$G$31:$K$35),AP62:AP66)</f>
        <v>0.31168312280685251</v>
      </c>
      <c r="AQ68" s="2" cm="1">
        <f t="array" ref="AQ68">MMULT(MMULT(TRANSPOSE(AQ62:AQ66),$G$31:$K$35),AQ62:AQ66)</f>
        <v>0.34793159450437794</v>
      </c>
      <c r="AR68" s="2" cm="1">
        <f t="array" ref="AR68">MMULT(MMULT(TRANSPOSE(AR62:AR66),$G$31:$K$35),AR62:AR66)</f>
        <v>0.38680180835244077</v>
      </c>
      <c r="AS68" s="2" cm="1">
        <f t="array" ref="AS68">MMULT(MMULT(TRANSPOSE(AS62:AS66),$G$31:$K$35),AS62:AS66)</f>
        <v>0.42829376435104138</v>
      </c>
      <c r="AT68" s="2" cm="1">
        <f t="array" ref="AT68">MMULT(MMULT(TRANSPOSE(AT62:AT66),$G$31:$K$35),AT62:AT66)</f>
        <v>0.47240746250017951</v>
      </c>
      <c r="AU68" s="2" cm="1">
        <f t="array" ref="AU68">MMULT(MMULT(TRANSPOSE(AU62:AU66),$G$31:$K$35),AU62:AU66)</f>
        <v>0.51914290279985531</v>
      </c>
      <c r="AV68" s="2" cm="1">
        <f t="array" ref="AV68">MMULT(MMULT(TRANSPOSE(AV62:AV66),$G$31:$K$35),AV62:AV66)</f>
        <v>0.54446718406510108</v>
      </c>
    </row>
    <row r="69" spans="18:48" x14ac:dyDescent="0.2">
      <c r="R69" t="s">
        <v>63</v>
      </c>
      <c r="S69" s="2">
        <f t="shared" ref="S69:AA69" si="23">SQRT(S68)</f>
        <v>0.39436590464382754</v>
      </c>
      <c r="T69" s="2">
        <f t="shared" si="23"/>
        <v>0.37394169778434816</v>
      </c>
      <c r="U69" s="2">
        <f t="shared" si="23"/>
        <v>0.35846561623998641</v>
      </c>
      <c r="V69" s="2">
        <f t="shared" si="23"/>
        <v>0.3391105537625157</v>
      </c>
      <c r="W69" s="2">
        <f t="shared" si="23"/>
        <v>0.3155821261165101</v>
      </c>
      <c r="X69" s="2">
        <f t="shared" si="23"/>
        <v>0.3011618802575135</v>
      </c>
      <c r="Y69" s="2">
        <f t="shared" si="23"/>
        <v>0.28758693666552654</v>
      </c>
      <c r="Z69" s="2">
        <f t="shared" si="23"/>
        <v>0.27498250730944368</v>
      </c>
      <c r="AA69" s="2">
        <f t="shared" si="23"/>
        <v>0.2509586894742018</v>
      </c>
      <c r="AB69" s="2">
        <f t="shared" ref="AB69:AV69" si="24">SQRT(AB68)</f>
        <v>0.25340399235068783</v>
      </c>
      <c r="AC69" s="2">
        <f t="shared" si="24"/>
        <v>0.26217660391148079</v>
      </c>
      <c r="AD69" s="2">
        <f t="shared" si="24"/>
        <v>0.27360563318745773</v>
      </c>
      <c r="AE69" s="2">
        <f t="shared" si="24"/>
        <v>0.28737414552273532</v>
      </c>
      <c r="AF69" s="2">
        <f t="shared" si="24"/>
        <v>0.30316443025607936</v>
      </c>
      <c r="AG69" s="2">
        <f t="shared" si="24"/>
        <v>0.32096533269316391</v>
      </c>
      <c r="AH69" s="2">
        <f t="shared" si="24"/>
        <v>0.34069728905185576</v>
      </c>
      <c r="AI69" s="2">
        <f t="shared" si="24"/>
        <v>0.36242553639563097</v>
      </c>
      <c r="AJ69" s="2">
        <f t="shared" si="24"/>
        <v>0.38632692585501238</v>
      </c>
      <c r="AK69" s="2">
        <f t="shared" si="24"/>
        <v>0.41202778617137964</v>
      </c>
      <c r="AL69" s="2">
        <f t="shared" si="24"/>
        <v>0.43921084744123023</v>
      </c>
      <c r="AM69" s="2">
        <f t="shared" si="24"/>
        <v>0.46761909624242215</v>
      </c>
      <c r="AN69" s="2">
        <f t="shared" si="24"/>
        <v>0.49704206258791922</v>
      </c>
      <c r="AO69" s="2">
        <f t="shared" si="24"/>
        <v>0.52731052830364056</v>
      </c>
      <c r="AP69" s="2">
        <f t="shared" si="24"/>
        <v>0.55828587910393412</v>
      </c>
      <c r="AQ69" s="2">
        <f t="shared" si="24"/>
        <v>0.58985726621308809</v>
      </c>
      <c r="AR69" s="2">
        <f t="shared" si="24"/>
        <v>0.62193392603430209</v>
      </c>
      <c r="AS69" s="2">
        <f t="shared" si="24"/>
        <v>0.65444156679648746</v>
      </c>
      <c r="AT69" s="2">
        <f t="shared" si="24"/>
        <v>0.6873190398207949</v>
      </c>
      <c r="AU69" s="2">
        <f t="shared" si="24"/>
        <v>0.72051572002271769</v>
      </c>
      <c r="AV69" s="2">
        <f t="shared" si="24"/>
        <v>0.73788019628195811</v>
      </c>
    </row>
    <row r="70" spans="18:48" x14ac:dyDescent="0.2">
      <c r="R70" t="s">
        <v>64</v>
      </c>
      <c r="S70" s="17">
        <f t="shared" ref="S70:AA70" si="25">(S67-$E$29)/S69</f>
        <v>0.62289508009161942</v>
      </c>
      <c r="T70" s="17">
        <f t="shared" si="25"/>
        <v>0.6632023159477145</v>
      </c>
      <c r="U70" s="17">
        <f t="shared" si="25"/>
        <v>0.69741695850652996</v>
      </c>
      <c r="V70" s="17">
        <f t="shared" si="25"/>
        <v>0.74606642934852185</v>
      </c>
      <c r="W70" s="17">
        <f t="shared" si="25"/>
        <v>0.82387429056725847</v>
      </c>
      <c r="X70" s="17">
        <f t="shared" si="25"/>
        <v>0.8965278099026569</v>
      </c>
      <c r="Y70" s="17">
        <f t="shared" si="25"/>
        <v>0.97361863573462726</v>
      </c>
      <c r="Z70" s="17">
        <f t="shared" si="25"/>
        <v>1.0546125549494834</v>
      </c>
      <c r="AA70" s="17">
        <f t="shared" si="25"/>
        <v>1.2551866637430737</v>
      </c>
      <c r="AB70" s="17">
        <f t="shared" ref="AB70:AV70" si="26">(AB67-$E$29)/AB69</f>
        <v>1.3417310524266575</v>
      </c>
      <c r="AC70" s="17">
        <f t="shared" si="26"/>
        <v>1.4875507349122161</v>
      </c>
      <c r="AD70" s="17">
        <f t="shared" si="26"/>
        <v>1.6081576782589653</v>
      </c>
      <c r="AE70" s="17">
        <f t="shared" si="26"/>
        <v>1.7050942385023939</v>
      </c>
      <c r="AF70" s="17">
        <f t="shared" si="26"/>
        <v>1.7812115998328717</v>
      </c>
      <c r="AG70" s="17">
        <f t="shared" si="26"/>
        <v>1.8382047525656731</v>
      </c>
      <c r="AH70" s="17">
        <f t="shared" si="26"/>
        <v>1.8785004182055149</v>
      </c>
      <c r="AI70" s="17">
        <f t="shared" si="26"/>
        <v>1.9038393565260567</v>
      </c>
      <c r="AJ70" s="19">
        <f t="shared" si="26"/>
        <v>1.915476117442017</v>
      </c>
      <c r="AK70" s="19">
        <f t="shared" si="26"/>
        <v>1.9173488451854201</v>
      </c>
      <c r="AL70" s="19">
        <f t="shared" si="26"/>
        <v>1.9125210702189392</v>
      </c>
      <c r="AM70" s="17">
        <f t="shared" si="26"/>
        <v>1.9032584579024059</v>
      </c>
      <c r="AN70" s="17">
        <f t="shared" si="26"/>
        <v>1.8911880316644167</v>
      </c>
      <c r="AO70" s="17">
        <f t="shared" si="26"/>
        <v>1.8774535057830832</v>
      </c>
      <c r="AP70" s="17">
        <f t="shared" si="26"/>
        <v>1.8628466864847686</v>
      </c>
      <c r="AQ70" s="17">
        <f t="shared" si="26"/>
        <v>1.8479063706341339</v>
      </c>
      <c r="AR70" s="17">
        <f t="shared" si="26"/>
        <v>1.8329937510711132</v>
      </c>
      <c r="AS70" s="17">
        <f t="shared" si="26"/>
        <v>1.8183456864225374</v>
      </c>
      <c r="AT70" s="17">
        <f t="shared" si="26"/>
        <v>1.804112687353032</v>
      </c>
      <c r="AU70" s="17">
        <f t="shared" si="26"/>
        <v>1.7903856420500117</v>
      </c>
      <c r="AV70" s="17">
        <f t="shared" si="26"/>
        <v>1.7834691538555212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2021-04-10T13:22:24Z</dcterms:created>
  <dcterms:modified xsi:type="dcterms:W3CDTF">2021-04-12T18:06:31Z</dcterms:modified>
</cp:coreProperties>
</file>