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13_ncr:1_{9EA8F4D1-547B-4251-8BED-02DA15B66596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تحلیل ها" sheetId="1" r:id="rId1"/>
    <sheet name="فولاد آلیاژی ایران" sheetId="2" r:id="rId2"/>
    <sheet name="فولاد امیرکبیر کاشان" sheetId="5" r:id="rId3"/>
    <sheet name="فولاد سیرجان" sheetId="3" r:id="rId4"/>
    <sheet name="فولاد شاهرود" sheetId="6" r:id="rId5"/>
    <sheet name="فولاد هرمزگان جنوب" sheetId="4" r:id="rId6"/>
    <sheet name="فولاد سفید دشت چهارمحال و بختیا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6" i="4" l="1"/>
  <c r="B76" i="4"/>
  <c r="C74" i="4"/>
  <c r="B74" i="4"/>
  <c r="C64" i="4"/>
  <c r="C63" i="4"/>
  <c r="C62" i="4"/>
  <c r="B62" i="4"/>
  <c r="C60" i="4"/>
  <c r="B60" i="4"/>
  <c r="C52" i="4"/>
  <c r="B52" i="4"/>
  <c r="C42" i="4"/>
  <c r="B42" i="4"/>
  <c r="B64" i="4" s="1"/>
  <c r="C28" i="4"/>
  <c r="B28" i="4"/>
  <c r="C9" i="4"/>
  <c r="C13" i="4" s="1"/>
  <c r="C16" i="4" s="1"/>
  <c r="C18" i="4" s="1"/>
  <c r="B9" i="4"/>
  <c r="B63" i="4" s="1"/>
  <c r="C63" i="5"/>
  <c r="B63" i="5"/>
  <c r="C77" i="2"/>
  <c r="B77" i="2"/>
  <c r="C72" i="7"/>
  <c r="B72" i="7"/>
  <c r="C70" i="7"/>
  <c r="B70" i="7"/>
  <c r="C63" i="7"/>
  <c r="B63" i="7"/>
  <c r="C75" i="2"/>
  <c r="B75" i="2"/>
  <c r="C68" i="2"/>
  <c r="B68" i="2"/>
  <c r="B65" i="2"/>
  <c r="B64" i="2"/>
  <c r="B63" i="2"/>
  <c r="C35" i="2"/>
  <c r="B35" i="2"/>
  <c r="B13" i="4" l="1"/>
  <c r="B16" i="4" s="1"/>
  <c r="B18" i="4" s="1"/>
  <c r="B62" i="7" l="1"/>
</calcChain>
</file>

<file path=xl/sharedStrings.xml><?xml version="1.0" encoding="utf-8"?>
<sst xmlns="http://schemas.openxmlformats.org/spreadsheetml/2006/main" count="886" uniqueCount="233">
  <si>
    <t>مبلغ فروش</t>
  </si>
  <si>
    <t>واحد</t>
  </si>
  <si>
    <t>میلیون ریال</t>
  </si>
  <si>
    <t>نوع اظهارنظر حسابرس (مقبول/مشروط/مردود/عدم اظهارنظر)</t>
  </si>
  <si>
    <t>سال مالی</t>
  </si>
  <si>
    <t>مبلغ سود تقسیمی در سال جاری (مربوط به عملکرد سال قبل) چقدر بوده است؟</t>
  </si>
  <si>
    <t>آیا شرکت در سال مالی مورد نظر افزایش سرمایه داشته است؟</t>
  </si>
  <si>
    <t>سود قابل تقسیم در مجمع سال عملکردی جاری چقدر است؟</t>
  </si>
  <si>
    <t>تعداد کارکنان شرکت چند نفر است؟</t>
  </si>
  <si>
    <t>روش استهلاک دارایی های ثابت چیست؟</t>
  </si>
  <si>
    <t>از چه روشی برای جسابداری موجودی کالا استفاده شده است (فایفو، لایفو و...)</t>
  </si>
  <si>
    <t>بیشترین مبلغ فروش شرکت به کدام مشتری است؟</t>
  </si>
  <si>
    <t>مبلغ خریدهای شرکت به چه میزان است؟</t>
  </si>
  <si>
    <t>کل هزینه های حقوق و دستمزد شرکت به چه مبلغی است؟</t>
  </si>
  <si>
    <t>بیشترین مبلغ فروش شرکت مربوط به چه کالا و خدمتی است؟</t>
  </si>
  <si>
    <t>در صورتی که فعالیت شرکت تولیدی باشد، سهم  مواد و دستمزد و سربار طی سال چقدر است؟</t>
  </si>
  <si>
    <t>جمع هزینه استهلاک در طی سال چقدر است؟</t>
  </si>
  <si>
    <t>بیشترین مطالبات شرکت از کدام شخص حقیقی یا حقوقی است؟</t>
  </si>
  <si>
    <t>بیشترین بدهی شرکت به کدام شخص حقیقی یا حقوقی است؟</t>
  </si>
  <si>
    <t>مبلغ بهای تمام شده فروش</t>
  </si>
  <si>
    <t>مبلغ سود ناخالص</t>
  </si>
  <si>
    <t>مبلغ هزینه های فروش اداری عمومی</t>
  </si>
  <si>
    <t>مبلغ سود عملیاتی</t>
  </si>
  <si>
    <t>مبلغ هزینه مالی</t>
  </si>
  <si>
    <t>مبلغ سایر درآمدها و هزینه های غیرعملیاتی</t>
  </si>
  <si>
    <t>مبلغ سود قبل از مالیات</t>
  </si>
  <si>
    <t>مبلغ هزینه مالیات</t>
  </si>
  <si>
    <t>مبلغ سود خالص</t>
  </si>
  <si>
    <t>جمع مبلغ دارایی های جاری</t>
  </si>
  <si>
    <t>جمع مبلغ دارایی های غیرجاری</t>
  </si>
  <si>
    <t>جمع مبلغ بدهی های جاری</t>
  </si>
  <si>
    <t>جمع مبلغ بدهی های غیرجاری</t>
  </si>
  <si>
    <t>مبلغ سرمایه</t>
  </si>
  <si>
    <t>مبلغ سود انباشته</t>
  </si>
  <si>
    <t>جمع مبلغ حقوق مالکانه</t>
  </si>
  <si>
    <t>مبلغ دارایی ثابت مشهود</t>
  </si>
  <si>
    <t>مبلغ دارایی نامشهود</t>
  </si>
  <si>
    <t>مبلغ سرمایه گداری بلند مدت</t>
  </si>
  <si>
    <t>مبلغ وجه نقد</t>
  </si>
  <si>
    <t>مبلغ دریافتنی های تجاری</t>
  </si>
  <si>
    <t>مبلغ سایر دریافتنی ها</t>
  </si>
  <si>
    <t>مبلغ سرمایه گذاری کوتاه مدت</t>
  </si>
  <si>
    <t>مبلغ موجودی مواد و کالا</t>
  </si>
  <si>
    <t>مبلغ پیش پرداخت ها</t>
  </si>
  <si>
    <t>مبلغ پرداختنی های تجاری</t>
  </si>
  <si>
    <t>مبلغ سایر پرداختنی ها</t>
  </si>
  <si>
    <t>مبلغ مالیات پرداختنی</t>
  </si>
  <si>
    <t>مبلغ سود سهام پرداختنی</t>
  </si>
  <si>
    <t>مبلغ تسهیلات بلند مدت</t>
  </si>
  <si>
    <t>مبلغ نقد حاصل از عملیات</t>
  </si>
  <si>
    <t>مبلغ پرداخت های نقدی بابت مالیات بر درآمد</t>
  </si>
  <si>
    <t>مبلغ جریان خالص نقد حاصل از فعالیت های سرمایه گذاری</t>
  </si>
  <si>
    <t>مبلغ جریان خالص نقد حاصل از فعالیت های تامین مالی</t>
  </si>
  <si>
    <t>در این بخش ذکر شود پاسخ شما از کدام صفحه فایل صورت های مالی استخراج شده است</t>
  </si>
  <si>
    <t>رشد مبلغ فروش شرکت نسبت به سال گذشته چند درصد بوده است؟</t>
  </si>
  <si>
    <t>رشد سود ناخالص شرکت نسبت به سال گذشته چند درصد بوده است؟</t>
  </si>
  <si>
    <t>رشد جمع دارایی های شرکت نسبت به سال گذشته چند درصد بوده است؟</t>
  </si>
  <si>
    <t>دانشجو:محمدصابر مهدوی</t>
  </si>
  <si>
    <t>صنعت: فولاد</t>
  </si>
  <si>
    <t>نام شرکت: فولاد آلیاژی ایران</t>
  </si>
  <si>
    <t>عدم اظهار نظر</t>
  </si>
  <si>
    <t>سایر درامد ها</t>
  </si>
  <si>
    <t>اندوخته قانونی</t>
  </si>
  <si>
    <t>-</t>
  </si>
  <si>
    <t>سهام خزانه</t>
  </si>
  <si>
    <t>سرمایه گذاری در شرکت های فرعی</t>
  </si>
  <si>
    <t>سرمایه گذاری در شرکت های وابسته</t>
  </si>
  <si>
    <t>سایر سرمایه گذاری بلند مدت</t>
  </si>
  <si>
    <t>سایر دارایی ها</t>
  </si>
  <si>
    <t>ذخیره مزایای پایان خدمت کارکنان</t>
  </si>
  <si>
    <t>مبلغ تسهیلات کوتاه مدت(تسهیلات مالی جاری)</t>
  </si>
  <si>
    <t>پیش دریافت ها</t>
  </si>
  <si>
    <t>مانده موجودی نقد در ابتدای دوره</t>
  </si>
  <si>
    <t>تاثیر تغییرات نرخ ارز</t>
  </si>
  <si>
    <t>مبلغ وجه نقد در پایان دوره</t>
  </si>
  <si>
    <t>صفحه 6</t>
  </si>
  <si>
    <t>صفحه 7</t>
  </si>
  <si>
    <t>صفحه 8</t>
  </si>
  <si>
    <t>صفحه 10</t>
  </si>
  <si>
    <t>صفحه11</t>
  </si>
  <si>
    <t>میانگین موزون</t>
  </si>
  <si>
    <t>صفحه 12</t>
  </si>
  <si>
    <t>صفحه15</t>
  </si>
  <si>
    <t>صفحه 16</t>
  </si>
  <si>
    <t>صفحه17</t>
  </si>
  <si>
    <t>صفحه 17 و 18</t>
  </si>
  <si>
    <t xml:space="preserve">صفحه 17 </t>
  </si>
  <si>
    <t>صفحه 17</t>
  </si>
  <si>
    <t>صفحه 29</t>
  </si>
  <si>
    <t>در بخش تجاری به شرکت آهن و فولاد غدیر ایرانیان - آهن اسفنجی در بخش دیگر به سپرده حسن انجام کار و اجرای تعهدات پیمانکاران</t>
  </si>
  <si>
    <t>سایر هزینه ها</t>
  </si>
  <si>
    <t>صفحه 36</t>
  </si>
  <si>
    <t>دریافتی های بلند مدت</t>
  </si>
  <si>
    <t>دانشجو: آریا نظری</t>
  </si>
  <si>
    <t>نام شرکت: فولاد شاهرود(فرود)</t>
  </si>
  <si>
    <t>مشروط</t>
  </si>
  <si>
    <t>مقبول</t>
  </si>
  <si>
    <t>درآمد های عملیاتی</t>
  </si>
  <si>
    <t>مبلغ فروش -</t>
  </si>
  <si>
    <t>درآمد ارائه خدمات -</t>
  </si>
  <si>
    <t>بهای تمام شده درآمدهای عملیاتی</t>
  </si>
  <si>
    <t>مبلغ بهای تمام شده فروش -</t>
  </si>
  <si>
    <t>ارائه خدمات -</t>
  </si>
  <si>
    <t>سایر درآمدها</t>
  </si>
  <si>
    <t>سرمایه‎گذاری در شرکت وابسته</t>
  </si>
  <si>
    <t>مبلغ تسهیلات کوتاه مدت</t>
  </si>
  <si>
    <t xml:space="preserve">16,17 </t>
  </si>
  <si>
    <t>خیر</t>
  </si>
  <si>
    <t>بله</t>
  </si>
  <si>
    <t>6 , 10</t>
  </si>
  <si>
    <t>مستقیم و نزولی</t>
  </si>
  <si>
    <t>8 , 12</t>
  </si>
  <si>
    <t>8 , 13</t>
  </si>
  <si>
    <t>میلگرد</t>
  </si>
  <si>
    <t>11 , 16</t>
  </si>
  <si>
    <t>بیان نشده</t>
  </si>
  <si>
    <t>تعاونی مسکن فولادگران شاهرود</t>
  </si>
  <si>
    <t>شرکت آبینه گستر شمال شرق</t>
  </si>
  <si>
    <t>شرکت آهن و فولاد غدیر ایرانیان</t>
  </si>
  <si>
    <t>دانشجو:سینا حاجیوند</t>
  </si>
  <si>
    <t>صنعت:فولاد</t>
  </si>
  <si>
    <t>نام شرکت: فولاد امیرکبیر کاشان</t>
  </si>
  <si>
    <t>دریافتنی های تجاری و سایر دریافتنی ها</t>
  </si>
  <si>
    <t>صورت سود و زیان</t>
  </si>
  <si>
    <t>صفحه 19</t>
  </si>
  <si>
    <t>صفحه 4</t>
  </si>
  <si>
    <t>صفحه 27</t>
  </si>
  <si>
    <t>استهلاک ساختمان، تاسیسات و ابزار آلات را با روش مستقیم و نزولی و استهلاک ماشین آلات و تجهیزات، وسایل نقلیه و اثاثه و منصوبات با روش مستقیم محاسبه می‌شود.</t>
  </si>
  <si>
    <t>بر مبنای اقل بهای تمام شده و خالص ارزش فروش می‌باشد که در جدول موجود در صفحه 8 به تفکیک ذکر شده که بهای تمام شده‌ی مواد اولیه‌ی اصلی، کالای در جریان ساخت و کالای ساخته شده با روش شناسایی ویژه و قطعات و لوازم یدکی و مواد اولیه کمکی و بسته بندی با روش میانگین موزون متحرک تعیین می‌شوند</t>
  </si>
  <si>
    <t>شرکت کی پلاس پارس</t>
  </si>
  <si>
    <t>صفحه 11</t>
  </si>
  <si>
    <t>صفحه 15</t>
  </si>
  <si>
    <t>صفحه 14</t>
  </si>
  <si>
    <t>صفحه 13</t>
  </si>
  <si>
    <t>شرکت نوین زرین گالوانیزه کاشان</t>
  </si>
  <si>
    <t>صفحه 22</t>
  </si>
  <si>
    <t>شرکت جهانپارس</t>
  </si>
  <si>
    <t>دانشجو : محمدرضا رئوف</t>
  </si>
  <si>
    <t>نام شرکت:جهان فولاد سیرجان</t>
  </si>
  <si>
    <t>تشریح صورت سود و زیان</t>
  </si>
  <si>
    <t>سابر درآمد ها</t>
  </si>
  <si>
    <t>هزینه مالیات بر درآمد سال های قبل</t>
  </si>
  <si>
    <t>تشریح  صورت مالی ترازنامه</t>
  </si>
  <si>
    <t>تشریح دارایی های جاری و غیر جاری</t>
  </si>
  <si>
    <t>تشریح بدهی های جاری و غیر جاری</t>
  </si>
  <si>
    <t>ذخایر</t>
  </si>
  <si>
    <t>تشریح صورت مالی گردش وجه نقد</t>
  </si>
  <si>
    <t>صفحه ۶</t>
  </si>
  <si>
    <t>صفحه ۷</t>
  </si>
  <si>
    <t>در سال ۴۰۲ ، ۱۰،۵۰۰،۰۰ میلیون ریال بوده است و در سال ۴۰۱ میزان ۴،۴۰۰،۰۰۰ بوده است</t>
  </si>
  <si>
    <t>صفحه ۸</t>
  </si>
  <si>
    <t xml:space="preserve">در هر دو سال ۴۰۱ و ۴۰۲ افزایش سرمایه به اندازه ۳۵،۰۰۰،۰۰۰ میلیون ریال بوده </t>
  </si>
  <si>
    <t>در سال ۴۰۲ ۲۹،۰۶۷،۷۰۶ میلیون ریال بوده و در سال ۴۰۱ نیز ۲۳،۲۹۱،۵۳۶ میلیون ریال بوده است</t>
  </si>
  <si>
    <t>در سال ۱۴۰۲ تعداد کارکنان ۲۰۷۴ و در سال ۴۰۱ ، ۱۶۷۸ بوده است</t>
  </si>
  <si>
    <t>صفحه ۱۱</t>
  </si>
  <si>
    <t xml:space="preserve">استهلاک ساختمان ، وسائط نقلیه و تاسیسات به صورت مستقیم و با طول عمر مشخص شده  و اثاثیه و منصوبات  ، ابزار آلات و ماشین آلات و تجهیزات با نرخ مشخص و به صورت نزولی مستهلک می شوند </t>
  </si>
  <si>
    <t>صفحه ۱۲</t>
  </si>
  <si>
    <t>صفحه ۱۴</t>
  </si>
  <si>
    <t>با در نظر گرفتن فروش داخل و خارج ، در هر دو سال شمش فولادی بیشترین فروش را داشته</t>
  </si>
  <si>
    <t>صفحه ۱۶</t>
  </si>
  <si>
    <t xml:space="preserve">در هر دو سال بیشترین فروش شمش داخلی به شرکت فولاد سپید فراب کویر، صادرات شمش به شرکت ام اف ، در میلگرد به سرمایه گذاری و توسعه گل گهر و در گاز  به جهان صنعت پویا نگین مشیز </t>
  </si>
  <si>
    <t>صفحات ۱۷ تا ۲۵</t>
  </si>
  <si>
    <t>در سال ۱۴۰۲ به میزان ۷،۷۱۷،۳۴۱ و در سال ۱۴۰۱ به اندازه ۸،۳۰۱،۰۸۴ بوده است</t>
  </si>
  <si>
    <t>صفحه ۲۶</t>
  </si>
  <si>
    <t>صفحه ۲۶ و ۲۸</t>
  </si>
  <si>
    <t>در سال ۴۰۲ سهم مواد ۵۵،۹۴۰،۲۷۵ ، سهم دستمزد ۳،۰۸۰،۲۵۲ و سهم سربار  ۷۵،۱۵۳،۲۰۷ بوده است و در سال ۴۰۱ این سهم ها به ترتیب ۴۵،۳۲۹،۶۳۵ و ۱،۸۱۴،۸۹۱ و ۴۸،۵۴۰،۰۸۷ می باشد</t>
  </si>
  <si>
    <t>در سال ۱۴۰۲ به اندازه ۲،۳۵۸،۹۹۲ و در سال ۴۰۱ به میزان ۲،۲۷۵،۸۵۶</t>
  </si>
  <si>
    <t>شرکت نظم آوران صنعت و معدن گل گهر - اشخاص وابسته</t>
  </si>
  <si>
    <t>صفحه ۴۶</t>
  </si>
  <si>
    <t>شرکت معدنی و صنعتی گل گهر  ـ اشخاص وابسته</t>
  </si>
  <si>
    <t>صفحه ۵۷</t>
  </si>
  <si>
    <t>کلاف گالوانیزه</t>
  </si>
  <si>
    <t>شرکت پولاد سبز گالوانیزه کاشان</t>
  </si>
  <si>
    <t>شرکت فولاد مبارکه</t>
  </si>
  <si>
    <t>صفحه 28 و 29</t>
  </si>
  <si>
    <t>صفحه  8</t>
  </si>
  <si>
    <t>خط مستقیم و نزولی</t>
  </si>
  <si>
    <t>محصولات آلیاژی</t>
  </si>
  <si>
    <t xml:space="preserve"> شرکت فولاد سپید فراب کویر کاشان </t>
  </si>
  <si>
    <t>در اسناد دریافتی شرکت ساپکو</t>
  </si>
  <si>
    <t>صنعت : فولاد</t>
  </si>
  <si>
    <t>نام شرکت : شرکت فولاد سفید دشت چهارمحال و بختیاری ( زیر مجموعه های فولاد مبارکه اصفهان)</t>
  </si>
  <si>
    <t>سایر درامدها</t>
  </si>
  <si>
    <t>سلیر هزینه ها</t>
  </si>
  <si>
    <t>افزایش سرمایه در جریان</t>
  </si>
  <si>
    <t>شماره صفحه</t>
  </si>
  <si>
    <t>2 . 4</t>
  </si>
  <si>
    <t>8 . 9</t>
  </si>
  <si>
    <t>12 . 15</t>
  </si>
  <si>
    <t xml:space="preserve">شرکت فولاد مبارکه اصفهان فروش آهن اسفنجی </t>
  </si>
  <si>
    <t>شرکت صنایع معدنی فولاد سنگان خراسان- خرید گندله</t>
  </si>
  <si>
    <t>خط مسقیم و نزولی</t>
  </si>
  <si>
    <t>آهن اسفنجی</t>
  </si>
  <si>
    <t xml:space="preserve">شرکت فولاد مبارکه اصفهان </t>
  </si>
  <si>
    <t>شرکت فولاد مبارکه اصفهان- خرید گندله</t>
  </si>
  <si>
    <t>دانشجو: امیرحسین نبوی</t>
  </si>
  <si>
    <t>دانشجو : محمدحسین مداحی</t>
  </si>
  <si>
    <t>توضیحات</t>
  </si>
  <si>
    <t>نام شرکت: فولاد هرمزگان جنوب</t>
  </si>
  <si>
    <t>سایر درآمد ها</t>
  </si>
  <si>
    <t>دریافتنی های بلند مدت</t>
  </si>
  <si>
    <t>مانده موجودی نقد در ابتدای سال</t>
  </si>
  <si>
    <t>تاثیر نرخ ارز</t>
  </si>
  <si>
    <t>سوالات</t>
  </si>
  <si>
    <t>سال 1402</t>
  </si>
  <si>
    <t>سال 1401</t>
  </si>
  <si>
    <t>صورت مالی:6، فایل:13</t>
  </si>
  <si>
    <t>رشد هر سال نسبت به سال قبلی اش (1402 نسبت به 1401 و 1401 نسبت به 1400) نوشته شده است</t>
  </si>
  <si>
    <t>صورت مالی:7، فایل:14</t>
  </si>
  <si>
    <t>صورت مالی:8، فایل:15</t>
  </si>
  <si>
    <t>صورت مالی:10، فایل:17</t>
  </si>
  <si>
    <t>ساختمان ها، وسایل نقلیه، اثاثه و منصوبات، مستحدثات زمین به روش مستقیم / تاسیسات، ماشین آلات تولید، ابزار آلات به روش نزولی-مستقیم / دارایی های ثابت نامشهود با روش مستقیم و  هر کدام با نرخ های مشخص مستهلک می شوند</t>
  </si>
  <si>
    <t>صورت مالی:13، فایل:20</t>
  </si>
  <si>
    <t>برای حسابداری مواد اولیه، مواد کمکی، مواد تعمیر و نگهداری، قطعات و لوازم یدکی از روش میانگین موزون متحرک و کالای ساخته شده از روش میانگین موزون سالانه استفاده شده است</t>
  </si>
  <si>
    <t>صورت مالی:14، فایل:21</t>
  </si>
  <si>
    <t>با در نظر گرفتن فروش داخل و صادرات ، اسلب بیشترین فروش را داشته است، در سال 1402 ، 294,634,863 میلیون ریال فروش خالص داشته است</t>
  </si>
  <si>
    <t>با در نظر گرفتن فروش داخل و صادرات ، اسلب بیشترین فروش را داشته است، در سال1401، 227,212,886 میلیون ریال فروش خالص داشته است</t>
  </si>
  <si>
    <t>صورت مالی:17، فایل:24</t>
  </si>
  <si>
    <t>شرکت فولاد اکسین خوزستان، مبلغ فروش در سال 1402: 60,257,287 میلیون ریال</t>
  </si>
  <si>
    <t>شرکت فولاد اکسین خوزستان ، مبلغ فروش در سال 1401: 19,865,846 میلیون ریال</t>
  </si>
  <si>
    <t>صورت مالی:18، فایل:25</t>
  </si>
  <si>
    <t>صورت مالی:22، فایل:29</t>
  </si>
  <si>
    <t>در سال 1402 سهم مواد 145,513,180 ، سهم دستمزد 2,560,443 و سهم سربار  99,672,489 بوده است</t>
  </si>
  <si>
    <t>در سال 1401 سهم مواد 134,473,795 ، سهم دستمزد 1,972,896 و سهم سربار  62,427,956 بوده است</t>
  </si>
  <si>
    <t>صورت مالی:20، فایل:27</t>
  </si>
  <si>
    <t>آرین هوران</t>
  </si>
  <si>
    <t>شرکت تولیدی فولاد اصفهان</t>
  </si>
  <si>
    <t>صورت مالی:38، فایل:45</t>
  </si>
  <si>
    <t>شرکت فولاد مبارکه اصفهان</t>
  </si>
  <si>
    <t>صورت مالی:47، فایل:54</t>
  </si>
  <si>
    <t>صورت مالی:20،21،23، فایل:28،29،30</t>
  </si>
  <si>
    <r>
      <t>محاسبه با</t>
    </r>
    <r>
      <rPr>
        <sz val="11"/>
        <color rgb="FF000000"/>
        <rFont val="Calibri"/>
        <family val="2"/>
        <scheme val="minor"/>
      </rPr>
      <t xml:space="preserve"> جمع زدن دستمزد مستقیم و دستمزد غیر مستقیم که مربوط به بخش تولیدی هستند و دستمزد و حقوق و مزایا بخش های اداری خدماتی و فروش که غیر تولیدی هستند انجام شده است.</t>
    </r>
  </si>
  <si>
    <t>صورت مالی:21،23، فایل:28،29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</si>
</sst>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 * #,##0.00_-_ر_ي_ا_ل_ ;_ * #,##0.00\-_ر_ي_ا_ل_ ;_ * &quot;-&quot;??_-_ر_ي_ا_ل_ ;_ @_ "/>
    <numFmt numFmtId="165" formatCode="_ * #,##0_-_ر_ي_ا_ل_ ;_ * #,##0\-_ر_ي_ا_ل_ ;_ * &quot;-&quot;??_-_ر_ي_ا_ل_ ;_ @_ "/>
    <numFmt numFmtId="166" formatCode="_(&quot;$&quot;* #,##0_);_(&quot;$&quot;* \(#,##0\);_(&quot;$&quot;* &quot;-&quot;??_);_(@_)"/>
    <numFmt numFmtId="167" formatCode="0.000"/>
    <numFmt numFmtId="168" formatCode="_(&quot;$&quot;* #,##0.000_);_(&quot;$&quot;* \(#,##0.000\);_(&quot;$&quot;* &quot;-&quot;??_);_(@_)"/>
    <numFmt numFmtId="169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 Nazanin"/>
      <charset val="178"/>
    </font>
    <font>
      <sz val="11"/>
      <name val="Calibri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  <font>
      <sz val="11"/>
      <name val="Calibri"/>
      <family val="2"/>
      <scheme val="minor"/>
    </font>
    <font>
      <sz val="11"/>
      <color theme="0"/>
      <name val="B Nazanin"/>
      <charset val="178"/>
    </font>
    <font>
      <b/>
      <sz val="11"/>
      <name val="B Nazanin"/>
      <charset val="178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6" fillId="0" borderId="0"/>
  </cellStyleXfs>
  <cellXfs count="191">
    <xf numFmtId="0" fontId="0" fillId="0" borderId="0" xfId="0"/>
    <xf numFmtId="166" fontId="2" fillId="4" borderId="1" xfId="1" applyNumberFormat="1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/>
    <xf numFmtId="166" fontId="2" fillId="3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0" borderId="0" xfId="1" applyNumberFormat="1" applyFont="1"/>
    <xf numFmtId="165" fontId="2" fillId="0" borderId="1" xfId="1" applyNumberFormat="1" applyFont="1" applyBorder="1"/>
    <xf numFmtId="165" fontId="2" fillId="2" borderId="1" xfId="1" applyNumberFormat="1" applyFont="1" applyFill="1" applyBorder="1" applyAlignment="1">
      <alignment horizontal="center" vertical="center"/>
    </xf>
    <xf numFmtId="166" fontId="2" fillId="0" borderId="1" xfId="1" applyNumberFormat="1" applyFont="1" applyBorder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5" fontId="2" fillId="4" borderId="1" xfId="1" applyNumberFormat="1" applyFont="1" applyFill="1" applyBorder="1"/>
    <xf numFmtId="165" fontId="2" fillId="5" borderId="1" xfId="1" applyNumberFormat="1" applyFont="1" applyFill="1" applyBorder="1"/>
    <xf numFmtId="166" fontId="2" fillId="3" borderId="3" xfId="1" applyNumberFormat="1" applyFont="1" applyFill="1" applyBorder="1" applyAlignment="1">
      <alignment vertical="center"/>
    </xf>
    <xf numFmtId="166" fontId="2" fillId="3" borderId="1" xfId="1" applyNumberFormat="1" applyFont="1" applyFill="1" applyBorder="1" applyAlignment="1">
      <alignment vertical="center"/>
    </xf>
    <xf numFmtId="167" fontId="2" fillId="3" borderId="1" xfId="1" applyNumberFormat="1" applyFont="1" applyFill="1" applyBorder="1" applyAlignment="1">
      <alignment horizontal="center" vertical="center"/>
    </xf>
    <xf numFmtId="166" fontId="2" fillId="3" borderId="1" xfId="1" applyNumberFormat="1" applyFont="1" applyFill="1" applyBorder="1" applyAlignment="1">
      <alignment horizontal="center" vertical="center" readingOrder="2"/>
    </xf>
    <xf numFmtId="166" fontId="2" fillId="3" borderId="1" xfId="2" applyNumberFormat="1" applyFont="1" applyFill="1" applyBorder="1" applyAlignment="1">
      <alignment horizontal="center" vertical="center"/>
    </xf>
    <xf numFmtId="166" fontId="2" fillId="0" borderId="1" xfId="2" applyNumberFormat="1" applyFont="1" applyBorder="1" applyAlignment="1">
      <alignment horizontal="center" vertical="center"/>
    </xf>
    <xf numFmtId="166" fontId="2" fillId="3" borderId="3" xfId="2" applyNumberFormat="1" applyFont="1" applyFill="1" applyBorder="1" applyAlignment="1">
      <alignment horizontal="center" vertical="center"/>
    </xf>
    <xf numFmtId="165" fontId="2" fillId="4" borderId="1" xfId="1" applyNumberFormat="1" applyFont="1" applyFill="1" applyBorder="1" applyAlignment="1">
      <alignment horizontal="center" vertical="center"/>
    </xf>
    <xf numFmtId="165" fontId="4" fillId="5" borderId="4" xfId="3" applyNumberFormat="1" applyFont="1" applyFill="1" applyBorder="1"/>
    <xf numFmtId="165" fontId="2" fillId="4" borderId="1" xfId="1" applyNumberFormat="1" applyFont="1" applyFill="1" applyBorder="1" applyAlignment="1"/>
    <xf numFmtId="166" fontId="2" fillId="4" borderId="1" xfId="2" applyNumberFormat="1" applyFont="1" applyFill="1" applyBorder="1" applyAlignment="1">
      <alignment horizontal="center" vertical="center"/>
    </xf>
    <xf numFmtId="166" fontId="2" fillId="4" borderId="1" xfId="1" applyNumberFormat="1" applyFont="1" applyFill="1" applyBorder="1" applyAlignment="1">
      <alignment vertical="center"/>
    </xf>
    <xf numFmtId="168" fontId="2" fillId="4" borderId="1" xfId="1" applyNumberFormat="1" applyFont="1" applyFill="1" applyBorder="1" applyAlignment="1">
      <alignment horizontal="center" vertical="center"/>
    </xf>
    <xf numFmtId="167" fontId="2" fillId="4" borderId="1" xfId="1" applyNumberFormat="1" applyFont="1" applyFill="1" applyBorder="1" applyAlignment="1">
      <alignment horizontal="center" vertical="center"/>
    </xf>
    <xf numFmtId="166" fontId="2" fillId="4" borderId="1" xfId="1" applyNumberFormat="1" applyFont="1" applyFill="1" applyBorder="1" applyAlignment="1">
      <alignment horizontal="center" vertical="center" readingOrder="2"/>
    </xf>
    <xf numFmtId="0" fontId="2" fillId="4" borderId="1" xfId="1" applyNumberFormat="1" applyFont="1" applyFill="1" applyBorder="1" applyAlignment="1">
      <alignment vertical="center"/>
    </xf>
    <xf numFmtId="165" fontId="4" fillId="4" borderId="1" xfId="3" applyNumberFormat="1" applyFont="1" applyFill="1" applyBorder="1"/>
    <xf numFmtId="165" fontId="5" fillId="0" borderId="1" xfId="1" applyNumberFormat="1" applyFont="1" applyBorder="1" applyAlignment="1">
      <alignment horizontal="center" vertical="center"/>
    </xf>
    <xf numFmtId="165" fontId="5" fillId="0" borderId="1" xfId="1" applyNumberFormat="1" applyFont="1" applyBorder="1"/>
    <xf numFmtId="165" fontId="5" fillId="2" borderId="1" xfId="1" applyNumberFormat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165" fontId="5" fillId="3" borderId="1" xfId="1" applyNumberFormat="1" applyFont="1" applyFill="1" applyBorder="1" applyAlignment="1">
      <alignment horizontal="center" vertical="center"/>
    </xf>
    <xf numFmtId="165" fontId="5" fillId="3" borderId="1" xfId="1" applyNumberFormat="1" applyFont="1" applyFill="1" applyBorder="1" applyAlignment="1"/>
    <xf numFmtId="165" fontId="5" fillId="3" borderId="1" xfId="1" quotePrefix="1" applyNumberFormat="1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right" readingOrder="2"/>
    </xf>
    <xf numFmtId="165" fontId="5" fillId="6" borderId="1" xfId="1" applyNumberFormat="1" applyFont="1" applyFill="1" applyBorder="1"/>
    <xf numFmtId="165" fontId="5" fillId="6" borderId="1" xfId="1" applyNumberFormat="1" applyFont="1" applyFill="1" applyBorder="1" applyAlignment="1">
      <alignment horizontal="right" readingOrder="2"/>
    </xf>
    <xf numFmtId="165" fontId="5" fillId="7" borderId="1" xfId="1" applyNumberFormat="1" applyFont="1" applyFill="1" applyBorder="1" applyAlignment="1">
      <alignment horizontal="center" vertical="center"/>
    </xf>
    <xf numFmtId="165" fontId="4" fillId="8" borderId="4" xfId="3" applyNumberFormat="1" applyFont="1" applyFill="1" applyBorder="1" applyAlignment="1">
      <alignment horizontal="center" vertical="center"/>
    </xf>
    <xf numFmtId="165" fontId="4" fillId="0" borderId="0" xfId="3" applyNumberFormat="1" applyFont="1"/>
    <xf numFmtId="0" fontId="4" fillId="8" borderId="4" xfId="3" applyFont="1" applyFill="1" applyBorder="1" applyAlignment="1">
      <alignment horizontal="center" vertical="center"/>
    </xf>
    <xf numFmtId="165" fontId="4" fillId="0" borderId="0" xfId="3" applyNumberFormat="1" applyFont="1" applyAlignment="1">
      <alignment horizontal="center" vertical="center"/>
    </xf>
    <xf numFmtId="0" fontId="0" fillId="0" borderId="0" xfId="0" applyAlignment="1">
      <alignment horizontal="center"/>
    </xf>
    <xf numFmtId="165" fontId="2" fillId="8" borderId="4" xfId="3" applyNumberFormat="1" applyFont="1" applyFill="1" applyBorder="1" applyAlignment="1">
      <alignment horizontal="center" vertical="center"/>
    </xf>
    <xf numFmtId="38" fontId="4" fillId="8" borderId="4" xfId="3" applyNumberFormat="1" applyFont="1" applyFill="1" applyBorder="1" applyAlignment="1">
      <alignment horizontal="center" vertical="center"/>
    </xf>
    <xf numFmtId="38" fontId="4" fillId="8" borderId="5" xfId="3" applyNumberFormat="1" applyFont="1" applyFill="1" applyBorder="1" applyAlignment="1">
      <alignment horizontal="center" vertical="center"/>
    </xf>
    <xf numFmtId="38" fontId="3" fillId="3" borderId="0" xfId="3" applyNumberFormat="1" applyFill="1" applyAlignment="1">
      <alignment horizontal="center"/>
    </xf>
    <xf numFmtId="165" fontId="2" fillId="9" borderId="4" xfId="3" applyNumberFormat="1" applyFont="1" applyFill="1" applyBorder="1" applyAlignment="1">
      <alignment horizontal="center" vertical="center"/>
    </xf>
    <xf numFmtId="165" fontId="4" fillId="9" borderId="4" xfId="3" applyNumberFormat="1" applyFont="1" applyFill="1" applyBorder="1"/>
    <xf numFmtId="165" fontId="4" fillId="9" borderId="4" xfId="3" applyNumberFormat="1" applyFont="1" applyFill="1" applyBorder="1" applyAlignment="1">
      <alignment horizontal="center" vertical="center"/>
    </xf>
    <xf numFmtId="38" fontId="4" fillId="8" borderId="8" xfId="3" applyNumberFormat="1" applyFont="1" applyFill="1" applyBorder="1" applyAlignment="1">
      <alignment horizontal="center" vertical="center"/>
    </xf>
    <xf numFmtId="38" fontId="4" fillId="8" borderId="1" xfId="3" applyNumberFormat="1" applyFont="1" applyFill="1" applyBorder="1" applyAlignment="1">
      <alignment horizontal="center" vertical="center"/>
    </xf>
    <xf numFmtId="165" fontId="2" fillId="9" borderId="4" xfId="3" applyNumberFormat="1" applyFont="1" applyFill="1" applyBorder="1"/>
    <xf numFmtId="169" fontId="4" fillId="8" borderId="4" xfId="3" applyNumberFormat="1" applyFont="1" applyFill="1" applyBorder="1" applyAlignment="1">
      <alignment horizontal="center" vertical="center"/>
    </xf>
    <xf numFmtId="167" fontId="4" fillId="8" borderId="4" xfId="3" applyNumberFormat="1" applyFont="1" applyFill="1" applyBorder="1" applyAlignment="1">
      <alignment horizontal="center" vertical="center"/>
    </xf>
    <xf numFmtId="38" fontId="4" fillId="8" borderId="6" xfId="3" applyNumberFormat="1" applyFont="1" applyFill="1" applyBorder="1" applyAlignment="1">
      <alignment horizontal="center" vertical="center"/>
    </xf>
    <xf numFmtId="165" fontId="2" fillId="10" borderId="7" xfId="3" applyNumberFormat="1" applyFont="1" applyFill="1" applyBorder="1"/>
    <xf numFmtId="165" fontId="2" fillId="10" borderId="4" xfId="3" applyNumberFormat="1" applyFont="1" applyFill="1" applyBorder="1"/>
    <xf numFmtId="165" fontId="4" fillId="10" borderId="4" xfId="3" applyNumberFormat="1" applyFont="1" applyFill="1" applyBorder="1" applyAlignment="1">
      <alignment horizontal="center" vertical="center"/>
    </xf>
    <xf numFmtId="165" fontId="2" fillId="11" borderId="4" xfId="3" applyNumberFormat="1" applyFont="1" applyFill="1" applyBorder="1"/>
    <xf numFmtId="165" fontId="4" fillId="11" borderId="4" xfId="3" applyNumberFormat="1" applyFont="1" applyFill="1" applyBorder="1" applyAlignment="1">
      <alignment horizontal="center" vertical="center"/>
    </xf>
    <xf numFmtId="165" fontId="4" fillId="12" borderId="4" xfId="3" applyNumberFormat="1" applyFont="1" applyFill="1" applyBorder="1" applyAlignment="1">
      <alignment horizontal="center" vertical="center"/>
    </xf>
    <xf numFmtId="165" fontId="4" fillId="13" borderId="4" xfId="3" applyNumberFormat="1" applyFont="1" applyFill="1" applyBorder="1"/>
    <xf numFmtId="165" fontId="4" fillId="13" borderId="4" xfId="3" applyNumberFormat="1" applyFont="1" applyFill="1" applyBorder="1" applyAlignment="1">
      <alignment horizontal="center" vertical="center"/>
    </xf>
    <xf numFmtId="38" fontId="4" fillId="13" borderId="4" xfId="3" applyNumberFormat="1" applyFont="1" applyFill="1" applyBorder="1" applyAlignment="1">
      <alignment horizontal="center" vertical="center"/>
    </xf>
    <xf numFmtId="165" fontId="4" fillId="9" borderId="7" xfId="3" applyNumberFormat="1" applyFont="1" applyFill="1" applyBorder="1"/>
    <xf numFmtId="165" fontId="2" fillId="9" borderId="8" xfId="3" applyNumberFormat="1" applyFont="1" applyFill="1" applyBorder="1" applyAlignment="1">
      <alignment horizontal="center" vertical="center"/>
    </xf>
    <xf numFmtId="38" fontId="2" fillId="8" borderId="1" xfId="3" applyNumberFormat="1" applyFont="1" applyFill="1" applyBorder="1" applyAlignment="1">
      <alignment horizontal="center" vertical="center"/>
    </xf>
    <xf numFmtId="165" fontId="4" fillId="9" borderId="8" xfId="3" applyNumberFormat="1" applyFont="1" applyFill="1" applyBorder="1" applyAlignment="1">
      <alignment horizontal="center" vertical="center"/>
    </xf>
    <xf numFmtId="38" fontId="4" fillId="13" borderId="6" xfId="3" applyNumberFormat="1" applyFont="1" applyFill="1" applyBorder="1" applyAlignment="1">
      <alignment horizontal="center" vertical="center"/>
    </xf>
    <xf numFmtId="165" fontId="2" fillId="14" borderId="4" xfId="3" applyNumberFormat="1" applyFont="1" applyFill="1" applyBorder="1"/>
    <xf numFmtId="165" fontId="4" fillId="13" borderId="8" xfId="3" applyNumberFormat="1" applyFont="1" applyFill="1" applyBorder="1" applyAlignment="1">
      <alignment horizontal="center" vertical="center"/>
    </xf>
    <xf numFmtId="165" fontId="4" fillId="9" borderId="5" xfId="3" applyNumberFormat="1" applyFont="1" applyFill="1" applyBorder="1"/>
    <xf numFmtId="165" fontId="4" fillId="9" borderId="5" xfId="3" applyNumberFormat="1" applyFont="1" applyFill="1" applyBorder="1" applyAlignment="1">
      <alignment horizontal="center" vertical="center"/>
    </xf>
    <xf numFmtId="165" fontId="4" fillId="9" borderId="10" xfId="3" applyNumberFormat="1" applyFont="1" applyFill="1" applyBorder="1"/>
    <xf numFmtId="38" fontId="4" fillId="8" borderId="3" xfId="3" applyNumberFormat="1" applyFont="1" applyFill="1" applyBorder="1" applyAlignment="1">
      <alignment horizontal="center" vertical="center"/>
    </xf>
    <xf numFmtId="165" fontId="4" fillId="9" borderId="11" xfId="3" applyNumberFormat="1" applyFont="1" applyFill="1" applyBorder="1" applyAlignment="1">
      <alignment horizontal="center" vertical="center"/>
    </xf>
    <xf numFmtId="165" fontId="4" fillId="13" borderId="1" xfId="3" applyNumberFormat="1" applyFont="1" applyFill="1" applyBorder="1"/>
    <xf numFmtId="38" fontId="4" fillId="13" borderId="1" xfId="3" applyNumberFormat="1" applyFont="1" applyFill="1" applyBorder="1" applyAlignment="1">
      <alignment horizontal="center" vertical="center"/>
    </xf>
    <xf numFmtId="165" fontId="4" fillId="13" borderId="1" xfId="3" applyNumberFormat="1" applyFont="1" applyFill="1" applyBorder="1" applyAlignment="1">
      <alignment horizontal="center" vertical="center"/>
    </xf>
    <xf numFmtId="165" fontId="4" fillId="14" borderId="1" xfId="3" applyNumberFormat="1" applyFont="1" applyFill="1" applyBorder="1"/>
    <xf numFmtId="165" fontId="4" fillId="10" borderId="7" xfId="3" applyNumberFormat="1" applyFont="1" applyFill="1" applyBorder="1"/>
    <xf numFmtId="165" fontId="4" fillId="10" borderId="8" xfId="3" applyNumberFormat="1" applyFont="1" applyFill="1" applyBorder="1" applyAlignment="1">
      <alignment horizontal="center" vertical="center"/>
    </xf>
    <xf numFmtId="38" fontId="4" fillId="8" borderId="9" xfId="3" applyNumberFormat="1" applyFont="1" applyFill="1" applyBorder="1" applyAlignment="1">
      <alignment horizontal="center" vertical="center"/>
    </xf>
    <xf numFmtId="165" fontId="4" fillId="10" borderId="12" xfId="3" applyNumberFormat="1" applyFont="1" applyFill="1" applyBorder="1"/>
    <xf numFmtId="38" fontId="4" fillId="8" borderId="2" xfId="3" applyNumberFormat="1" applyFont="1" applyFill="1" applyBorder="1" applyAlignment="1">
      <alignment horizontal="center" vertical="center"/>
    </xf>
    <xf numFmtId="165" fontId="4" fillId="10" borderId="13" xfId="3" applyNumberFormat="1" applyFont="1" applyFill="1" applyBorder="1" applyAlignment="1">
      <alignment horizontal="center" vertical="center"/>
    </xf>
    <xf numFmtId="165" fontId="4" fillId="14" borderId="6" xfId="3" applyNumberFormat="1" applyFont="1" applyFill="1" applyBorder="1"/>
    <xf numFmtId="165" fontId="4" fillId="13" borderId="6" xfId="3" applyNumberFormat="1" applyFont="1" applyFill="1" applyBorder="1" applyAlignment="1">
      <alignment horizontal="center" vertical="center"/>
    </xf>
    <xf numFmtId="38" fontId="4" fillId="3" borderId="4" xfId="3" applyNumberFormat="1" applyFont="1" applyFill="1" applyBorder="1" applyAlignment="1">
      <alignment horizontal="center" vertical="center"/>
    </xf>
    <xf numFmtId="165" fontId="4" fillId="10" borderId="4" xfId="3" applyNumberFormat="1" applyFont="1" applyFill="1" applyBorder="1"/>
    <xf numFmtId="165" fontId="2" fillId="8" borderId="7" xfId="3" applyNumberFormat="1" applyFont="1" applyFill="1" applyBorder="1" applyAlignment="1">
      <alignment horizontal="center" vertical="center"/>
    </xf>
    <xf numFmtId="165" fontId="4" fillId="8" borderId="7" xfId="3" applyNumberFormat="1" applyFont="1" applyFill="1" applyBorder="1" applyAlignment="1">
      <alignment horizontal="center" vertical="center"/>
    </xf>
    <xf numFmtId="165" fontId="2" fillId="9" borderId="6" xfId="3" applyNumberFormat="1" applyFont="1" applyFill="1" applyBorder="1" applyAlignment="1">
      <alignment horizontal="center" vertical="center"/>
    </xf>
    <xf numFmtId="0" fontId="6" fillId="9" borderId="1" xfId="3" applyFont="1" applyFill="1" applyBorder="1" applyAlignment="1">
      <alignment horizontal="center"/>
    </xf>
    <xf numFmtId="165" fontId="2" fillId="9" borderId="1" xfId="3" applyNumberFormat="1" applyFont="1" applyFill="1" applyBorder="1" applyAlignment="1">
      <alignment horizontal="center" vertical="center"/>
    </xf>
    <xf numFmtId="165" fontId="4" fillId="9" borderId="4" xfId="3" applyNumberFormat="1" applyFont="1" applyFill="1" applyBorder="1" applyAlignment="1">
      <alignment horizontal="right" vertical="center"/>
    </xf>
    <xf numFmtId="37" fontId="5" fillId="3" borderId="1" xfId="1" applyNumberFormat="1" applyFont="1" applyFill="1" applyBorder="1" applyAlignment="1">
      <alignment horizontal="center" vertical="center"/>
    </xf>
    <xf numFmtId="165" fontId="7" fillId="15" borderId="1" xfId="1" applyNumberFormat="1" applyFont="1" applyFill="1" applyBorder="1"/>
    <xf numFmtId="165" fontId="5" fillId="9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165" fontId="5" fillId="16" borderId="1" xfId="1" applyNumberFormat="1" applyFont="1" applyFill="1" applyBorder="1" applyAlignment="1">
      <alignment horizontal="center" vertical="center"/>
    </xf>
    <xf numFmtId="166" fontId="2" fillId="2" borderId="1" xfId="1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168" fontId="2" fillId="3" borderId="1" xfId="1" applyNumberFormat="1" applyFont="1" applyFill="1" applyBorder="1" applyAlignment="1">
      <alignment horizontal="center" vertical="center"/>
    </xf>
    <xf numFmtId="165" fontId="2" fillId="4" borderId="4" xfId="3" applyNumberFormat="1" applyFont="1" applyFill="1" applyBorder="1"/>
    <xf numFmtId="166" fontId="2" fillId="3" borderId="14" xfId="1" applyNumberFormat="1" applyFont="1" applyFill="1" applyBorder="1" applyAlignment="1">
      <alignment horizontal="center" vertical="center"/>
    </xf>
    <xf numFmtId="165" fontId="2" fillId="4" borderId="15" xfId="1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2" fillId="3" borderId="14" xfId="1" applyNumberFormat="1" applyFont="1" applyFill="1" applyBorder="1" applyAlignment="1">
      <alignment horizontal="center" vertical="center"/>
    </xf>
    <xf numFmtId="0" fontId="5" fillId="2" borderId="0" xfId="0" applyFont="1" applyFill="1"/>
    <xf numFmtId="166" fontId="5" fillId="3" borderId="1" xfId="0" applyNumberFormat="1" applyFont="1" applyFill="1" applyBorder="1"/>
    <xf numFmtId="0" fontId="5" fillId="3" borderId="1" xfId="0" applyFont="1" applyFill="1" applyBorder="1"/>
    <xf numFmtId="166" fontId="5" fillId="2" borderId="1" xfId="0" applyNumberFormat="1" applyFont="1" applyFill="1" applyBorder="1"/>
    <xf numFmtId="2" fontId="1" fillId="3" borderId="0" xfId="1" applyNumberFormat="1" applyFont="1" applyFill="1" applyAlignment="1">
      <alignment horizontal="center" vertical="center"/>
    </xf>
    <xf numFmtId="37" fontId="1" fillId="3" borderId="0" xfId="1" applyNumberFormat="1" applyFont="1" applyFill="1" applyAlignment="1">
      <alignment horizontal="center" vertical="center"/>
    </xf>
    <xf numFmtId="165" fontId="5" fillId="13" borderId="1" xfId="1" applyNumberFormat="1" applyFont="1" applyFill="1" applyBorder="1"/>
    <xf numFmtId="165" fontId="5" fillId="12" borderId="1" xfId="1" applyNumberFormat="1" applyFont="1" applyFill="1" applyBorder="1"/>
    <xf numFmtId="165" fontId="8" fillId="11" borderId="4" xfId="3" applyNumberFormat="1" applyFont="1" applyFill="1" applyBorder="1"/>
    <xf numFmtId="165" fontId="3" fillId="11" borderId="4" xfId="3" applyNumberFormat="1" applyFill="1" applyBorder="1" applyAlignment="1">
      <alignment horizontal="center" vertical="center"/>
    </xf>
    <xf numFmtId="165" fontId="2" fillId="12" borderId="7" xfId="3" applyNumberFormat="1" applyFont="1" applyFill="1" applyBorder="1" applyAlignment="1">
      <alignment horizontal="center" vertical="center"/>
    </xf>
    <xf numFmtId="165" fontId="5" fillId="0" borderId="0" xfId="1" applyNumberFormat="1" applyFont="1"/>
    <xf numFmtId="165" fontId="8" fillId="9" borderId="4" xfId="3" applyNumberFormat="1" applyFont="1" applyFill="1" applyBorder="1"/>
    <xf numFmtId="0" fontId="3" fillId="8" borderId="4" xfId="3" applyFill="1" applyBorder="1" applyAlignment="1">
      <alignment horizontal="center" vertical="center"/>
    </xf>
    <xf numFmtId="165" fontId="2" fillId="13" borderId="7" xfId="3" applyNumberFormat="1" applyFont="1" applyFill="1" applyBorder="1" applyAlignment="1">
      <alignment horizontal="center" vertical="center"/>
    </xf>
    <xf numFmtId="165" fontId="3" fillId="8" borderId="4" xfId="3" applyNumberFormat="1" applyFill="1" applyBorder="1" applyAlignment="1">
      <alignment horizontal="center" vertical="center"/>
    </xf>
    <xf numFmtId="165" fontId="2" fillId="13" borderId="4" xfId="3" applyNumberFormat="1" applyFont="1" applyFill="1" applyBorder="1"/>
    <xf numFmtId="38" fontId="3" fillId="13" borderId="4" xfId="3" applyNumberFormat="1" applyFill="1" applyBorder="1" applyAlignment="1">
      <alignment horizontal="center" vertical="center"/>
    </xf>
    <xf numFmtId="165" fontId="3" fillId="13" borderId="4" xfId="3" applyNumberFormat="1" applyFill="1" applyBorder="1" applyAlignment="1">
      <alignment horizontal="center" vertical="center"/>
    </xf>
    <xf numFmtId="38" fontId="3" fillId="8" borderId="4" xfId="3" applyNumberFormat="1" applyFill="1" applyBorder="1" applyAlignment="1">
      <alignment horizontal="center" vertical="center"/>
    </xf>
    <xf numFmtId="165" fontId="2" fillId="9" borderId="7" xfId="3" applyNumberFormat="1" applyFont="1" applyFill="1" applyBorder="1" applyAlignment="1">
      <alignment horizontal="center" vertical="center"/>
    </xf>
    <xf numFmtId="38" fontId="3" fillId="8" borderId="5" xfId="3" applyNumberFormat="1" applyFill="1" applyBorder="1" applyAlignment="1">
      <alignment horizontal="center" vertical="center"/>
    </xf>
    <xf numFmtId="38" fontId="3" fillId="8" borderId="1" xfId="3" applyNumberFormat="1" applyFill="1" applyBorder="1" applyAlignment="1">
      <alignment horizontal="center" vertical="center"/>
    </xf>
    <xf numFmtId="38" fontId="3" fillId="8" borderId="8" xfId="3" applyNumberFormat="1" applyFill="1" applyBorder="1" applyAlignment="1">
      <alignment horizontal="center" vertical="center"/>
    </xf>
    <xf numFmtId="165" fontId="2" fillId="10" borderId="7" xfId="3" applyNumberFormat="1" applyFont="1" applyFill="1" applyBorder="1" applyAlignment="1">
      <alignment horizontal="center" vertical="center"/>
    </xf>
    <xf numFmtId="38" fontId="3" fillId="8" borderId="13" xfId="3" applyNumberFormat="1" applyFill="1" applyBorder="1" applyAlignment="1">
      <alignment horizontal="center" vertical="center"/>
    </xf>
    <xf numFmtId="38" fontId="3" fillId="3" borderId="1" xfId="3" applyNumberFormat="1" applyFill="1" applyBorder="1" applyAlignment="1">
      <alignment horizontal="center"/>
    </xf>
    <xf numFmtId="165" fontId="2" fillId="9" borderId="16" xfId="3" applyNumberFormat="1" applyFont="1" applyFill="1" applyBorder="1" applyAlignment="1">
      <alignment horizontal="center" vertical="center"/>
    </xf>
    <xf numFmtId="38" fontId="3" fillId="8" borderId="6" xfId="3" applyNumberFormat="1" applyFill="1" applyBorder="1" applyAlignment="1">
      <alignment horizontal="center" vertical="center"/>
    </xf>
    <xf numFmtId="165" fontId="2" fillId="9" borderId="7" xfId="3" applyNumberFormat="1" applyFont="1" applyFill="1" applyBorder="1"/>
    <xf numFmtId="165" fontId="2" fillId="9" borderId="5" xfId="3" applyNumberFormat="1" applyFont="1" applyFill="1" applyBorder="1"/>
    <xf numFmtId="165" fontId="2" fillId="9" borderId="12" xfId="3" applyNumberFormat="1" applyFont="1" applyFill="1" applyBorder="1" applyAlignment="1">
      <alignment horizontal="center" vertical="center"/>
    </xf>
    <xf numFmtId="165" fontId="2" fillId="13" borderId="1" xfId="3" applyNumberFormat="1" applyFont="1" applyFill="1" applyBorder="1"/>
    <xf numFmtId="38" fontId="3" fillId="13" borderId="1" xfId="3" applyNumberFormat="1" applyFill="1" applyBorder="1" applyAlignment="1">
      <alignment horizontal="center" vertical="center"/>
    </xf>
    <xf numFmtId="165" fontId="2" fillId="13" borderId="14" xfId="3" applyNumberFormat="1" applyFont="1" applyFill="1" applyBorder="1" applyAlignment="1">
      <alignment horizontal="center" vertical="center"/>
    </xf>
    <xf numFmtId="165" fontId="2" fillId="14" borderId="1" xfId="3" applyNumberFormat="1" applyFont="1" applyFill="1" applyBorder="1"/>
    <xf numFmtId="165" fontId="2" fillId="9" borderId="10" xfId="3" applyNumberFormat="1" applyFont="1" applyFill="1" applyBorder="1"/>
    <xf numFmtId="38" fontId="3" fillId="8" borderId="3" xfId="3" applyNumberFormat="1" applyFill="1" applyBorder="1" applyAlignment="1">
      <alignment horizontal="center" vertical="center"/>
    </xf>
    <xf numFmtId="165" fontId="2" fillId="9" borderId="17" xfId="3" applyNumberFormat="1" applyFont="1" applyFill="1" applyBorder="1" applyAlignment="1">
      <alignment horizontal="center" vertical="center"/>
    </xf>
    <xf numFmtId="38" fontId="3" fillId="8" borderId="9" xfId="3" applyNumberFormat="1" applyFill="1" applyBorder="1" applyAlignment="1">
      <alignment horizontal="center" vertical="center"/>
    </xf>
    <xf numFmtId="165" fontId="2" fillId="10" borderId="12" xfId="3" applyNumberFormat="1" applyFont="1" applyFill="1" applyBorder="1"/>
    <xf numFmtId="38" fontId="3" fillId="8" borderId="2" xfId="3" applyNumberFormat="1" applyFill="1" applyBorder="1" applyAlignment="1">
      <alignment horizontal="center" vertical="center"/>
    </xf>
    <xf numFmtId="165" fontId="2" fillId="10" borderId="18" xfId="3" applyNumberFormat="1" applyFont="1" applyFill="1" applyBorder="1" applyAlignment="1">
      <alignment horizontal="center" vertical="center"/>
    </xf>
    <xf numFmtId="165" fontId="2" fillId="13" borderId="1" xfId="3" applyNumberFormat="1" applyFont="1" applyFill="1" applyBorder="1" applyAlignment="1">
      <alignment horizontal="center" vertical="center"/>
    </xf>
    <xf numFmtId="37" fontId="3" fillId="13" borderId="1" xfId="1" applyNumberFormat="1" applyFont="1" applyFill="1" applyBorder="1" applyAlignment="1">
      <alignment horizontal="center" vertical="center"/>
    </xf>
    <xf numFmtId="3" fontId="3" fillId="13" borderId="1" xfId="3" applyNumberFormat="1" applyFill="1" applyBorder="1" applyAlignment="1">
      <alignment horizontal="center" vertical="center"/>
    </xf>
    <xf numFmtId="165" fontId="2" fillId="14" borderId="6" xfId="3" applyNumberFormat="1" applyFont="1" applyFill="1" applyBorder="1"/>
    <xf numFmtId="165" fontId="3" fillId="13" borderId="1" xfId="3" applyNumberFormat="1" applyFill="1" applyBorder="1" applyAlignment="1">
      <alignment horizontal="center" vertical="center"/>
    </xf>
    <xf numFmtId="38" fontId="3" fillId="13" borderId="6" xfId="3" applyNumberFormat="1" applyFill="1" applyBorder="1" applyAlignment="1">
      <alignment horizontal="center" vertical="center"/>
    </xf>
    <xf numFmtId="165" fontId="2" fillId="13" borderId="10" xfId="3" applyNumberFormat="1" applyFont="1" applyFill="1" applyBorder="1" applyAlignment="1">
      <alignment horizontal="center" vertical="center"/>
    </xf>
    <xf numFmtId="38" fontId="3" fillId="3" borderId="4" xfId="3" applyNumberFormat="1" applyFill="1" applyBorder="1" applyAlignment="1">
      <alignment horizontal="center" vertical="center"/>
    </xf>
    <xf numFmtId="3" fontId="3" fillId="13" borderId="4" xfId="3" applyNumberFormat="1" applyFill="1" applyBorder="1" applyAlignment="1">
      <alignment horizontal="center" vertical="center"/>
    </xf>
    <xf numFmtId="169" fontId="3" fillId="8" borderId="4" xfId="3" applyNumberFormat="1" applyFill="1" applyBorder="1" applyAlignment="1">
      <alignment horizontal="center" vertical="center"/>
    </xf>
    <xf numFmtId="2" fontId="3" fillId="3" borderId="4" xfId="3" applyNumberFormat="1" applyFill="1" applyBorder="1" applyAlignment="1">
      <alignment horizontal="center" vertical="center"/>
    </xf>
    <xf numFmtId="38" fontId="3" fillId="3" borderId="5" xfId="1" applyNumberFormat="1" applyFont="1" applyFill="1" applyBorder="1" applyAlignment="1">
      <alignment horizontal="center" vertical="center"/>
    </xf>
    <xf numFmtId="3" fontId="3" fillId="8" borderId="7" xfId="3" applyNumberFormat="1" applyFill="1" applyBorder="1" applyAlignment="1">
      <alignment horizontal="center" vertical="center"/>
    </xf>
    <xf numFmtId="3" fontId="3" fillId="3" borderId="1" xfId="3" applyNumberFormat="1" applyFill="1" applyBorder="1" applyAlignment="1">
      <alignment horizontal="center" vertical="center"/>
    </xf>
    <xf numFmtId="3" fontId="3" fillId="8" borderId="4" xfId="3" applyNumberFormat="1" applyFill="1" applyBorder="1" applyAlignment="1">
      <alignment horizontal="center" vertical="center"/>
    </xf>
    <xf numFmtId="3" fontId="3" fillId="3" borderId="5" xfId="1" applyNumberFormat="1" applyFont="1" applyFill="1" applyBorder="1" applyAlignment="1">
      <alignment horizontal="center" vertical="center"/>
    </xf>
    <xf numFmtId="165" fontId="3" fillId="8" borderId="4" xfId="3" applyNumberFormat="1" applyFill="1" applyBorder="1" applyAlignment="1">
      <alignment horizontal="right" vertical="center"/>
    </xf>
    <xf numFmtId="165" fontId="3" fillId="3" borderId="4" xfId="3" applyNumberFormat="1" applyFill="1" applyBorder="1" applyAlignment="1">
      <alignment horizontal="right" vertical="center"/>
    </xf>
    <xf numFmtId="165" fontId="3" fillId="3" borderId="4" xfId="3" applyNumberFormat="1" applyFill="1" applyBorder="1" applyAlignment="1">
      <alignment horizontal="center" vertical="center"/>
    </xf>
    <xf numFmtId="3" fontId="3" fillId="3" borderId="4" xfId="3" applyNumberFormat="1" applyFill="1" applyBorder="1" applyAlignment="1">
      <alignment horizontal="center" vertical="center"/>
    </xf>
    <xf numFmtId="165" fontId="2" fillId="9" borderId="4" xfId="3" applyNumberFormat="1" applyFont="1" applyFill="1" applyBorder="1" applyAlignment="1">
      <alignment horizontal="right" vertical="center"/>
    </xf>
    <xf numFmtId="165" fontId="3" fillId="8" borderId="4" xfId="3" applyNumberFormat="1" applyFill="1" applyBorder="1" applyAlignment="1">
      <alignment horizontal="right" vertical="center" indent="2"/>
    </xf>
    <xf numFmtId="165" fontId="2" fillId="0" borderId="0" xfId="3" applyNumberFormat="1" applyFont="1"/>
    <xf numFmtId="165" fontId="3" fillId="0" borderId="0" xfId="3" applyNumberFormat="1"/>
    <xf numFmtId="165" fontId="1" fillId="0" borderId="0" xfId="1" applyNumberFormat="1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0" fontId="9" fillId="13" borderId="1" xfId="0" applyFont="1" applyFill="1" applyBorder="1" applyAlignment="1">
      <alignment horizontal="right" vertical="center" wrapText="1" readingOrder="2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3" xfId="1" applyNumberFormat="1" applyFont="1" applyFill="1" applyBorder="1" applyAlignment="1">
      <alignment horizontal="center" vertical="center"/>
    </xf>
    <xf numFmtId="0" fontId="5" fillId="3" borderId="2" xfId="1" applyNumberFormat="1" applyFont="1" applyFill="1" applyBorder="1" applyAlignment="1">
      <alignment horizontal="center" vertical="center"/>
    </xf>
    <xf numFmtId="0" fontId="5" fillId="3" borderId="3" xfId="1" applyNumberFormat="1" applyFont="1" applyFill="1" applyBorder="1" applyAlignment="1">
      <alignment horizontal="center" vertical="center"/>
    </xf>
    <xf numFmtId="165" fontId="3" fillId="8" borderId="7" xfId="3" applyNumberFormat="1" applyFill="1" applyBorder="1" applyAlignment="1">
      <alignment horizontal="right" vertical="center"/>
    </xf>
    <xf numFmtId="165" fontId="3" fillId="8" borderId="8" xfId="3" applyNumberFormat="1" applyFill="1" applyBorder="1" applyAlignment="1">
      <alignment horizontal="right" vertical="center"/>
    </xf>
    <xf numFmtId="165" fontId="5" fillId="13" borderId="1" xfId="1" applyNumberFormat="1" applyFont="1" applyFill="1" applyBorder="1" applyAlignment="1">
      <alignment horizontal="right" vertical="top" wrapText="1"/>
    </xf>
  </cellXfs>
  <cellStyles count="5">
    <cellStyle name="Comma" xfId="1" builtinId="3"/>
    <cellStyle name="Currency" xfId="2" builtinId="4"/>
    <cellStyle name="Normal" xfId="0" builtinId="0"/>
    <cellStyle name="Normal 2" xfId="3" xr:uid="{21F2496E-242F-427A-887D-B19192495B5A}"/>
    <cellStyle name="Normal 2 2" xfId="4" xr:uid="{6CA78EAF-1DF7-4B9A-9858-B445B27E3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zoomScale="85" zoomScaleNormal="85" workbookViewId="0">
      <selection activeCell="C16" sqref="C16"/>
    </sheetView>
  </sheetViews>
  <sheetFormatPr defaultRowHeight="16.8" x14ac:dyDescent="0.5"/>
  <cols>
    <col min="1" max="1" width="45.21875" style="11" customWidth="1"/>
    <col min="2" max="2" width="37.33203125" style="1" customWidth="1"/>
    <col min="3" max="3" width="21.5546875" style="1" customWidth="1"/>
    <col min="4" max="4" width="57" style="20" bestFit="1" customWidth="1"/>
    <col min="5" max="5" width="8.88671875" style="11"/>
    <col min="6" max="6" width="60" style="11" bestFit="1" customWidth="1"/>
    <col min="7" max="8" width="13.6640625" style="11" bestFit="1" customWidth="1"/>
    <col min="9" max="9" width="57" style="11" bestFit="1" customWidth="1"/>
    <col min="10" max="10" width="8.88671875" style="11"/>
    <col min="11" max="11" width="60" style="11" bestFit="1" customWidth="1"/>
    <col min="12" max="13" width="7.33203125" style="11" bestFit="1" customWidth="1"/>
    <col min="14" max="14" width="57" style="11" bestFit="1" customWidth="1"/>
    <col min="15" max="16384" width="8.88671875" style="11"/>
  </cols>
  <sheetData>
    <row r="1" spans="1:14" x14ac:dyDescent="0.5">
      <c r="A1" s="22"/>
      <c r="F1" s="22"/>
      <c r="G1" s="20"/>
      <c r="H1" s="20"/>
      <c r="I1" s="20"/>
      <c r="K1" s="22"/>
      <c r="L1" s="20"/>
      <c r="M1" s="20"/>
      <c r="N1" s="20"/>
    </row>
    <row r="2" spans="1:14" x14ac:dyDescent="0.5">
      <c r="B2" s="28"/>
      <c r="C2" s="28"/>
      <c r="G2" s="20"/>
      <c r="H2" s="20"/>
      <c r="I2" s="20"/>
      <c r="L2" s="20"/>
      <c r="M2" s="20"/>
      <c r="N2" s="20"/>
    </row>
    <row r="3" spans="1:14" x14ac:dyDescent="0.5">
      <c r="B3" s="28"/>
      <c r="C3" s="28"/>
      <c r="G3" s="20"/>
      <c r="H3" s="20"/>
      <c r="I3" s="20"/>
      <c r="L3" s="20"/>
      <c r="M3" s="20"/>
      <c r="N3" s="20"/>
    </row>
    <row r="4" spans="1:14" x14ac:dyDescent="0.5">
      <c r="G4" s="20"/>
      <c r="H4" s="20"/>
      <c r="I4" s="20"/>
      <c r="L4" s="20"/>
      <c r="M4" s="20"/>
      <c r="N4" s="20"/>
    </row>
    <row r="5" spans="1:14" x14ac:dyDescent="0.5">
      <c r="G5" s="20"/>
      <c r="H5" s="20"/>
      <c r="I5" s="20"/>
      <c r="L5" s="20"/>
      <c r="M5" s="20"/>
      <c r="N5" s="20"/>
    </row>
    <row r="6" spans="1:14" x14ac:dyDescent="0.5">
      <c r="B6" s="23"/>
      <c r="G6" s="1"/>
      <c r="H6" s="1"/>
      <c r="I6" s="20"/>
      <c r="L6" s="20"/>
      <c r="M6" s="20"/>
      <c r="N6" s="20"/>
    </row>
    <row r="7" spans="1:14" x14ac:dyDescent="0.5">
      <c r="B7" s="23"/>
      <c r="G7" s="1"/>
      <c r="H7" s="1"/>
      <c r="I7" s="20"/>
      <c r="L7" s="20"/>
      <c r="M7" s="20"/>
      <c r="N7" s="20"/>
    </row>
    <row r="8" spans="1:14" x14ac:dyDescent="0.5">
      <c r="B8" s="23"/>
      <c r="G8" s="1"/>
      <c r="H8" s="1"/>
      <c r="I8" s="20"/>
      <c r="L8" s="20"/>
      <c r="M8" s="20"/>
      <c r="N8" s="20"/>
    </row>
    <row r="9" spans="1:14" x14ac:dyDescent="0.5">
      <c r="B9" s="23"/>
      <c r="G9" s="1"/>
      <c r="H9" s="1"/>
      <c r="I9" s="20"/>
      <c r="L9" s="20"/>
      <c r="M9" s="20"/>
      <c r="N9" s="20"/>
    </row>
    <row r="10" spans="1:14" x14ac:dyDescent="0.5">
      <c r="B10" s="23"/>
      <c r="G10" s="1"/>
      <c r="H10" s="1"/>
      <c r="I10" s="20"/>
      <c r="L10" s="20"/>
      <c r="M10" s="20"/>
      <c r="N10" s="20"/>
    </row>
    <row r="11" spans="1:14" x14ac:dyDescent="0.5">
      <c r="B11" s="23"/>
      <c r="G11" s="1"/>
      <c r="H11" s="1"/>
      <c r="I11" s="20"/>
      <c r="L11" s="20"/>
      <c r="M11" s="20"/>
      <c r="N11" s="20"/>
    </row>
    <row r="12" spans="1:14" x14ac:dyDescent="0.5">
      <c r="B12" s="23"/>
      <c r="G12" s="1"/>
      <c r="H12" s="1"/>
      <c r="I12" s="20"/>
      <c r="L12" s="20"/>
      <c r="M12" s="20"/>
      <c r="N12" s="20"/>
    </row>
    <row r="13" spans="1:14" x14ac:dyDescent="0.5">
      <c r="B13" s="23"/>
      <c r="G13" s="1"/>
      <c r="H13" s="1"/>
      <c r="I13" s="20"/>
      <c r="L13" s="20"/>
      <c r="M13" s="20"/>
      <c r="N13" s="20"/>
    </row>
    <row r="14" spans="1:14" x14ac:dyDescent="0.5">
      <c r="B14" s="23"/>
      <c r="G14" s="1"/>
      <c r="H14" s="1"/>
      <c r="I14" s="20"/>
      <c r="L14" s="20"/>
      <c r="M14" s="20"/>
      <c r="N14" s="20"/>
    </row>
    <row r="15" spans="1:14" x14ac:dyDescent="0.5">
      <c r="B15" s="23"/>
      <c r="G15" s="1"/>
      <c r="H15" s="1"/>
      <c r="I15" s="20"/>
      <c r="L15" s="20"/>
      <c r="M15" s="20"/>
      <c r="N15" s="20"/>
    </row>
    <row r="16" spans="1:14" x14ac:dyDescent="0.5">
      <c r="B16" s="23"/>
      <c r="G16" s="1"/>
      <c r="H16" s="1"/>
      <c r="I16" s="20"/>
      <c r="L16" s="20"/>
      <c r="M16" s="20"/>
      <c r="N16" s="20"/>
    </row>
    <row r="17" spans="2:14" x14ac:dyDescent="0.5">
      <c r="B17" s="23"/>
      <c r="G17" s="1"/>
      <c r="H17" s="1"/>
      <c r="I17" s="20"/>
      <c r="L17" s="20"/>
      <c r="M17" s="20"/>
      <c r="N17" s="20"/>
    </row>
    <row r="18" spans="2:14" x14ac:dyDescent="0.5">
      <c r="B18" s="23"/>
      <c r="G18" s="1"/>
      <c r="H18" s="1"/>
      <c r="I18" s="20"/>
      <c r="L18" s="20"/>
      <c r="M18" s="20"/>
      <c r="N18" s="20"/>
    </row>
    <row r="19" spans="2:14" x14ac:dyDescent="0.5">
      <c r="B19" s="23"/>
      <c r="G19" s="1"/>
      <c r="H19" s="1"/>
      <c r="I19" s="20"/>
      <c r="L19" s="20"/>
      <c r="M19" s="20"/>
      <c r="N19" s="20"/>
    </row>
    <row r="20" spans="2:14" x14ac:dyDescent="0.5">
      <c r="B20" s="23"/>
      <c r="G20" s="1"/>
      <c r="H20" s="1"/>
      <c r="I20" s="20"/>
      <c r="L20" s="20"/>
      <c r="M20" s="20"/>
      <c r="N20" s="20"/>
    </row>
    <row r="21" spans="2:14" x14ac:dyDescent="0.5">
      <c r="B21" s="23"/>
      <c r="G21" s="1"/>
      <c r="H21" s="1"/>
      <c r="I21" s="20"/>
      <c r="L21" s="20"/>
      <c r="M21" s="20"/>
      <c r="N21" s="20"/>
    </row>
    <row r="22" spans="2:14" x14ac:dyDescent="0.5">
      <c r="B22" s="23"/>
      <c r="G22" s="1"/>
      <c r="H22" s="1"/>
      <c r="I22" s="20"/>
      <c r="L22" s="20"/>
      <c r="M22" s="20"/>
      <c r="N22" s="20"/>
    </row>
    <row r="23" spans="2:14" x14ac:dyDescent="0.5">
      <c r="B23" s="23"/>
      <c r="G23" s="1"/>
      <c r="H23" s="1"/>
      <c r="I23" s="20"/>
      <c r="L23" s="20"/>
      <c r="M23" s="20"/>
      <c r="N23" s="20"/>
    </row>
    <row r="24" spans="2:14" x14ac:dyDescent="0.5">
      <c r="B24" s="23"/>
      <c r="G24" s="1"/>
      <c r="H24" s="1"/>
      <c r="I24" s="20"/>
      <c r="L24" s="20"/>
      <c r="M24" s="20"/>
      <c r="N24" s="20"/>
    </row>
    <row r="25" spans="2:14" x14ac:dyDescent="0.5">
      <c r="B25" s="23"/>
      <c r="G25" s="1"/>
      <c r="H25" s="1"/>
      <c r="I25" s="20"/>
      <c r="L25" s="20"/>
      <c r="M25" s="20"/>
      <c r="N25" s="20"/>
    </row>
    <row r="26" spans="2:14" x14ac:dyDescent="0.5">
      <c r="B26" s="23"/>
      <c r="G26" s="1"/>
      <c r="H26" s="1"/>
      <c r="I26" s="20"/>
      <c r="L26" s="20"/>
      <c r="M26" s="20"/>
      <c r="N26" s="20"/>
    </row>
    <row r="27" spans="2:14" x14ac:dyDescent="0.5">
      <c r="B27" s="23"/>
      <c r="G27" s="1"/>
      <c r="H27" s="1"/>
      <c r="I27" s="20"/>
      <c r="L27" s="20"/>
      <c r="M27" s="20"/>
      <c r="N27" s="20"/>
    </row>
    <row r="28" spans="2:14" x14ac:dyDescent="0.5">
      <c r="B28" s="23"/>
      <c r="G28" s="1"/>
      <c r="H28" s="1"/>
      <c r="I28" s="20"/>
      <c r="L28" s="20"/>
      <c r="M28" s="20"/>
      <c r="N28" s="20"/>
    </row>
    <row r="29" spans="2:14" x14ac:dyDescent="0.5">
      <c r="B29" s="23"/>
      <c r="G29" s="1"/>
      <c r="H29" s="1"/>
      <c r="I29" s="20"/>
      <c r="L29" s="20"/>
      <c r="M29" s="20"/>
      <c r="N29" s="20"/>
    </row>
    <row r="30" spans="2:14" x14ac:dyDescent="0.5">
      <c r="B30" s="23"/>
      <c r="G30" s="1"/>
      <c r="H30" s="1"/>
      <c r="I30" s="20"/>
      <c r="L30" s="20"/>
      <c r="M30" s="20"/>
      <c r="N30" s="20"/>
    </row>
    <row r="31" spans="2:14" x14ac:dyDescent="0.5">
      <c r="B31" s="23"/>
      <c r="G31" s="1"/>
      <c r="H31" s="1"/>
      <c r="I31" s="20"/>
      <c r="L31" s="20"/>
      <c r="M31" s="20"/>
      <c r="N31" s="20"/>
    </row>
    <row r="32" spans="2:14" x14ac:dyDescent="0.5">
      <c r="B32" s="23"/>
      <c r="G32" s="1"/>
      <c r="H32" s="1"/>
      <c r="I32" s="20"/>
      <c r="L32" s="20"/>
      <c r="M32" s="20"/>
      <c r="N32" s="20"/>
    </row>
    <row r="33" spans="2:14" x14ac:dyDescent="0.5">
      <c r="B33" s="23"/>
      <c r="G33" s="1"/>
      <c r="H33" s="1"/>
      <c r="I33" s="20"/>
      <c r="L33" s="20"/>
      <c r="M33" s="20"/>
      <c r="N33" s="20"/>
    </row>
    <row r="34" spans="2:14" x14ac:dyDescent="0.5">
      <c r="B34" s="23"/>
      <c r="G34" s="1"/>
      <c r="H34" s="1"/>
      <c r="I34" s="20"/>
      <c r="L34" s="20"/>
      <c r="M34" s="20"/>
      <c r="N34" s="20"/>
    </row>
    <row r="35" spans="2:14" x14ac:dyDescent="0.5">
      <c r="B35" s="23"/>
      <c r="G35" s="1"/>
      <c r="H35" s="1"/>
      <c r="I35" s="20"/>
      <c r="L35" s="20"/>
      <c r="M35" s="20"/>
      <c r="N35" s="20"/>
    </row>
    <row r="36" spans="2:14" x14ac:dyDescent="0.5">
      <c r="B36" s="23"/>
      <c r="G36" s="1"/>
      <c r="H36" s="1"/>
      <c r="I36" s="20"/>
      <c r="L36" s="20"/>
      <c r="M36" s="20"/>
      <c r="N36" s="20"/>
    </row>
    <row r="37" spans="2:14" x14ac:dyDescent="0.5">
      <c r="B37" s="23"/>
      <c r="G37" s="1"/>
      <c r="H37" s="1"/>
      <c r="I37" s="20"/>
      <c r="L37" s="20"/>
      <c r="M37" s="20"/>
      <c r="N37" s="20"/>
    </row>
    <row r="38" spans="2:14" x14ac:dyDescent="0.5">
      <c r="B38" s="23"/>
      <c r="G38" s="1"/>
      <c r="H38" s="1"/>
      <c r="I38" s="20"/>
      <c r="L38" s="20"/>
      <c r="M38" s="20"/>
      <c r="N38" s="20"/>
    </row>
    <row r="39" spans="2:14" x14ac:dyDescent="0.5">
      <c r="B39" s="23"/>
      <c r="G39" s="1"/>
      <c r="H39" s="1"/>
      <c r="I39" s="20"/>
      <c r="L39" s="20"/>
      <c r="M39" s="20"/>
      <c r="N39" s="20"/>
    </row>
    <row r="40" spans="2:14" x14ac:dyDescent="0.5">
      <c r="B40" s="23"/>
      <c r="G40" s="1"/>
      <c r="H40" s="1"/>
      <c r="I40" s="20"/>
      <c r="L40" s="20"/>
      <c r="M40" s="20"/>
      <c r="N40" s="20"/>
    </row>
    <row r="41" spans="2:14" x14ac:dyDescent="0.5">
      <c r="B41" s="23"/>
      <c r="G41" s="1"/>
      <c r="H41" s="1"/>
      <c r="I41" s="20"/>
      <c r="L41" s="20"/>
      <c r="M41" s="20"/>
      <c r="N41" s="20"/>
    </row>
    <row r="42" spans="2:14" x14ac:dyDescent="0.5">
      <c r="B42" s="23"/>
      <c r="G42" s="1"/>
      <c r="H42" s="1"/>
      <c r="I42" s="20"/>
      <c r="L42" s="20"/>
      <c r="M42" s="20"/>
      <c r="N42" s="20"/>
    </row>
    <row r="43" spans="2:14" x14ac:dyDescent="0.5">
      <c r="B43" s="23"/>
      <c r="G43" s="1"/>
      <c r="H43" s="1"/>
      <c r="I43" s="20"/>
      <c r="L43" s="20"/>
      <c r="M43" s="20"/>
      <c r="N43" s="20"/>
    </row>
    <row r="44" spans="2:14" x14ac:dyDescent="0.5">
      <c r="B44" s="23"/>
      <c r="G44" s="1"/>
      <c r="H44" s="1"/>
      <c r="I44" s="20"/>
      <c r="L44" s="20"/>
      <c r="M44" s="20"/>
      <c r="N44" s="20"/>
    </row>
    <row r="45" spans="2:14" x14ac:dyDescent="0.5">
      <c r="B45" s="23"/>
      <c r="C45" s="24"/>
      <c r="G45" s="1"/>
      <c r="H45" s="1"/>
      <c r="I45" s="20"/>
      <c r="L45" s="20"/>
      <c r="M45" s="20"/>
      <c r="N45" s="20"/>
    </row>
    <row r="46" spans="2:14" x14ac:dyDescent="0.5">
      <c r="B46" s="23"/>
      <c r="C46" s="24"/>
      <c r="G46" s="1"/>
      <c r="H46" s="1"/>
      <c r="I46" s="20"/>
      <c r="L46" s="20"/>
      <c r="M46" s="20"/>
      <c r="N46" s="20"/>
    </row>
    <row r="47" spans="2:14" x14ac:dyDescent="0.5">
      <c r="B47" s="23"/>
      <c r="G47" s="1"/>
      <c r="H47" s="1"/>
      <c r="I47" s="20"/>
      <c r="L47" s="20"/>
      <c r="M47" s="20"/>
      <c r="N47" s="20"/>
    </row>
    <row r="48" spans="2:14" x14ac:dyDescent="0.5">
      <c r="B48" s="23"/>
      <c r="G48" s="1"/>
      <c r="H48" s="25"/>
      <c r="I48" s="20"/>
      <c r="L48" s="20"/>
      <c r="M48" s="20"/>
      <c r="N48" s="20"/>
    </row>
    <row r="49" spans="1:14" x14ac:dyDescent="0.5">
      <c r="B49" s="23"/>
      <c r="G49" s="1"/>
      <c r="H49" s="1"/>
      <c r="I49" s="20"/>
      <c r="L49" s="20"/>
      <c r="M49" s="20"/>
      <c r="N49" s="20"/>
    </row>
    <row r="50" spans="1:14" x14ac:dyDescent="0.5">
      <c r="B50" s="23"/>
      <c r="G50" s="1"/>
      <c r="H50" s="1"/>
      <c r="I50" s="20"/>
      <c r="L50" s="20"/>
      <c r="M50" s="20"/>
      <c r="N50" s="20"/>
    </row>
    <row r="51" spans="1:14" x14ac:dyDescent="0.5">
      <c r="B51" s="23"/>
      <c r="G51" s="1"/>
      <c r="H51" s="1"/>
      <c r="I51" s="20"/>
      <c r="L51" s="20"/>
      <c r="M51" s="20"/>
      <c r="N51" s="20"/>
    </row>
    <row r="52" spans="1:14" x14ac:dyDescent="0.5">
      <c r="B52" s="23"/>
      <c r="G52" s="1"/>
      <c r="H52" s="1"/>
      <c r="I52" s="20"/>
      <c r="L52" s="20"/>
      <c r="M52" s="20"/>
      <c r="N52" s="20"/>
    </row>
    <row r="53" spans="1:14" x14ac:dyDescent="0.5">
      <c r="B53" s="23"/>
      <c r="G53" s="1"/>
      <c r="H53" s="1"/>
      <c r="I53" s="20"/>
      <c r="L53" s="20"/>
      <c r="M53" s="20"/>
      <c r="N53" s="20"/>
    </row>
    <row r="54" spans="1:14" x14ac:dyDescent="0.5">
      <c r="B54" s="23"/>
      <c r="G54" s="1"/>
      <c r="H54" s="1"/>
      <c r="I54" s="20"/>
      <c r="L54" s="20"/>
      <c r="M54" s="20"/>
      <c r="N54" s="20"/>
    </row>
    <row r="55" spans="1:14" x14ac:dyDescent="0.5">
      <c r="B55" s="23"/>
      <c r="G55" s="1"/>
      <c r="H55" s="1"/>
      <c r="I55" s="20"/>
      <c r="L55" s="20"/>
      <c r="M55" s="20"/>
      <c r="N55" s="20"/>
    </row>
    <row r="56" spans="1:14" x14ac:dyDescent="0.5">
      <c r="B56" s="23"/>
      <c r="G56" s="1"/>
      <c r="H56" s="1"/>
      <c r="I56" s="20"/>
      <c r="L56" s="20"/>
      <c r="M56" s="20"/>
      <c r="N56" s="20"/>
    </row>
    <row r="57" spans="1:14" x14ac:dyDescent="0.5">
      <c r="B57" s="23"/>
      <c r="G57" s="1"/>
      <c r="H57" s="1"/>
      <c r="I57" s="20"/>
      <c r="L57" s="20"/>
      <c r="M57" s="20"/>
      <c r="N57" s="20"/>
    </row>
    <row r="58" spans="1:14" x14ac:dyDescent="0.5">
      <c r="A58" s="29"/>
      <c r="B58" s="23"/>
      <c r="F58" s="29"/>
      <c r="G58" s="1"/>
      <c r="H58" s="1"/>
      <c r="I58" s="20"/>
      <c r="L58" s="20"/>
      <c r="M58" s="20"/>
      <c r="N58" s="20"/>
    </row>
    <row r="59" spans="1:14" x14ac:dyDescent="0.5">
      <c r="A59" s="29"/>
      <c r="B59" s="23"/>
      <c r="F59" s="29"/>
      <c r="G59" s="1"/>
      <c r="H59" s="1"/>
      <c r="I59" s="20"/>
      <c r="L59" s="20"/>
      <c r="M59" s="20"/>
      <c r="N59" s="20"/>
    </row>
    <row r="60" spans="1:14" x14ac:dyDescent="0.5">
      <c r="A60" s="29"/>
      <c r="B60" s="23"/>
      <c r="F60" s="29"/>
      <c r="G60" s="1"/>
      <c r="H60" s="1"/>
      <c r="I60" s="20"/>
      <c r="L60" s="20"/>
      <c r="M60" s="20"/>
      <c r="N60" s="20"/>
    </row>
    <row r="61" spans="1:14" x14ac:dyDescent="0.5">
      <c r="G61" s="20"/>
      <c r="H61" s="20"/>
      <c r="I61" s="20"/>
      <c r="L61" s="20"/>
      <c r="M61" s="20"/>
      <c r="N61" s="20"/>
    </row>
    <row r="62" spans="1:14" x14ac:dyDescent="0.5">
      <c r="G62" s="20"/>
      <c r="H62" s="20"/>
      <c r="I62" s="20"/>
      <c r="L62" s="20"/>
      <c r="M62" s="20"/>
      <c r="N62" s="20"/>
    </row>
    <row r="63" spans="1:14" x14ac:dyDescent="0.5">
      <c r="B63" s="26"/>
      <c r="G63" s="26"/>
      <c r="H63" s="20"/>
      <c r="I63" s="20"/>
      <c r="L63" s="20"/>
      <c r="M63" s="20"/>
      <c r="N63" s="20"/>
    </row>
    <row r="64" spans="1:14" x14ac:dyDescent="0.5">
      <c r="B64" s="26"/>
      <c r="G64" s="26"/>
      <c r="H64" s="20"/>
      <c r="I64" s="20"/>
      <c r="L64" s="20"/>
      <c r="M64" s="20"/>
      <c r="N64" s="20"/>
    </row>
    <row r="65" spans="2:14" x14ac:dyDescent="0.5">
      <c r="B65" s="26"/>
      <c r="G65" s="26"/>
      <c r="H65" s="20"/>
      <c r="I65" s="20"/>
      <c r="L65" s="20"/>
      <c r="M65" s="20"/>
      <c r="N65" s="20"/>
    </row>
    <row r="66" spans="2:14" x14ac:dyDescent="0.5">
      <c r="B66" s="27"/>
      <c r="G66" s="20"/>
      <c r="H66" s="20"/>
      <c r="I66" s="20"/>
      <c r="L66" s="20"/>
      <c r="M66" s="20"/>
      <c r="N66" s="20"/>
    </row>
    <row r="67" spans="2:14" x14ac:dyDescent="0.5">
      <c r="G67" s="20"/>
      <c r="H67" s="20"/>
      <c r="I67" s="20"/>
      <c r="L67" s="20"/>
      <c r="M67" s="20"/>
      <c r="N67" s="20"/>
    </row>
    <row r="68" spans="2:14" x14ac:dyDescent="0.5">
      <c r="G68" s="20"/>
      <c r="H68" s="20"/>
      <c r="I68" s="20"/>
      <c r="L68" s="20"/>
      <c r="M68" s="20"/>
      <c r="N68" s="20"/>
    </row>
    <row r="69" spans="2:14" x14ac:dyDescent="0.5">
      <c r="G69" s="20"/>
      <c r="H69" s="20"/>
      <c r="I69" s="20"/>
      <c r="L69" s="20"/>
      <c r="M69" s="20"/>
      <c r="N69" s="20"/>
    </row>
    <row r="70" spans="2:14" x14ac:dyDescent="0.5">
      <c r="G70" s="20"/>
      <c r="H70" s="20"/>
      <c r="I70" s="20"/>
      <c r="L70" s="20"/>
      <c r="M70" s="20"/>
      <c r="N70" s="20"/>
    </row>
    <row r="71" spans="2:14" x14ac:dyDescent="0.5">
      <c r="G71" s="20"/>
      <c r="H71" s="20"/>
      <c r="I71" s="20"/>
      <c r="L71" s="20"/>
      <c r="M71" s="20"/>
      <c r="N71" s="20"/>
    </row>
    <row r="72" spans="2:14" x14ac:dyDescent="0.5">
      <c r="G72" s="20"/>
      <c r="H72" s="20"/>
      <c r="I72" s="20"/>
      <c r="L72" s="20"/>
      <c r="M72" s="20"/>
      <c r="N72" s="20"/>
    </row>
    <row r="73" spans="2:14" x14ac:dyDescent="0.5">
      <c r="G73" s="20"/>
      <c r="H73" s="20"/>
      <c r="I73" s="20"/>
      <c r="L73" s="20"/>
      <c r="M73" s="20"/>
      <c r="N73" s="20"/>
    </row>
    <row r="74" spans="2:14" x14ac:dyDescent="0.5">
      <c r="B74" s="27"/>
      <c r="G74" s="20"/>
      <c r="H74" s="20"/>
      <c r="I74" s="20"/>
      <c r="L74" s="20"/>
      <c r="M74" s="20"/>
      <c r="N74" s="20"/>
    </row>
    <row r="75" spans="2:14" ht="16.05" customHeight="1" x14ac:dyDescent="0.5">
      <c r="G75" s="20"/>
      <c r="H75" s="20"/>
      <c r="I75" s="20"/>
      <c r="L75" s="20"/>
      <c r="M75" s="20"/>
      <c r="N75" s="20"/>
    </row>
    <row r="76" spans="2:14" x14ac:dyDescent="0.5">
      <c r="G76" s="20"/>
      <c r="H76" s="20"/>
      <c r="I76" s="20"/>
      <c r="L76" s="20"/>
      <c r="M76" s="20"/>
      <c r="N76" s="20"/>
    </row>
    <row r="77" spans="2:14" x14ac:dyDescent="0.5">
      <c r="G77" s="20"/>
      <c r="H77" s="20"/>
      <c r="I77" s="20"/>
      <c r="L77" s="20"/>
      <c r="M77" s="20"/>
      <c r="N77" s="20"/>
    </row>
    <row r="78" spans="2:14" x14ac:dyDescent="0.5">
      <c r="G78" s="20"/>
      <c r="H78" s="20"/>
      <c r="I78" s="20"/>
      <c r="L78" s="20"/>
      <c r="M78" s="20"/>
      <c r="N78" s="20"/>
    </row>
    <row r="79" spans="2:14" x14ac:dyDescent="0.5">
      <c r="G79" s="20"/>
      <c r="H79" s="20"/>
      <c r="I79" s="20"/>
      <c r="L79" s="20"/>
      <c r="M79" s="20"/>
      <c r="N79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97D3-EECE-430E-83E2-47F03439F70A}">
  <dimension ref="A1:D79"/>
  <sheetViews>
    <sheetView workbookViewId="0">
      <selection activeCell="B25" sqref="B25"/>
    </sheetView>
  </sheetViews>
  <sheetFormatPr defaultRowHeight="16.8" x14ac:dyDescent="0.5"/>
  <cols>
    <col min="1" max="1" width="48.109375" style="5" customWidth="1"/>
    <col min="2" max="2" width="38.5546875" style="9" customWidth="1"/>
    <col min="3" max="3" width="37.5546875" style="9" customWidth="1"/>
    <col min="4" max="4" width="57" style="10" bestFit="1" customWidth="1"/>
  </cols>
  <sheetData>
    <row r="1" spans="1:4" x14ac:dyDescent="0.5">
      <c r="A1" s="2" t="s">
        <v>57</v>
      </c>
      <c r="B1" s="3" t="s">
        <v>4</v>
      </c>
      <c r="C1" s="3" t="s">
        <v>4</v>
      </c>
      <c r="D1" s="4" t="s">
        <v>1</v>
      </c>
    </row>
    <row r="2" spans="1:4" x14ac:dyDescent="0.5">
      <c r="A2" s="6" t="s">
        <v>58</v>
      </c>
      <c r="B2" s="184">
        <v>1401</v>
      </c>
      <c r="C2" s="184">
        <v>1402</v>
      </c>
      <c r="D2" s="7"/>
    </row>
    <row r="3" spans="1:4" x14ac:dyDescent="0.5">
      <c r="A3" s="6" t="s">
        <v>59</v>
      </c>
      <c r="B3" s="185"/>
      <c r="C3" s="185"/>
      <c r="D3" s="7"/>
    </row>
    <row r="4" spans="1:4" x14ac:dyDescent="0.5">
      <c r="A4" s="6" t="s">
        <v>3</v>
      </c>
      <c r="B4" s="3" t="s">
        <v>60</v>
      </c>
      <c r="C4" s="3" t="s">
        <v>60</v>
      </c>
      <c r="D4" s="7"/>
    </row>
    <row r="5" spans="1:4" x14ac:dyDescent="0.5">
      <c r="A5" s="6"/>
      <c r="B5" s="8"/>
      <c r="C5" s="8"/>
      <c r="D5" s="4"/>
    </row>
    <row r="6" spans="1:4" x14ac:dyDescent="0.5">
      <c r="A6" s="6" t="s">
        <v>0</v>
      </c>
      <c r="B6" s="17">
        <v>63058682</v>
      </c>
      <c r="C6" s="3">
        <v>87527276</v>
      </c>
      <c r="D6" s="4" t="s">
        <v>2</v>
      </c>
    </row>
    <row r="7" spans="1:4" x14ac:dyDescent="0.5">
      <c r="A7" s="6" t="s">
        <v>19</v>
      </c>
      <c r="B7" s="17">
        <v>-42036301</v>
      </c>
      <c r="C7" s="3">
        <v>-59713534</v>
      </c>
      <c r="D7" s="4" t="s">
        <v>2</v>
      </c>
    </row>
    <row r="8" spans="1:4" x14ac:dyDescent="0.5">
      <c r="A8" s="6" t="s">
        <v>20</v>
      </c>
      <c r="B8" s="17">
        <v>21022381</v>
      </c>
      <c r="C8" s="3">
        <v>27813742</v>
      </c>
      <c r="D8" s="4" t="s">
        <v>2</v>
      </c>
    </row>
    <row r="9" spans="1:4" x14ac:dyDescent="0.5">
      <c r="A9" s="6" t="s">
        <v>21</v>
      </c>
      <c r="B9" s="17">
        <v>-871460</v>
      </c>
      <c r="C9" s="3">
        <v>-1445213</v>
      </c>
      <c r="D9" s="4" t="s">
        <v>2</v>
      </c>
    </row>
    <row r="10" spans="1:4" x14ac:dyDescent="0.5">
      <c r="A10" s="12" t="s">
        <v>61</v>
      </c>
      <c r="B10" s="17">
        <v>411763</v>
      </c>
      <c r="C10" s="3" t="s">
        <v>63</v>
      </c>
      <c r="D10" s="4" t="s">
        <v>2</v>
      </c>
    </row>
    <row r="11" spans="1:4" x14ac:dyDescent="0.5">
      <c r="A11" s="12" t="s">
        <v>90</v>
      </c>
      <c r="B11" s="17" t="s">
        <v>63</v>
      </c>
      <c r="C11" s="3">
        <v>-190441</v>
      </c>
      <c r="D11" s="4" t="s">
        <v>2</v>
      </c>
    </row>
    <row r="12" spans="1:4" x14ac:dyDescent="0.5">
      <c r="A12" s="6" t="s">
        <v>22</v>
      </c>
      <c r="B12" s="17">
        <v>20562684</v>
      </c>
      <c r="C12" s="3">
        <v>26178088</v>
      </c>
      <c r="D12" s="4" t="s">
        <v>2</v>
      </c>
    </row>
    <row r="13" spans="1:4" x14ac:dyDescent="0.5">
      <c r="A13" s="6" t="s">
        <v>23</v>
      </c>
      <c r="B13" s="17">
        <v>-47620</v>
      </c>
      <c r="C13" s="3">
        <v>-197079</v>
      </c>
      <c r="D13" s="4" t="s">
        <v>2</v>
      </c>
    </row>
    <row r="14" spans="1:4" x14ac:dyDescent="0.5">
      <c r="A14" s="6" t="s">
        <v>24</v>
      </c>
      <c r="B14" s="17">
        <v>3802680</v>
      </c>
      <c r="C14" s="3">
        <v>350511</v>
      </c>
      <c r="D14" s="4" t="s">
        <v>2</v>
      </c>
    </row>
    <row r="15" spans="1:4" x14ac:dyDescent="0.5">
      <c r="A15" s="6" t="s">
        <v>25</v>
      </c>
      <c r="B15" s="17">
        <v>24317744</v>
      </c>
      <c r="C15" s="3">
        <v>26331520</v>
      </c>
      <c r="D15" s="4" t="s">
        <v>2</v>
      </c>
    </row>
    <row r="16" spans="1:4" x14ac:dyDescent="0.5">
      <c r="A16" s="6" t="s">
        <v>26</v>
      </c>
      <c r="B16" s="17">
        <v>-5518952</v>
      </c>
      <c r="C16" s="3">
        <v>-4739673</v>
      </c>
      <c r="D16" s="4" t="s">
        <v>2</v>
      </c>
    </row>
    <row r="17" spans="1:4" x14ac:dyDescent="0.5">
      <c r="A17" s="6" t="s">
        <v>27</v>
      </c>
      <c r="B17" s="17">
        <v>18798792</v>
      </c>
      <c r="C17" s="3">
        <v>21591847</v>
      </c>
      <c r="D17" s="4" t="s">
        <v>2</v>
      </c>
    </row>
    <row r="18" spans="1:4" x14ac:dyDescent="0.5">
      <c r="A18" s="6"/>
      <c r="B18" s="18"/>
      <c r="C18" s="8"/>
      <c r="D18" s="4" t="s">
        <v>2</v>
      </c>
    </row>
    <row r="19" spans="1:4" x14ac:dyDescent="0.5">
      <c r="A19" s="6" t="s">
        <v>28</v>
      </c>
      <c r="B19" s="17">
        <v>61551441</v>
      </c>
      <c r="C19" s="3">
        <v>80998000</v>
      </c>
      <c r="D19" s="4" t="s">
        <v>2</v>
      </c>
    </row>
    <row r="20" spans="1:4" x14ac:dyDescent="0.5">
      <c r="A20" s="6" t="s">
        <v>29</v>
      </c>
      <c r="B20" s="17">
        <v>85491376</v>
      </c>
      <c r="C20" s="3">
        <v>97834416</v>
      </c>
      <c r="D20" s="4" t="s">
        <v>2</v>
      </c>
    </row>
    <row r="21" spans="1:4" x14ac:dyDescent="0.5">
      <c r="A21" s="11" t="s">
        <v>30</v>
      </c>
      <c r="B21" s="17">
        <v>29726304</v>
      </c>
      <c r="C21" s="3">
        <v>79312093</v>
      </c>
      <c r="D21" s="4" t="s">
        <v>2</v>
      </c>
    </row>
    <row r="22" spans="1:4" x14ac:dyDescent="0.5">
      <c r="A22" s="6" t="s">
        <v>31</v>
      </c>
      <c r="B22" s="17">
        <v>39701814</v>
      </c>
      <c r="C22" s="3">
        <v>43542692</v>
      </c>
      <c r="D22" s="4" t="s">
        <v>2</v>
      </c>
    </row>
    <row r="23" spans="1:4" x14ac:dyDescent="0.5">
      <c r="A23" s="6" t="s">
        <v>32</v>
      </c>
      <c r="B23" s="17">
        <v>24000000</v>
      </c>
      <c r="C23" s="3">
        <v>24000000</v>
      </c>
      <c r="D23" s="4" t="s">
        <v>2</v>
      </c>
    </row>
    <row r="24" spans="1:4" x14ac:dyDescent="0.5">
      <c r="A24" s="12" t="s">
        <v>62</v>
      </c>
      <c r="B24" s="17">
        <v>2400000</v>
      </c>
      <c r="C24" s="3">
        <v>2400000</v>
      </c>
      <c r="D24" s="4" t="s">
        <v>2</v>
      </c>
    </row>
    <row r="25" spans="1:4" x14ac:dyDescent="0.5">
      <c r="A25" s="6" t="s">
        <v>33</v>
      </c>
      <c r="B25" s="17">
        <v>51536799</v>
      </c>
      <c r="C25" s="3">
        <v>29928646</v>
      </c>
      <c r="D25" s="4" t="s">
        <v>2</v>
      </c>
    </row>
    <row r="26" spans="1:4" x14ac:dyDescent="0.5">
      <c r="A26" s="12" t="s">
        <v>64</v>
      </c>
      <c r="B26" s="17">
        <v>-322100</v>
      </c>
      <c r="C26" s="3">
        <v>-351015</v>
      </c>
      <c r="D26" s="4" t="s">
        <v>2</v>
      </c>
    </row>
    <row r="27" spans="1:4" x14ac:dyDescent="0.5">
      <c r="A27" s="6" t="s">
        <v>34</v>
      </c>
      <c r="B27" s="17">
        <v>77614699</v>
      </c>
      <c r="C27" s="3">
        <v>55977631</v>
      </c>
      <c r="D27" s="4" t="s">
        <v>2</v>
      </c>
    </row>
    <row r="28" spans="1:4" x14ac:dyDescent="0.5">
      <c r="A28" s="6"/>
      <c r="B28" s="18"/>
      <c r="C28" s="8"/>
      <c r="D28" s="4"/>
    </row>
    <row r="29" spans="1:4" x14ac:dyDescent="0.5">
      <c r="A29" s="6"/>
      <c r="B29" s="18"/>
      <c r="C29" s="8"/>
      <c r="D29" s="4"/>
    </row>
    <row r="30" spans="1:4" x14ac:dyDescent="0.5">
      <c r="A30" s="6" t="s">
        <v>35</v>
      </c>
      <c r="B30" s="17">
        <v>80621838</v>
      </c>
      <c r="C30" s="3">
        <v>92782917</v>
      </c>
      <c r="D30" s="4" t="s">
        <v>2</v>
      </c>
    </row>
    <row r="31" spans="1:4" x14ac:dyDescent="0.5">
      <c r="A31" s="6" t="s">
        <v>36</v>
      </c>
      <c r="B31" s="17">
        <v>348187</v>
      </c>
      <c r="C31" s="3">
        <v>367040</v>
      </c>
      <c r="D31" s="4" t="s">
        <v>2</v>
      </c>
    </row>
    <row r="32" spans="1:4" x14ac:dyDescent="0.5">
      <c r="A32" s="12" t="s">
        <v>65</v>
      </c>
      <c r="B32" s="17">
        <v>20000</v>
      </c>
      <c r="C32" s="3">
        <v>20000</v>
      </c>
      <c r="D32" s="4" t="s">
        <v>2</v>
      </c>
    </row>
    <row r="33" spans="1:4" x14ac:dyDescent="0.5">
      <c r="A33" s="12" t="s">
        <v>66</v>
      </c>
      <c r="B33" s="17">
        <v>4075513</v>
      </c>
      <c r="C33" s="3">
        <v>4075513</v>
      </c>
      <c r="D33" s="4" t="s">
        <v>2</v>
      </c>
    </row>
    <row r="34" spans="1:4" x14ac:dyDescent="0.5">
      <c r="A34" s="12" t="s">
        <v>67</v>
      </c>
      <c r="B34" s="17">
        <v>371</v>
      </c>
      <c r="C34" s="3">
        <v>371</v>
      </c>
      <c r="D34" s="4" t="s">
        <v>2</v>
      </c>
    </row>
    <row r="35" spans="1:4" x14ac:dyDescent="0.5">
      <c r="A35" s="11" t="s">
        <v>37</v>
      </c>
      <c r="B35" s="17">
        <f>B32+B33+B34</f>
        <v>4095884</v>
      </c>
      <c r="C35" s="3">
        <f>C32+C33+C34</f>
        <v>4095884</v>
      </c>
      <c r="D35" s="4" t="s">
        <v>2</v>
      </c>
    </row>
    <row r="36" spans="1:4" x14ac:dyDescent="0.5">
      <c r="A36" s="12" t="s">
        <v>92</v>
      </c>
      <c r="B36" s="17">
        <v>305432</v>
      </c>
      <c r="C36" s="3">
        <v>179735</v>
      </c>
      <c r="D36" s="4" t="s">
        <v>2</v>
      </c>
    </row>
    <row r="37" spans="1:4" x14ac:dyDescent="0.5">
      <c r="A37" s="11" t="s">
        <v>68</v>
      </c>
      <c r="B37" s="17">
        <v>120035</v>
      </c>
      <c r="C37" s="3">
        <v>408840</v>
      </c>
      <c r="D37" s="4" t="s">
        <v>2</v>
      </c>
    </row>
    <row r="38" spans="1:4" x14ac:dyDescent="0.5">
      <c r="A38" s="6" t="s">
        <v>38</v>
      </c>
      <c r="B38" s="17">
        <v>5015533</v>
      </c>
      <c r="C38" s="3">
        <v>15845753</v>
      </c>
      <c r="D38" s="4" t="s">
        <v>2</v>
      </c>
    </row>
    <row r="39" spans="1:4" x14ac:dyDescent="0.5">
      <c r="A39" s="6" t="s">
        <v>39</v>
      </c>
      <c r="B39" s="17">
        <v>5738528</v>
      </c>
      <c r="C39" s="3">
        <v>11852180</v>
      </c>
      <c r="D39" s="4" t="s">
        <v>2</v>
      </c>
    </row>
    <row r="40" spans="1:4" x14ac:dyDescent="0.5">
      <c r="A40" s="11" t="s">
        <v>40</v>
      </c>
      <c r="B40" s="17">
        <v>7656954</v>
      </c>
      <c r="C40" s="3">
        <v>7655881</v>
      </c>
      <c r="D40" s="4" t="s">
        <v>2</v>
      </c>
    </row>
    <row r="41" spans="1:4" x14ac:dyDescent="0.5">
      <c r="A41" s="6" t="s">
        <v>41</v>
      </c>
      <c r="B41" s="17">
        <v>731653</v>
      </c>
      <c r="C41" s="3">
        <v>759621</v>
      </c>
      <c r="D41" s="4" t="s">
        <v>2</v>
      </c>
    </row>
    <row r="42" spans="1:4" x14ac:dyDescent="0.5">
      <c r="A42" s="6" t="s">
        <v>42</v>
      </c>
      <c r="B42" s="17">
        <v>39359771</v>
      </c>
      <c r="C42" s="3">
        <v>41288240</v>
      </c>
      <c r="D42" s="4" t="s">
        <v>2</v>
      </c>
    </row>
    <row r="43" spans="1:4" x14ac:dyDescent="0.5">
      <c r="A43" s="6" t="s">
        <v>43</v>
      </c>
      <c r="B43" s="17">
        <v>3049002</v>
      </c>
      <c r="C43" s="3">
        <v>3596325</v>
      </c>
      <c r="D43" s="4" t="s">
        <v>2</v>
      </c>
    </row>
    <row r="44" spans="1:4" x14ac:dyDescent="0.5">
      <c r="A44" s="6"/>
      <c r="B44" s="18"/>
      <c r="C44" s="8"/>
      <c r="D44" s="4"/>
    </row>
    <row r="45" spans="1:4" x14ac:dyDescent="0.5">
      <c r="A45" s="6" t="s">
        <v>44</v>
      </c>
      <c r="B45" s="17">
        <v>3437884</v>
      </c>
      <c r="C45" s="14">
        <v>3375013</v>
      </c>
      <c r="D45" s="4" t="s">
        <v>2</v>
      </c>
    </row>
    <row r="46" spans="1:4" x14ac:dyDescent="0.5">
      <c r="A46" s="6" t="s">
        <v>45</v>
      </c>
      <c r="B46" s="19">
        <v>8522979</v>
      </c>
      <c r="C46" s="13">
        <v>9793176</v>
      </c>
      <c r="D46" s="4" t="s">
        <v>2</v>
      </c>
    </row>
    <row r="47" spans="1:4" x14ac:dyDescent="0.5">
      <c r="A47" s="6" t="s">
        <v>46</v>
      </c>
      <c r="B47" s="17">
        <v>6328607</v>
      </c>
      <c r="C47" s="3">
        <v>8510174</v>
      </c>
      <c r="D47" s="4" t="s">
        <v>2</v>
      </c>
    </row>
    <row r="48" spans="1:4" x14ac:dyDescent="0.5">
      <c r="A48" s="6" t="s">
        <v>47</v>
      </c>
      <c r="B48" s="17">
        <v>4289783</v>
      </c>
      <c r="C48" s="3">
        <v>43247607</v>
      </c>
      <c r="D48" s="4" t="s">
        <v>2</v>
      </c>
    </row>
    <row r="49" spans="1:4" x14ac:dyDescent="0.5">
      <c r="A49" s="12" t="s">
        <v>70</v>
      </c>
      <c r="B49" s="17">
        <v>2869417</v>
      </c>
      <c r="C49" s="3">
        <v>10470552</v>
      </c>
      <c r="D49" s="4" t="s">
        <v>2</v>
      </c>
    </row>
    <row r="50" spans="1:4" x14ac:dyDescent="0.5">
      <c r="A50" s="6" t="s">
        <v>48</v>
      </c>
      <c r="B50" s="17">
        <v>38200556</v>
      </c>
      <c r="C50" s="3">
        <v>41679659</v>
      </c>
      <c r="D50" s="4" t="s">
        <v>2</v>
      </c>
    </row>
    <row r="51" spans="1:4" x14ac:dyDescent="0.5">
      <c r="A51" s="12" t="s">
        <v>69</v>
      </c>
      <c r="B51" s="17">
        <v>1501258</v>
      </c>
      <c r="C51" s="3">
        <v>1863033</v>
      </c>
      <c r="D51" s="4" t="s">
        <v>2</v>
      </c>
    </row>
    <row r="52" spans="1:4" x14ac:dyDescent="0.5">
      <c r="A52" s="12" t="s">
        <v>71</v>
      </c>
      <c r="B52" s="17">
        <v>4297634</v>
      </c>
      <c r="C52" s="3">
        <v>3915571</v>
      </c>
      <c r="D52" s="4" t="s">
        <v>2</v>
      </c>
    </row>
    <row r="53" spans="1:4" x14ac:dyDescent="0.5">
      <c r="A53" s="6"/>
      <c r="B53" s="18"/>
      <c r="C53" s="8"/>
      <c r="D53" s="4"/>
    </row>
    <row r="54" spans="1:4" x14ac:dyDescent="0.5">
      <c r="A54" s="6" t="s">
        <v>49</v>
      </c>
      <c r="B54" s="17">
        <v>16252047</v>
      </c>
      <c r="C54" s="3">
        <v>19419300</v>
      </c>
      <c r="D54" s="4" t="s">
        <v>2</v>
      </c>
    </row>
    <row r="55" spans="1:4" x14ac:dyDescent="0.5">
      <c r="A55" s="6" t="s">
        <v>50</v>
      </c>
      <c r="B55" s="17">
        <v>-2450846</v>
      </c>
      <c r="C55" s="3">
        <v>-2558105</v>
      </c>
      <c r="D55" s="4" t="s">
        <v>2</v>
      </c>
    </row>
    <row r="56" spans="1:4" x14ac:dyDescent="0.5">
      <c r="A56" s="11" t="s">
        <v>51</v>
      </c>
      <c r="B56" s="17">
        <v>-6395748</v>
      </c>
      <c r="C56" s="3">
        <v>-9458509</v>
      </c>
      <c r="D56" s="4" t="s">
        <v>2</v>
      </c>
    </row>
    <row r="57" spans="1:4" x14ac:dyDescent="0.5">
      <c r="A57" s="6" t="s">
        <v>52</v>
      </c>
      <c r="B57" s="17">
        <v>-2890279</v>
      </c>
      <c r="C57" s="3">
        <v>3615690</v>
      </c>
      <c r="D57" s="4" t="s">
        <v>2</v>
      </c>
    </row>
    <row r="58" spans="1:4" x14ac:dyDescent="0.5">
      <c r="A58" s="21" t="s">
        <v>72</v>
      </c>
      <c r="B58" s="17">
        <v>9923030</v>
      </c>
      <c r="C58" s="3">
        <v>5015532</v>
      </c>
      <c r="D58" s="4" t="s">
        <v>2</v>
      </c>
    </row>
    <row r="59" spans="1:4" x14ac:dyDescent="0.5">
      <c r="A59" s="21" t="s">
        <v>73</v>
      </c>
      <c r="B59" s="17">
        <v>382230</v>
      </c>
      <c r="C59" s="3">
        <v>-188156</v>
      </c>
      <c r="D59" s="4" t="s">
        <v>2</v>
      </c>
    </row>
    <row r="60" spans="1:4" x14ac:dyDescent="0.5">
      <c r="A60" s="21" t="s">
        <v>74</v>
      </c>
      <c r="B60" s="17">
        <v>14820434</v>
      </c>
      <c r="C60" s="3">
        <v>15845753</v>
      </c>
      <c r="D60" s="4" t="s">
        <v>2</v>
      </c>
    </row>
    <row r="61" spans="1:4" x14ac:dyDescent="0.5">
      <c r="A61" s="6"/>
      <c r="B61" s="8"/>
      <c r="C61" s="8"/>
      <c r="D61" s="4"/>
    </row>
    <row r="62" spans="1:4" x14ac:dyDescent="0.5">
      <c r="A62" s="6"/>
      <c r="B62" s="8"/>
      <c r="C62" s="8"/>
      <c r="D62" s="4"/>
    </row>
    <row r="63" spans="1:4" x14ac:dyDescent="0.5">
      <c r="A63" s="6" t="s">
        <v>54</v>
      </c>
      <c r="B63" s="15">
        <f>(C6-B6)*100/B6</f>
        <v>38.80289473858651</v>
      </c>
      <c r="C63" s="105"/>
      <c r="D63" s="1" t="s">
        <v>75</v>
      </c>
    </row>
    <row r="64" spans="1:4" x14ac:dyDescent="0.5">
      <c r="A64" s="6" t="s">
        <v>55</v>
      </c>
      <c r="B64" s="15">
        <f>(C8-B8)*100/B8</f>
        <v>32.305384437661935</v>
      </c>
      <c r="C64" s="105"/>
      <c r="D64" s="1" t="s">
        <v>75</v>
      </c>
    </row>
    <row r="65" spans="1:4" x14ac:dyDescent="0.5">
      <c r="A65" s="6" t="s">
        <v>56</v>
      </c>
      <c r="B65" s="15">
        <f>(C19+C20-(B19+B20))*100/(B19+B20)</f>
        <v>21.61928045760984</v>
      </c>
      <c r="C65" s="105"/>
      <c r="D65" s="1" t="s">
        <v>76</v>
      </c>
    </row>
    <row r="66" spans="1:4" x14ac:dyDescent="0.5">
      <c r="A66" s="6" t="s">
        <v>5</v>
      </c>
      <c r="B66" s="16">
        <v>27600000</v>
      </c>
      <c r="C66" s="3">
        <v>43200000</v>
      </c>
      <c r="D66" s="1" t="s">
        <v>77</v>
      </c>
    </row>
    <row r="67" spans="1:4" x14ac:dyDescent="0.5">
      <c r="A67" s="6" t="s">
        <v>6</v>
      </c>
      <c r="B67" s="3" t="s">
        <v>107</v>
      </c>
      <c r="C67" s="3" t="s">
        <v>107</v>
      </c>
      <c r="D67" s="1" t="s">
        <v>77</v>
      </c>
    </row>
    <row r="68" spans="1:4" x14ac:dyDescent="0.5">
      <c r="A68" s="6" t="s">
        <v>7</v>
      </c>
      <c r="B68" s="3">
        <f>22601323+27600000</f>
        <v>50201323</v>
      </c>
      <c r="C68" s="3">
        <f>29928646+43200000</f>
        <v>73128646</v>
      </c>
      <c r="D68" s="1" t="s">
        <v>175</v>
      </c>
    </row>
    <row r="69" spans="1:4" x14ac:dyDescent="0.5">
      <c r="A69" s="6" t="s">
        <v>8</v>
      </c>
      <c r="B69" s="106">
        <v>1707</v>
      </c>
      <c r="C69" s="106">
        <v>1770</v>
      </c>
      <c r="D69" s="1" t="s">
        <v>78</v>
      </c>
    </row>
    <row r="70" spans="1:4" x14ac:dyDescent="0.5">
      <c r="A70" s="6" t="s">
        <v>9</v>
      </c>
      <c r="B70" s="3" t="s">
        <v>176</v>
      </c>
      <c r="C70" s="105"/>
      <c r="D70" s="1" t="s">
        <v>79</v>
      </c>
    </row>
    <row r="71" spans="1:4" x14ac:dyDescent="0.5">
      <c r="A71" s="6" t="s">
        <v>10</v>
      </c>
      <c r="B71" s="3" t="s">
        <v>80</v>
      </c>
      <c r="C71" s="105"/>
      <c r="D71" s="1" t="s">
        <v>81</v>
      </c>
    </row>
    <row r="72" spans="1:4" x14ac:dyDescent="0.5">
      <c r="A72" s="6" t="s">
        <v>14</v>
      </c>
      <c r="B72" s="3" t="s">
        <v>177</v>
      </c>
      <c r="C72" s="3" t="s">
        <v>177</v>
      </c>
      <c r="D72" s="1" t="s">
        <v>82</v>
      </c>
    </row>
    <row r="73" spans="1:4" x14ac:dyDescent="0.5">
      <c r="A73" s="6" t="s">
        <v>11</v>
      </c>
      <c r="B73" s="3" t="s">
        <v>178</v>
      </c>
      <c r="C73" s="3" t="s">
        <v>178</v>
      </c>
      <c r="D73" s="1" t="s">
        <v>83</v>
      </c>
    </row>
    <row r="74" spans="1:4" x14ac:dyDescent="0.5">
      <c r="A74" s="6" t="s">
        <v>12</v>
      </c>
      <c r="B74" s="16">
        <v>39559310</v>
      </c>
      <c r="C74" s="3">
        <v>48995926</v>
      </c>
      <c r="D74" s="1" t="s">
        <v>84</v>
      </c>
    </row>
    <row r="75" spans="1:4" x14ac:dyDescent="0.5">
      <c r="A75" s="6" t="s">
        <v>13</v>
      </c>
      <c r="B75" s="3">
        <f>782512+1757883+125877+115209</f>
        <v>2781481</v>
      </c>
      <c r="C75" s="3">
        <f>173055+211162+2897499+1271577</f>
        <v>4553293</v>
      </c>
      <c r="D75" s="1" t="s">
        <v>85</v>
      </c>
    </row>
    <row r="76" spans="1:4" x14ac:dyDescent="0.5">
      <c r="A76" s="6" t="s">
        <v>15</v>
      </c>
      <c r="B76" s="3">
        <v>43897289</v>
      </c>
      <c r="C76" s="3">
        <v>64390563</v>
      </c>
      <c r="D76" s="1" t="s">
        <v>86</v>
      </c>
    </row>
    <row r="77" spans="1:4" x14ac:dyDescent="0.5">
      <c r="A77" s="6" t="s">
        <v>16</v>
      </c>
      <c r="B77" s="3">
        <f>292760+3958+5363</f>
        <v>302081</v>
      </c>
      <c r="C77" s="3">
        <f>338332+5688+6235</f>
        <v>350255</v>
      </c>
      <c r="D77" s="1" t="s">
        <v>87</v>
      </c>
    </row>
    <row r="78" spans="1:4" x14ac:dyDescent="0.5">
      <c r="A78" s="6" t="s">
        <v>17</v>
      </c>
      <c r="B78" s="3" t="s">
        <v>179</v>
      </c>
      <c r="C78" s="3" t="s">
        <v>179</v>
      </c>
      <c r="D78" s="1" t="s">
        <v>88</v>
      </c>
    </row>
    <row r="79" spans="1:4" x14ac:dyDescent="0.5">
      <c r="A79" s="6" t="s">
        <v>18</v>
      </c>
      <c r="B79" s="3" t="s">
        <v>89</v>
      </c>
      <c r="C79" s="3" t="s">
        <v>89</v>
      </c>
      <c r="D79" s="1" t="s">
        <v>91</v>
      </c>
    </row>
  </sheetData>
  <mergeCells count="2"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5531-CFEC-4E6C-BEB6-1C14B73D35B2}">
  <dimension ref="A1:D100"/>
  <sheetViews>
    <sheetView workbookViewId="0">
      <selection activeCell="A4" sqref="A4"/>
    </sheetView>
  </sheetViews>
  <sheetFormatPr defaultRowHeight="14.4" x14ac:dyDescent="0.3"/>
  <cols>
    <col min="1" max="1" width="59.88671875" customWidth="1"/>
    <col min="2" max="2" width="27.21875" style="45" customWidth="1"/>
    <col min="3" max="3" width="20.88671875" style="45" customWidth="1"/>
    <col min="4" max="4" width="21.21875" customWidth="1"/>
  </cols>
  <sheetData>
    <row r="1" spans="1:4" ht="16.8" x14ac:dyDescent="0.5">
      <c r="A1" s="35" t="s">
        <v>119</v>
      </c>
      <c r="B1" s="34" t="s">
        <v>4</v>
      </c>
      <c r="C1" s="34" t="s">
        <v>4</v>
      </c>
      <c r="D1" s="30" t="s">
        <v>1</v>
      </c>
    </row>
    <row r="2" spans="1:4" ht="16.8" x14ac:dyDescent="0.5">
      <c r="A2" s="31" t="s">
        <v>120</v>
      </c>
      <c r="B2" s="186">
        <v>1401</v>
      </c>
      <c r="C2" s="186">
        <v>1402</v>
      </c>
      <c r="D2" s="32"/>
    </row>
    <row r="3" spans="1:4" ht="16.8" x14ac:dyDescent="0.5">
      <c r="A3" s="31" t="s">
        <v>121</v>
      </c>
      <c r="B3" s="187"/>
      <c r="C3" s="187"/>
      <c r="D3" s="32"/>
    </row>
    <row r="4" spans="1:4" ht="16.8" x14ac:dyDescent="0.5">
      <c r="A4" s="31" t="s">
        <v>3</v>
      </c>
      <c r="B4" s="34" t="s">
        <v>60</v>
      </c>
      <c r="C4" s="34" t="s">
        <v>60</v>
      </c>
      <c r="D4" s="32"/>
    </row>
    <row r="5" spans="1:4" ht="16.8" x14ac:dyDescent="0.5">
      <c r="A5" s="31"/>
      <c r="B5" s="30"/>
      <c r="C5" s="30"/>
      <c r="D5" s="30"/>
    </row>
    <row r="6" spans="1:4" ht="16.8" x14ac:dyDescent="0.5">
      <c r="A6" s="31" t="s">
        <v>0</v>
      </c>
      <c r="B6" s="34">
        <v>53579357</v>
      </c>
      <c r="C6" s="34">
        <v>61847726</v>
      </c>
      <c r="D6" s="30" t="s">
        <v>2</v>
      </c>
    </row>
    <row r="7" spans="1:4" ht="16.8" x14ac:dyDescent="0.5">
      <c r="A7" s="31" t="s">
        <v>19</v>
      </c>
      <c r="B7" s="100">
        <v>-44752173</v>
      </c>
      <c r="C7" s="100">
        <v>-43570676</v>
      </c>
      <c r="D7" s="30" t="s">
        <v>2</v>
      </c>
    </row>
    <row r="8" spans="1:4" ht="16.8" x14ac:dyDescent="0.5">
      <c r="A8" s="31" t="s">
        <v>20</v>
      </c>
      <c r="B8" s="34">
        <v>8827184</v>
      </c>
      <c r="C8" s="34">
        <v>18277050</v>
      </c>
      <c r="D8" s="30" t="s">
        <v>2</v>
      </c>
    </row>
    <row r="9" spans="1:4" ht="16.8" x14ac:dyDescent="0.5">
      <c r="A9" s="31" t="s">
        <v>21</v>
      </c>
      <c r="B9" s="100">
        <v>-796349</v>
      </c>
      <c r="C9" s="100">
        <v>-1238119</v>
      </c>
      <c r="D9" s="30" t="s">
        <v>2</v>
      </c>
    </row>
    <row r="10" spans="1:4" ht="16.8" x14ac:dyDescent="0.5">
      <c r="A10" s="31" t="s">
        <v>22</v>
      </c>
      <c r="B10" s="34">
        <v>9345757</v>
      </c>
      <c r="C10" s="34">
        <v>17530816</v>
      </c>
      <c r="D10" s="30" t="s">
        <v>2</v>
      </c>
    </row>
    <row r="11" spans="1:4" ht="16.8" x14ac:dyDescent="0.5">
      <c r="A11" s="31" t="s">
        <v>23</v>
      </c>
      <c r="B11" s="100">
        <v>-761008</v>
      </c>
      <c r="C11" s="100">
        <v>-1047030</v>
      </c>
      <c r="D11" s="30" t="s">
        <v>2</v>
      </c>
    </row>
    <row r="12" spans="1:4" ht="16.8" x14ac:dyDescent="0.5">
      <c r="A12" s="31" t="s">
        <v>24</v>
      </c>
      <c r="B12" s="34">
        <v>606147</v>
      </c>
      <c r="C12" s="34">
        <v>1538447</v>
      </c>
      <c r="D12" s="30" t="s">
        <v>2</v>
      </c>
    </row>
    <row r="13" spans="1:4" ht="16.8" x14ac:dyDescent="0.5">
      <c r="A13" s="31" t="s">
        <v>25</v>
      </c>
      <c r="B13" s="34">
        <v>9190896</v>
      </c>
      <c r="C13" s="34">
        <v>18022233</v>
      </c>
      <c r="D13" s="30" t="s">
        <v>2</v>
      </c>
    </row>
    <row r="14" spans="1:4" ht="16.8" x14ac:dyDescent="0.5">
      <c r="A14" s="31" t="s">
        <v>26</v>
      </c>
      <c r="B14" s="100">
        <v>-643123</v>
      </c>
      <c r="C14" s="100">
        <v>-1673119</v>
      </c>
      <c r="D14" s="30" t="s">
        <v>2</v>
      </c>
    </row>
    <row r="15" spans="1:4" ht="16.8" x14ac:dyDescent="0.5">
      <c r="A15" s="31" t="s">
        <v>27</v>
      </c>
      <c r="B15" s="34">
        <v>8547773</v>
      </c>
      <c r="C15" s="34">
        <v>16349114</v>
      </c>
      <c r="D15" s="30" t="s">
        <v>2</v>
      </c>
    </row>
    <row r="16" spans="1:4" ht="16.8" x14ac:dyDescent="0.5">
      <c r="A16" s="31"/>
      <c r="B16" s="30"/>
      <c r="C16" s="30"/>
      <c r="D16" s="30"/>
    </row>
    <row r="17" spans="1:4" ht="16.8" x14ac:dyDescent="0.5">
      <c r="A17" s="31" t="s">
        <v>28</v>
      </c>
      <c r="B17" s="34">
        <v>30842701</v>
      </c>
      <c r="C17" s="34">
        <v>44693274</v>
      </c>
      <c r="D17" s="30" t="s">
        <v>2</v>
      </c>
    </row>
    <row r="18" spans="1:4" ht="16.8" x14ac:dyDescent="0.5">
      <c r="A18" s="31" t="s">
        <v>29</v>
      </c>
      <c r="B18" s="34">
        <v>4483636</v>
      </c>
      <c r="C18" s="34">
        <v>5234127</v>
      </c>
      <c r="D18" s="30" t="s">
        <v>2</v>
      </c>
    </row>
    <row r="19" spans="1:4" ht="16.8" x14ac:dyDescent="0.5">
      <c r="A19" s="31" t="s">
        <v>30</v>
      </c>
      <c r="B19" s="34">
        <v>11193647</v>
      </c>
      <c r="C19" s="34">
        <v>13914905</v>
      </c>
      <c r="D19" s="30" t="s">
        <v>2</v>
      </c>
    </row>
    <row r="20" spans="1:4" ht="16.8" x14ac:dyDescent="0.5">
      <c r="A20" s="31" t="s">
        <v>31</v>
      </c>
      <c r="B20" s="34">
        <v>246598</v>
      </c>
      <c r="C20" s="34">
        <v>429190</v>
      </c>
      <c r="D20" s="30" t="s">
        <v>2</v>
      </c>
    </row>
    <row r="21" spans="1:4" ht="16.8" x14ac:dyDescent="0.5">
      <c r="A21" s="31" t="s">
        <v>32</v>
      </c>
      <c r="B21" s="34">
        <v>8458000</v>
      </c>
      <c r="C21" s="34">
        <v>15000000</v>
      </c>
      <c r="D21" s="30" t="s">
        <v>2</v>
      </c>
    </row>
    <row r="22" spans="1:4" ht="16.8" x14ac:dyDescent="0.5">
      <c r="A22" s="31" t="s">
        <v>33</v>
      </c>
      <c r="B22" s="34">
        <v>14754903</v>
      </c>
      <c r="C22" s="34">
        <v>19092661</v>
      </c>
      <c r="D22" s="30" t="s">
        <v>2</v>
      </c>
    </row>
    <row r="23" spans="1:4" ht="16.8" x14ac:dyDescent="0.5">
      <c r="A23" s="31" t="s">
        <v>34</v>
      </c>
      <c r="B23" s="34">
        <v>23886092</v>
      </c>
      <c r="C23" s="34">
        <v>35583306</v>
      </c>
      <c r="D23" s="30" t="s">
        <v>2</v>
      </c>
    </row>
    <row r="24" spans="1:4" ht="16.8" x14ac:dyDescent="0.5">
      <c r="A24" s="31"/>
      <c r="B24" s="30"/>
      <c r="C24" s="30"/>
      <c r="D24" s="30"/>
    </row>
    <row r="25" spans="1:4" ht="16.8" x14ac:dyDescent="0.5">
      <c r="A25" s="31"/>
      <c r="B25" s="30"/>
      <c r="C25" s="30"/>
      <c r="D25" s="30"/>
    </row>
    <row r="26" spans="1:4" ht="16.8" x14ac:dyDescent="0.5">
      <c r="A26" s="31" t="s">
        <v>35</v>
      </c>
      <c r="B26" s="34">
        <v>2103792</v>
      </c>
      <c r="C26" s="34">
        <v>4479087</v>
      </c>
      <c r="D26" s="30" t="s">
        <v>2</v>
      </c>
    </row>
    <row r="27" spans="1:4" ht="16.8" x14ac:dyDescent="0.5">
      <c r="A27" s="31" t="s">
        <v>36</v>
      </c>
      <c r="B27" s="34">
        <v>186847</v>
      </c>
      <c r="C27" s="34">
        <v>262006</v>
      </c>
      <c r="D27" s="30" t="s">
        <v>2</v>
      </c>
    </row>
    <row r="28" spans="1:4" ht="16.8" x14ac:dyDescent="0.5">
      <c r="A28" s="31" t="s">
        <v>37</v>
      </c>
      <c r="B28" s="34">
        <v>2007782</v>
      </c>
      <c r="C28" s="34">
        <v>289634</v>
      </c>
      <c r="D28" s="30" t="s">
        <v>2</v>
      </c>
    </row>
    <row r="29" spans="1:4" ht="16.8" x14ac:dyDescent="0.5">
      <c r="A29" s="31" t="s">
        <v>38</v>
      </c>
      <c r="B29" s="34">
        <v>4736393</v>
      </c>
      <c r="C29" s="34">
        <v>2935207</v>
      </c>
      <c r="D29" s="30" t="s">
        <v>2</v>
      </c>
    </row>
    <row r="30" spans="1:4" ht="16.8" x14ac:dyDescent="0.5">
      <c r="A30" s="31" t="s">
        <v>39</v>
      </c>
      <c r="B30" s="104">
        <v>21869</v>
      </c>
      <c r="C30" s="104">
        <v>15773649</v>
      </c>
      <c r="D30" s="40" t="s">
        <v>2</v>
      </c>
    </row>
    <row r="31" spans="1:4" ht="16.8" x14ac:dyDescent="0.5">
      <c r="A31" s="31" t="s">
        <v>40</v>
      </c>
      <c r="B31" s="104"/>
      <c r="C31" s="104">
        <v>380248</v>
      </c>
      <c r="D31" s="40" t="s">
        <v>2</v>
      </c>
    </row>
    <row r="32" spans="1:4" ht="16.8" x14ac:dyDescent="0.5">
      <c r="A32" s="31" t="s">
        <v>41</v>
      </c>
      <c r="B32" s="34">
        <v>1367621</v>
      </c>
      <c r="C32" s="34">
        <v>4567623</v>
      </c>
      <c r="D32" s="30" t="s">
        <v>2</v>
      </c>
    </row>
    <row r="33" spans="1:4" ht="16.8" x14ac:dyDescent="0.5">
      <c r="A33" s="31" t="s">
        <v>42</v>
      </c>
      <c r="B33" s="34">
        <v>10345540</v>
      </c>
      <c r="C33" s="34">
        <v>18393685</v>
      </c>
      <c r="D33" s="30" t="s">
        <v>2</v>
      </c>
    </row>
    <row r="34" spans="1:4" ht="16.8" x14ac:dyDescent="0.5">
      <c r="A34" s="31" t="s">
        <v>43</v>
      </c>
      <c r="B34" s="34">
        <v>894720</v>
      </c>
      <c r="C34" s="34">
        <v>2642862</v>
      </c>
      <c r="D34" s="30" t="s">
        <v>2</v>
      </c>
    </row>
    <row r="35" spans="1:4" ht="16.8" x14ac:dyDescent="0.5">
      <c r="A35" s="101" t="s">
        <v>122</v>
      </c>
      <c r="B35" s="30">
        <v>13468915</v>
      </c>
      <c r="C35" s="30">
        <v>16153897</v>
      </c>
      <c r="D35" s="101"/>
    </row>
    <row r="36" spans="1:4" ht="16.8" x14ac:dyDescent="0.5">
      <c r="A36" s="31" t="s">
        <v>44</v>
      </c>
      <c r="B36" s="34">
        <v>2856728</v>
      </c>
      <c r="C36" s="34">
        <v>1204249</v>
      </c>
      <c r="D36" s="30" t="s">
        <v>2</v>
      </c>
    </row>
    <row r="37" spans="1:4" ht="16.8" x14ac:dyDescent="0.5">
      <c r="A37" s="31" t="s">
        <v>45</v>
      </c>
      <c r="B37" s="34">
        <v>1503098</v>
      </c>
      <c r="C37" s="34">
        <v>2582106</v>
      </c>
      <c r="D37" s="30" t="s">
        <v>2</v>
      </c>
    </row>
    <row r="38" spans="1:4" ht="16.8" x14ac:dyDescent="0.5">
      <c r="A38" s="31" t="s">
        <v>46</v>
      </c>
      <c r="B38" s="34">
        <v>164693</v>
      </c>
      <c r="C38" s="34">
        <v>1204842</v>
      </c>
      <c r="D38" s="30" t="s">
        <v>2</v>
      </c>
    </row>
    <row r="39" spans="1:4" ht="16.8" x14ac:dyDescent="0.5">
      <c r="A39" s="31" t="s">
        <v>47</v>
      </c>
      <c r="B39" s="34">
        <v>2944191</v>
      </c>
      <c r="C39" s="34">
        <v>97940</v>
      </c>
      <c r="D39" s="30" t="s">
        <v>2</v>
      </c>
    </row>
    <row r="40" spans="1:4" ht="16.8" x14ac:dyDescent="0.5">
      <c r="A40" s="31" t="s">
        <v>105</v>
      </c>
      <c r="B40" s="34">
        <v>2454928</v>
      </c>
      <c r="C40" s="34">
        <v>8357621</v>
      </c>
      <c r="D40" s="30" t="s">
        <v>2</v>
      </c>
    </row>
    <row r="41" spans="1:4" ht="16.8" x14ac:dyDescent="0.5">
      <c r="A41" s="31" t="s">
        <v>48</v>
      </c>
      <c r="B41" s="34">
        <v>0</v>
      </c>
      <c r="C41" s="34">
        <v>0</v>
      </c>
      <c r="D41" s="30" t="s">
        <v>2</v>
      </c>
    </row>
    <row r="42" spans="1:4" ht="16.8" x14ac:dyDescent="0.5">
      <c r="A42" s="31"/>
      <c r="B42" s="30"/>
      <c r="C42" s="30"/>
      <c r="D42" s="30"/>
    </row>
    <row r="43" spans="1:4" ht="16.8" x14ac:dyDescent="0.5">
      <c r="A43" s="31" t="s">
        <v>49</v>
      </c>
      <c r="B43" s="34">
        <v>10834167</v>
      </c>
      <c r="C43" s="34">
        <v>3446869</v>
      </c>
      <c r="D43" s="30" t="s">
        <v>2</v>
      </c>
    </row>
    <row r="44" spans="1:4" ht="16.8" x14ac:dyDescent="0.5">
      <c r="A44" s="31" t="s">
        <v>50</v>
      </c>
      <c r="B44" s="100">
        <v>-1236858</v>
      </c>
      <c r="C44" s="100">
        <v>-632970</v>
      </c>
      <c r="D44" s="30" t="s">
        <v>2</v>
      </c>
    </row>
    <row r="45" spans="1:4" ht="16.8" x14ac:dyDescent="0.5">
      <c r="A45" s="31" t="s">
        <v>51</v>
      </c>
      <c r="B45" s="100">
        <v>-4346346</v>
      </c>
      <c r="C45" s="100">
        <v>-2019706</v>
      </c>
      <c r="D45" s="30" t="s">
        <v>2</v>
      </c>
    </row>
    <row r="46" spans="1:4" ht="16.8" x14ac:dyDescent="0.5">
      <c r="A46" s="31" t="s">
        <v>52</v>
      </c>
      <c r="B46" s="100">
        <v>-2164722</v>
      </c>
      <c r="C46" s="100">
        <v>-2595072</v>
      </c>
      <c r="D46" s="30" t="s">
        <v>2</v>
      </c>
    </row>
    <row r="47" spans="1:4" ht="16.8" x14ac:dyDescent="0.5">
      <c r="A47" s="31"/>
      <c r="B47" s="30"/>
      <c r="C47" s="30"/>
      <c r="D47" s="30"/>
    </row>
    <row r="48" spans="1:4" ht="16.8" x14ac:dyDescent="0.5">
      <c r="A48" s="31"/>
      <c r="B48" s="30"/>
      <c r="C48" s="30"/>
      <c r="D48" s="30"/>
    </row>
    <row r="49" spans="1:4" ht="16.8" x14ac:dyDescent="0.5">
      <c r="A49" s="31" t="s">
        <v>54</v>
      </c>
      <c r="B49" s="34">
        <v>1.9458476489879004</v>
      </c>
      <c r="C49" s="34">
        <v>15.432004904426158</v>
      </c>
      <c r="D49" s="102" t="s">
        <v>123</v>
      </c>
    </row>
    <row r="50" spans="1:4" ht="16.8" x14ac:dyDescent="0.5">
      <c r="A50" s="31" t="s">
        <v>55</v>
      </c>
      <c r="B50" s="34">
        <v>11.402974285089755</v>
      </c>
      <c r="C50" s="34">
        <v>107.05414093554637</v>
      </c>
      <c r="D50" s="102" t="s">
        <v>123</v>
      </c>
    </row>
    <row r="51" spans="1:4" ht="16.8" x14ac:dyDescent="0.5">
      <c r="A51" s="31" t="s">
        <v>56</v>
      </c>
      <c r="B51" s="34">
        <v>4.0921533545723383</v>
      </c>
      <c r="C51" s="34">
        <v>41.331950153790359</v>
      </c>
      <c r="D51" s="102" t="s">
        <v>124</v>
      </c>
    </row>
    <row r="52" spans="1:4" ht="16.8" x14ac:dyDescent="0.5">
      <c r="A52" s="31" t="s">
        <v>5</v>
      </c>
      <c r="B52" s="34">
        <v>3195400</v>
      </c>
      <c r="C52" s="34">
        <v>4651900</v>
      </c>
      <c r="D52" s="102" t="s">
        <v>125</v>
      </c>
    </row>
    <row r="53" spans="1:4" ht="16.8" x14ac:dyDescent="0.5">
      <c r="A53" s="31" t="s">
        <v>6</v>
      </c>
      <c r="B53" s="34">
        <v>6000000</v>
      </c>
      <c r="C53" s="34">
        <v>6542000</v>
      </c>
      <c r="D53" s="102" t="s">
        <v>126</v>
      </c>
    </row>
    <row r="54" spans="1:4" ht="16.8" x14ac:dyDescent="0.5">
      <c r="A54" s="31" t="s">
        <v>7</v>
      </c>
      <c r="B54" s="34">
        <v>17950303</v>
      </c>
      <c r="C54" s="34">
        <v>23654561</v>
      </c>
      <c r="D54" s="102" t="s">
        <v>125</v>
      </c>
    </row>
    <row r="55" spans="1:4" ht="16.8" x14ac:dyDescent="0.5">
      <c r="A55" s="31" t="s">
        <v>8</v>
      </c>
      <c r="B55" s="34">
        <v>383</v>
      </c>
      <c r="C55" s="34">
        <v>447</v>
      </c>
      <c r="D55" s="102" t="s">
        <v>75</v>
      </c>
    </row>
    <row r="56" spans="1:4" ht="16.8" x14ac:dyDescent="0.5">
      <c r="A56" s="31" t="s">
        <v>9</v>
      </c>
      <c r="B56" s="34" t="s">
        <v>127</v>
      </c>
      <c r="C56" s="34" t="s">
        <v>127</v>
      </c>
      <c r="D56" s="102" t="s">
        <v>76</v>
      </c>
    </row>
    <row r="57" spans="1:4" ht="16.8" x14ac:dyDescent="0.5">
      <c r="A57" s="31" t="s">
        <v>10</v>
      </c>
      <c r="B57" s="103" t="s">
        <v>128</v>
      </c>
      <c r="C57" s="103" t="s">
        <v>128</v>
      </c>
      <c r="D57" s="102" t="s">
        <v>77</v>
      </c>
    </row>
    <row r="58" spans="1:4" ht="16.8" x14ac:dyDescent="0.5">
      <c r="A58" s="31" t="s">
        <v>14</v>
      </c>
      <c r="B58" s="34" t="s">
        <v>171</v>
      </c>
      <c r="C58" s="34" t="s">
        <v>171</v>
      </c>
      <c r="D58" s="102" t="s">
        <v>78</v>
      </c>
    </row>
    <row r="59" spans="1:4" ht="16.8" x14ac:dyDescent="0.5">
      <c r="A59" s="31" t="s">
        <v>11</v>
      </c>
      <c r="B59" s="34" t="s">
        <v>129</v>
      </c>
      <c r="C59" s="34" t="s">
        <v>129</v>
      </c>
      <c r="D59" s="102" t="s">
        <v>130</v>
      </c>
    </row>
    <row r="60" spans="1:4" ht="16.8" x14ac:dyDescent="0.5">
      <c r="A60" s="31" t="s">
        <v>12</v>
      </c>
      <c r="B60" s="34">
        <v>35080887</v>
      </c>
      <c r="C60" s="34">
        <v>47265565</v>
      </c>
      <c r="D60" s="102" t="s">
        <v>131</v>
      </c>
    </row>
    <row r="61" spans="1:4" ht="16.8" x14ac:dyDescent="0.5">
      <c r="A61" s="31" t="s">
        <v>13</v>
      </c>
      <c r="B61" s="34">
        <v>1498894</v>
      </c>
      <c r="C61" s="34">
        <v>2421528</v>
      </c>
      <c r="D61" s="102" t="s">
        <v>132</v>
      </c>
    </row>
    <row r="62" spans="1:4" ht="16.8" x14ac:dyDescent="0.5">
      <c r="A62" s="31" t="s">
        <v>15</v>
      </c>
      <c r="B62" s="34">
        <v>41757046</v>
      </c>
      <c r="C62" s="34">
        <v>52508723</v>
      </c>
      <c r="D62" s="102" t="s">
        <v>133</v>
      </c>
    </row>
    <row r="63" spans="1:4" ht="16.8" x14ac:dyDescent="0.5">
      <c r="A63" s="31" t="s">
        <v>16</v>
      </c>
      <c r="B63" s="34">
        <f>132952+858+15779</f>
        <v>149589</v>
      </c>
      <c r="C63" s="34">
        <f>187402+19181+1251</f>
        <v>207834</v>
      </c>
      <c r="D63" s="102" t="s">
        <v>132</v>
      </c>
    </row>
    <row r="64" spans="1:4" ht="16.8" x14ac:dyDescent="0.5">
      <c r="A64" s="31" t="s">
        <v>17</v>
      </c>
      <c r="B64" s="34" t="s">
        <v>172</v>
      </c>
      <c r="C64" s="34" t="s">
        <v>134</v>
      </c>
      <c r="D64" s="102" t="s">
        <v>135</v>
      </c>
    </row>
    <row r="65" spans="1:4" ht="16.8" x14ac:dyDescent="0.5">
      <c r="A65" s="31" t="s">
        <v>18</v>
      </c>
      <c r="B65" s="34" t="s">
        <v>173</v>
      </c>
      <c r="C65" s="34" t="s">
        <v>136</v>
      </c>
      <c r="D65" s="102" t="s">
        <v>174</v>
      </c>
    </row>
    <row r="66" spans="1:4" ht="16.8" x14ac:dyDescent="0.5">
      <c r="A66" s="42"/>
      <c r="B66" s="44"/>
      <c r="C66" s="44"/>
      <c r="D66" s="44"/>
    </row>
    <row r="67" spans="1:4" ht="16.8" x14ac:dyDescent="0.5">
      <c r="A67" s="42"/>
      <c r="B67" s="44"/>
      <c r="C67" s="44"/>
      <c r="D67" s="44"/>
    </row>
    <row r="68" spans="1:4" ht="16.8" x14ac:dyDescent="0.5">
      <c r="A68" s="42"/>
      <c r="B68" s="44"/>
      <c r="C68" s="44"/>
      <c r="D68" s="44"/>
    </row>
    <row r="69" spans="1:4" ht="16.8" x14ac:dyDescent="0.5">
      <c r="A69" s="42"/>
      <c r="B69" s="44"/>
      <c r="C69" s="44"/>
      <c r="D69" s="44"/>
    </row>
    <row r="70" spans="1:4" ht="16.8" x14ac:dyDescent="0.5">
      <c r="A70" s="42"/>
      <c r="B70" s="44"/>
      <c r="C70" s="44"/>
      <c r="D70" s="44"/>
    </row>
    <row r="71" spans="1:4" ht="16.8" x14ac:dyDescent="0.5">
      <c r="A71" s="42"/>
      <c r="B71" s="44"/>
      <c r="C71" s="44"/>
      <c r="D71" s="44"/>
    </row>
    <row r="72" spans="1:4" ht="16.8" x14ac:dyDescent="0.5">
      <c r="A72" s="42"/>
      <c r="B72" s="44"/>
      <c r="C72" s="44"/>
      <c r="D72" s="44"/>
    </row>
    <row r="73" spans="1:4" ht="16.8" x14ac:dyDescent="0.5">
      <c r="A73" s="42"/>
      <c r="B73" s="44"/>
      <c r="C73" s="44"/>
      <c r="D73" s="44"/>
    </row>
    <row r="74" spans="1:4" ht="16.8" x14ac:dyDescent="0.5">
      <c r="A74" s="42"/>
      <c r="B74" s="44"/>
      <c r="C74" s="44"/>
      <c r="D74" s="44"/>
    </row>
    <row r="75" spans="1:4" ht="16.8" x14ac:dyDescent="0.5">
      <c r="A75" s="42"/>
      <c r="B75" s="44"/>
      <c r="C75" s="44"/>
      <c r="D75" s="44"/>
    </row>
    <row r="76" spans="1:4" ht="16.8" x14ac:dyDescent="0.5">
      <c r="A76" s="42"/>
      <c r="B76" s="44"/>
      <c r="C76" s="44"/>
      <c r="D76" s="44"/>
    </row>
    <row r="77" spans="1:4" ht="16.8" x14ac:dyDescent="0.5">
      <c r="A77" s="42"/>
      <c r="B77" s="44"/>
      <c r="C77" s="44"/>
      <c r="D77" s="44"/>
    </row>
    <row r="78" spans="1:4" ht="16.8" x14ac:dyDescent="0.5">
      <c r="A78" s="42"/>
      <c r="B78" s="44"/>
      <c r="C78" s="44"/>
      <c r="D78" s="44"/>
    </row>
    <row r="79" spans="1:4" ht="16.8" x14ac:dyDescent="0.5">
      <c r="A79" s="42"/>
      <c r="B79" s="44"/>
      <c r="C79" s="44"/>
      <c r="D79" s="44"/>
    </row>
    <row r="80" spans="1:4" ht="16.8" x14ac:dyDescent="0.5">
      <c r="A80" s="42"/>
      <c r="B80" s="44"/>
      <c r="C80" s="44"/>
      <c r="D80" s="44"/>
    </row>
    <row r="81" spans="1:4" ht="16.8" x14ac:dyDescent="0.5">
      <c r="A81" s="42"/>
      <c r="B81" s="44"/>
      <c r="C81" s="44"/>
      <c r="D81" s="44"/>
    </row>
    <row r="82" spans="1:4" ht="16.8" x14ac:dyDescent="0.5">
      <c r="A82" s="42"/>
      <c r="B82" s="44"/>
      <c r="C82" s="44"/>
      <c r="D82" s="44"/>
    </row>
    <row r="83" spans="1:4" ht="16.8" x14ac:dyDescent="0.5">
      <c r="A83" s="42"/>
      <c r="B83" s="44"/>
      <c r="C83" s="44"/>
      <c r="D83" s="44"/>
    </row>
    <row r="84" spans="1:4" ht="16.8" x14ac:dyDescent="0.5">
      <c r="A84" s="42"/>
      <c r="B84" s="44"/>
      <c r="C84" s="44"/>
      <c r="D84" s="44"/>
    </row>
    <row r="85" spans="1:4" ht="16.8" x14ac:dyDescent="0.5">
      <c r="A85" s="42"/>
      <c r="B85" s="44"/>
      <c r="C85" s="44"/>
      <c r="D85" s="44"/>
    </row>
    <row r="86" spans="1:4" ht="16.8" x14ac:dyDescent="0.5">
      <c r="A86" s="42"/>
      <c r="B86" s="44"/>
      <c r="C86" s="44"/>
      <c r="D86" s="44"/>
    </row>
    <row r="87" spans="1:4" ht="16.8" x14ac:dyDescent="0.5">
      <c r="A87" s="42"/>
      <c r="B87" s="44"/>
      <c r="C87" s="44"/>
      <c r="D87" s="44"/>
    </row>
    <row r="88" spans="1:4" ht="16.8" x14ac:dyDescent="0.5">
      <c r="A88" s="42"/>
      <c r="B88" s="44"/>
      <c r="C88" s="44"/>
      <c r="D88" s="44"/>
    </row>
    <row r="89" spans="1:4" ht="16.8" x14ac:dyDescent="0.5">
      <c r="A89" s="42"/>
      <c r="B89" s="44"/>
      <c r="C89" s="44"/>
      <c r="D89" s="44"/>
    </row>
    <row r="90" spans="1:4" ht="16.8" x14ac:dyDescent="0.5">
      <c r="A90" s="42"/>
      <c r="B90" s="44"/>
      <c r="C90" s="44"/>
      <c r="D90" s="44"/>
    </row>
    <row r="91" spans="1:4" ht="16.8" x14ac:dyDescent="0.5">
      <c r="A91" s="42"/>
      <c r="B91" s="44"/>
      <c r="C91" s="44"/>
      <c r="D91" s="44"/>
    </row>
    <row r="92" spans="1:4" ht="16.8" x14ac:dyDescent="0.5">
      <c r="A92" s="42"/>
      <c r="B92" s="44"/>
      <c r="C92" s="44"/>
      <c r="D92" s="44"/>
    </row>
    <row r="93" spans="1:4" ht="16.8" x14ac:dyDescent="0.5">
      <c r="A93" s="42"/>
      <c r="B93" s="44"/>
      <c r="C93" s="44"/>
      <c r="D93" s="44"/>
    </row>
    <row r="94" spans="1:4" ht="16.8" x14ac:dyDescent="0.5">
      <c r="A94" s="42"/>
      <c r="B94" s="44"/>
      <c r="C94" s="44"/>
      <c r="D94" s="44"/>
    </row>
    <row r="95" spans="1:4" ht="16.8" x14ac:dyDescent="0.5">
      <c r="A95" s="42"/>
      <c r="B95" s="44"/>
      <c r="C95" s="44"/>
      <c r="D95" s="44"/>
    </row>
    <row r="96" spans="1:4" ht="16.8" x14ac:dyDescent="0.5">
      <c r="A96" s="42"/>
      <c r="B96" s="44"/>
      <c r="C96" s="44"/>
      <c r="D96" s="44"/>
    </row>
    <row r="97" spans="1:4" ht="16.8" x14ac:dyDescent="0.5">
      <c r="A97" s="42"/>
      <c r="B97" s="44"/>
      <c r="C97" s="44"/>
      <c r="D97" s="44"/>
    </row>
    <row r="98" spans="1:4" ht="16.8" x14ac:dyDescent="0.5">
      <c r="A98" s="42"/>
      <c r="B98" s="44"/>
      <c r="C98" s="44"/>
      <c r="D98" s="44"/>
    </row>
    <row r="99" spans="1:4" ht="16.8" x14ac:dyDescent="0.5">
      <c r="A99" s="42"/>
      <c r="B99" s="44"/>
      <c r="C99" s="44"/>
      <c r="D99" s="44"/>
    </row>
    <row r="100" spans="1:4" ht="16.8" x14ac:dyDescent="0.5">
      <c r="A100" s="42"/>
      <c r="B100" s="44"/>
      <c r="C100" s="44"/>
      <c r="D100" s="44"/>
    </row>
  </sheetData>
  <mergeCells count="2">
    <mergeCell ref="B2:B3"/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3AE4-0DF5-4278-9911-E8CBBBFC242D}">
  <dimension ref="A1:D112"/>
  <sheetViews>
    <sheetView workbookViewId="0">
      <selection activeCell="A4" sqref="A4"/>
    </sheetView>
  </sheetViews>
  <sheetFormatPr defaultRowHeight="14.4" x14ac:dyDescent="0.3"/>
  <cols>
    <col min="1" max="1" width="57.33203125" customWidth="1"/>
    <col min="2" max="2" width="124.44140625" customWidth="1"/>
    <col min="3" max="3" width="24.6640625" customWidth="1"/>
    <col min="4" max="4" width="61.5546875" bestFit="1" customWidth="1"/>
    <col min="5" max="5" width="26.6640625" customWidth="1"/>
  </cols>
  <sheetData>
    <row r="1" spans="1:4" ht="16.8" x14ac:dyDescent="0.5">
      <c r="A1" s="62" t="s">
        <v>137</v>
      </c>
      <c r="B1" s="63" t="s">
        <v>4</v>
      </c>
      <c r="C1" s="63" t="s">
        <v>4</v>
      </c>
      <c r="D1" s="64" t="s">
        <v>1</v>
      </c>
    </row>
    <row r="2" spans="1:4" ht="16.8" x14ac:dyDescent="0.5">
      <c r="A2" s="55" t="s">
        <v>58</v>
      </c>
      <c r="B2" s="43">
        <v>1402</v>
      </c>
      <c r="C2" s="43">
        <v>1401</v>
      </c>
      <c r="D2" s="66"/>
    </row>
    <row r="3" spans="1:4" ht="16.8" x14ac:dyDescent="0.5">
      <c r="A3" s="55" t="s">
        <v>138</v>
      </c>
      <c r="B3" s="41"/>
      <c r="C3" s="41"/>
      <c r="D3" s="66"/>
    </row>
    <row r="4" spans="1:4" ht="16.8" x14ac:dyDescent="0.5">
      <c r="A4" s="51" t="s">
        <v>3</v>
      </c>
      <c r="B4" s="46" t="s">
        <v>95</v>
      </c>
      <c r="C4" s="46" t="s">
        <v>95</v>
      </c>
      <c r="D4" s="66"/>
    </row>
    <row r="5" spans="1:4" ht="16.8" x14ac:dyDescent="0.5">
      <c r="A5" s="65"/>
      <c r="B5" s="67"/>
      <c r="C5" s="67"/>
      <c r="D5" s="66"/>
    </row>
    <row r="6" spans="1:4" ht="16.8" x14ac:dyDescent="0.5">
      <c r="A6" s="73" t="s">
        <v>139</v>
      </c>
      <c r="B6" s="66"/>
      <c r="C6" s="66"/>
      <c r="D6" s="66"/>
    </row>
    <row r="7" spans="1:4" ht="16.8" x14ac:dyDescent="0.5">
      <c r="A7" s="51" t="s">
        <v>0</v>
      </c>
      <c r="B7" s="47">
        <v>170640095</v>
      </c>
      <c r="C7" s="47">
        <v>138206857</v>
      </c>
      <c r="D7" s="52" t="s">
        <v>2</v>
      </c>
    </row>
    <row r="8" spans="1:4" ht="16.8" x14ac:dyDescent="0.5">
      <c r="A8" s="51" t="s">
        <v>19</v>
      </c>
      <c r="B8" s="47">
        <v>-138992347</v>
      </c>
      <c r="C8" s="47">
        <v>-109596400</v>
      </c>
      <c r="D8" s="52" t="s">
        <v>2</v>
      </c>
    </row>
    <row r="9" spans="1:4" ht="16.8" x14ac:dyDescent="0.5">
      <c r="A9" s="51" t="s">
        <v>20</v>
      </c>
      <c r="B9" s="47">
        <v>31647748</v>
      </c>
      <c r="C9" s="47">
        <v>28610457</v>
      </c>
      <c r="D9" s="52" t="s">
        <v>2</v>
      </c>
    </row>
    <row r="10" spans="1:4" ht="16.8" x14ac:dyDescent="0.5">
      <c r="A10" s="51" t="s">
        <v>21</v>
      </c>
      <c r="B10" s="48">
        <v>-4964612</v>
      </c>
      <c r="C10" s="47">
        <v>-2937898</v>
      </c>
      <c r="D10" s="52" t="s">
        <v>2</v>
      </c>
    </row>
    <row r="11" spans="1:4" ht="16.8" x14ac:dyDescent="0.5">
      <c r="A11" s="59" t="s">
        <v>140</v>
      </c>
      <c r="B11" s="54">
        <v>1222481</v>
      </c>
      <c r="C11" s="53">
        <v>674576</v>
      </c>
      <c r="D11" s="61" t="s">
        <v>2</v>
      </c>
    </row>
    <row r="12" spans="1:4" ht="16.8" x14ac:dyDescent="0.5">
      <c r="A12" s="51" t="s">
        <v>22</v>
      </c>
      <c r="B12" s="49">
        <v>27905617</v>
      </c>
      <c r="C12" s="47">
        <v>26347136</v>
      </c>
      <c r="D12" s="52" t="s">
        <v>2</v>
      </c>
    </row>
    <row r="13" spans="1:4" ht="16.8" x14ac:dyDescent="0.5">
      <c r="A13" s="51" t="s">
        <v>23</v>
      </c>
      <c r="B13" s="47">
        <v>-3577461</v>
      </c>
      <c r="C13" s="47">
        <v>-3996058</v>
      </c>
      <c r="D13" s="52" t="s">
        <v>2</v>
      </c>
    </row>
    <row r="14" spans="1:4" ht="16.8" x14ac:dyDescent="0.5">
      <c r="A14" s="51" t="s">
        <v>24</v>
      </c>
      <c r="B14" s="47">
        <v>5154923</v>
      </c>
      <c r="C14" s="47">
        <v>272988</v>
      </c>
      <c r="D14" s="52" t="s">
        <v>2</v>
      </c>
    </row>
    <row r="15" spans="1:4" ht="16.8" x14ac:dyDescent="0.5">
      <c r="A15" s="51" t="s">
        <v>25</v>
      </c>
      <c r="B15" s="47">
        <v>29483079</v>
      </c>
      <c r="C15" s="47">
        <v>22624067</v>
      </c>
      <c r="D15" s="52" t="s">
        <v>2</v>
      </c>
    </row>
    <row r="16" spans="1:4" ht="16.8" x14ac:dyDescent="0.5">
      <c r="A16" s="51" t="s">
        <v>26</v>
      </c>
      <c r="B16" s="47">
        <v>-2857046</v>
      </c>
      <c r="C16" s="47">
        <v>-197402</v>
      </c>
      <c r="D16" s="52" t="s">
        <v>2</v>
      </c>
    </row>
    <row r="17" spans="1:4" ht="16.8" x14ac:dyDescent="0.5">
      <c r="A17" s="60" t="s">
        <v>141</v>
      </c>
      <c r="B17" s="47">
        <v>-51095</v>
      </c>
      <c r="C17" s="47">
        <v>0</v>
      </c>
      <c r="D17" s="61" t="s">
        <v>2</v>
      </c>
    </row>
    <row r="18" spans="1:4" ht="16.8" x14ac:dyDescent="0.5">
      <c r="A18" s="51" t="s">
        <v>27</v>
      </c>
      <c r="B18" s="47">
        <v>26574938</v>
      </c>
      <c r="C18" s="47">
        <v>22426665</v>
      </c>
      <c r="D18" s="52" t="s">
        <v>2</v>
      </c>
    </row>
    <row r="19" spans="1:4" ht="16.8" x14ac:dyDescent="0.5">
      <c r="A19" s="65"/>
      <c r="B19" s="67"/>
      <c r="C19" s="67"/>
      <c r="D19" s="66"/>
    </row>
    <row r="20" spans="1:4" ht="16.8" x14ac:dyDescent="0.5">
      <c r="A20" s="73" t="s">
        <v>142</v>
      </c>
      <c r="B20" s="67"/>
      <c r="C20" s="67"/>
      <c r="D20" s="66"/>
    </row>
    <row r="21" spans="1:4" ht="16.8" x14ac:dyDescent="0.5">
      <c r="A21" s="51" t="s">
        <v>28</v>
      </c>
      <c r="B21" s="47">
        <v>105335975</v>
      </c>
      <c r="C21" s="47">
        <v>88355043</v>
      </c>
      <c r="D21" s="52" t="s">
        <v>2</v>
      </c>
    </row>
    <row r="22" spans="1:4" ht="16.8" x14ac:dyDescent="0.5">
      <c r="A22" s="51" t="s">
        <v>29</v>
      </c>
      <c r="B22" s="47">
        <v>226062058</v>
      </c>
      <c r="C22" s="47">
        <v>122260102</v>
      </c>
      <c r="D22" s="52" t="s">
        <v>2</v>
      </c>
    </row>
    <row r="23" spans="1:4" ht="16.8" x14ac:dyDescent="0.5">
      <c r="A23" s="51" t="s">
        <v>30</v>
      </c>
      <c r="B23" s="47">
        <v>165051959</v>
      </c>
      <c r="C23" s="47">
        <v>110633429</v>
      </c>
      <c r="D23" s="52" t="s">
        <v>2</v>
      </c>
    </row>
    <row r="24" spans="1:4" ht="16.8" x14ac:dyDescent="0.5">
      <c r="A24" s="51" t="s">
        <v>31</v>
      </c>
      <c r="B24" s="47">
        <v>15904863</v>
      </c>
      <c r="C24" s="47">
        <v>615443</v>
      </c>
      <c r="D24" s="52" t="s">
        <v>2</v>
      </c>
    </row>
    <row r="25" spans="1:4" ht="16.8" x14ac:dyDescent="0.5">
      <c r="A25" s="51" t="s">
        <v>32</v>
      </c>
      <c r="B25" s="47">
        <v>110000000</v>
      </c>
      <c r="C25" s="47">
        <v>75000000</v>
      </c>
      <c r="D25" s="52" t="s">
        <v>2</v>
      </c>
    </row>
    <row r="26" spans="1:4" ht="16.8" x14ac:dyDescent="0.5">
      <c r="A26" s="60" t="s">
        <v>62</v>
      </c>
      <c r="B26" s="47">
        <v>4335713</v>
      </c>
      <c r="C26" s="47">
        <v>3006966</v>
      </c>
      <c r="D26" s="61" t="s">
        <v>2</v>
      </c>
    </row>
    <row r="27" spans="1:4" ht="16.8" x14ac:dyDescent="0.5">
      <c r="A27" s="51" t="s">
        <v>33</v>
      </c>
      <c r="B27" s="47">
        <v>36105498</v>
      </c>
      <c r="C27" s="47">
        <v>21359307</v>
      </c>
      <c r="D27" s="52" t="s">
        <v>2</v>
      </c>
    </row>
    <row r="28" spans="1:4" ht="16.8" x14ac:dyDescent="0.5">
      <c r="A28" s="51" t="s">
        <v>34</v>
      </c>
      <c r="B28" s="47">
        <v>150441211</v>
      </c>
      <c r="C28" s="47">
        <v>99366273</v>
      </c>
      <c r="D28" s="52" t="s">
        <v>2</v>
      </c>
    </row>
    <row r="29" spans="1:4" ht="16.8" x14ac:dyDescent="0.5">
      <c r="A29" s="65"/>
      <c r="B29" s="67"/>
      <c r="C29" s="67"/>
      <c r="D29" s="66"/>
    </row>
    <row r="30" spans="1:4" ht="16.8" x14ac:dyDescent="0.5">
      <c r="A30" s="73" t="s">
        <v>143</v>
      </c>
      <c r="B30" s="67"/>
      <c r="C30" s="67"/>
      <c r="D30" s="66"/>
    </row>
    <row r="31" spans="1:4" ht="16.8" x14ac:dyDescent="0.5">
      <c r="A31" s="51" t="s">
        <v>35</v>
      </c>
      <c r="B31" s="47">
        <v>180080354</v>
      </c>
      <c r="C31" s="47">
        <v>104040852</v>
      </c>
      <c r="D31" s="52" t="s">
        <v>2</v>
      </c>
    </row>
    <row r="32" spans="1:4" ht="16.8" x14ac:dyDescent="0.5">
      <c r="A32" s="51" t="s">
        <v>36</v>
      </c>
      <c r="B32" s="47">
        <v>3292272</v>
      </c>
      <c r="C32" s="47">
        <v>3198987</v>
      </c>
      <c r="D32" s="52" t="s">
        <v>2</v>
      </c>
    </row>
    <row r="33" spans="1:4" ht="16.8" x14ac:dyDescent="0.5">
      <c r="A33" s="51" t="s">
        <v>37</v>
      </c>
      <c r="B33" s="47">
        <v>36741584</v>
      </c>
      <c r="C33" s="47">
        <v>11936798</v>
      </c>
      <c r="D33" s="52" t="s">
        <v>2</v>
      </c>
    </row>
    <row r="34" spans="1:4" ht="16.8" x14ac:dyDescent="0.5">
      <c r="A34" s="60" t="s">
        <v>68</v>
      </c>
      <c r="B34" s="48">
        <v>5947848</v>
      </c>
      <c r="C34" s="48">
        <v>3083465</v>
      </c>
      <c r="D34" s="61" t="s">
        <v>2</v>
      </c>
    </row>
    <row r="35" spans="1:4" ht="16.8" x14ac:dyDescent="0.5">
      <c r="A35" s="51" t="s">
        <v>38</v>
      </c>
      <c r="B35" s="48">
        <v>6634950</v>
      </c>
      <c r="C35" s="48">
        <v>2372405</v>
      </c>
      <c r="D35" s="52" t="s">
        <v>2</v>
      </c>
    </row>
    <row r="36" spans="1:4" ht="16.8" x14ac:dyDescent="0.5">
      <c r="A36" s="68" t="s">
        <v>39</v>
      </c>
      <c r="B36" s="70">
        <v>8762466</v>
      </c>
      <c r="C36" s="70">
        <v>13853967</v>
      </c>
      <c r="D36" s="69" t="s">
        <v>2</v>
      </c>
    </row>
    <row r="37" spans="1:4" ht="16.8" x14ac:dyDescent="0.5">
      <c r="A37" s="68" t="s">
        <v>40</v>
      </c>
      <c r="B37" s="70">
        <v>11773028</v>
      </c>
      <c r="C37" s="70">
        <v>8255579</v>
      </c>
      <c r="D37" s="69" t="s">
        <v>2</v>
      </c>
    </row>
    <row r="38" spans="1:4" ht="16.8" x14ac:dyDescent="0.5">
      <c r="A38" s="51" t="s">
        <v>41</v>
      </c>
      <c r="B38" s="58">
        <v>1142115</v>
      </c>
      <c r="C38" s="58">
        <v>1360979</v>
      </c>
      <c r="D38" s="52" t="s">
        <v>2</v>
      </c>
    </row>
    <row r="39" spans="1:4" ht="16.8" x14ac:dyDescent="0.5">
      <c r="A39" s="51" t="s">
        <v>42</v>
      </c>
      <c r="B39" s="49">
        <v>69785805</v>
      </c>
      <c r="C39" s="47">
        <v>52687049</v>
      </c>
      <c r="D39" s="52" t="s">
        <v>2</v>
      </c>
    </row>
    <row r="40" spans="1:4" ht="16.8" x14ac:dyDescent="0.5">
      <c r="A40" s="75" t="s">
        <v>43</v>
      </c>
      <c r="B40" s="48">
        <v>7237612</v>
      </c>
      <c r="C40" s="48">
        <v>9825064</v>
      </c>
      <c r="D40" s="76" t="s">
        <v>2</v>
      </c>
    </row>
    <row r="41" spans="1:4" ht="16.8" x14ac:dyDescent="0.5">
      <c r="A41" s="80"/>
      <c r="B41" s="81"/>
      <c r="C41" s="81"/>
      <c r="D41" s="82"/>
    </row>
    <row r="42" spans="1:4" ht="16.8" x14ac:dyDescent="0.5">
      <c r="A42" s="83" t="s">
        <v>144</v>
      </c>
      <c r="B42" s="81"/>
      <c r="C42" s="81"/>
      <c r="D42" s="82"/>
    </row>
    <row r="43" spans="1:4" ht="16.8" x14ac:dyDescent="0.5">
      <c r="A43" s="77" t="s">
        <v>44</v>
      </c>
      <c r="B43" s="78">
        <v>17290630</v>
      </c>
      <c r="C43" s="78">
        <v>45480188</v>
      </c>
      <c r="D43" s="79" t="s">
        <v>2</v>
      </c>
    </row>
    <row r="44" spans="1:4" ht="16.8" x14ac:dyDescent="0.5">
      <c r="A44" s="68" t="s">
        <v>45</v>
      </c>
      <c r="B44" s="54">
        <v>45564057</v>
      </c>
      <c r="C44" s="54">
        <v>25085844</v>
      </c>
      <c r="D44" s="71" t="s">
        <v>2</v>
      </c>
    </row>
    <row r="45" spans="1:4" ht="16.8" x14ac:dyDescent="0.5">
      <c r="A45" s="84" t="s">
        <v>145</v>
      </c>
      <c r="B45" s="54">
        <v>10781602</v>
      </c>
      <c r="C45" s="54">
        <v>7535687</v>
      </c>
      <c r="D45" s="85" t="s">
        <v>2</v>
      </c>
    </row>
    <row r="46" spans="1:4" ht="16.8" x14ac:dyDescent="0.5">
      <c r="A46" s="68" t="s">
        <v>46</v>
      </c>
      <c r="B46" s="54">
        <v>2857046</v>
      </c>
      <c r="C46" s="54">
        <v>197402</v>
      </c>
      <c r="D46" s="71" t="s">
        <v>2</v>
      </c>
    </row>
    <row r="47" spans="1:4" ht="16.8" x14ac:dyDescent="0.5">
      <c r="A47" s="51" t="s">
        <v>47</v>
      </c>
      <c r="B47" s="86">
        <v>8663</v>
      </c>
      <c r="C47" s="86">
        <v>145529</v>
      </c>
      <c r="D47" s="52" t="s">
        <v>2</v>
      </c>
    </row>
    <row r="48" spans="1:4" ht="16.8" x14ac:dyDescent="0.5">
      <c r="A48" s="68" t="s">
        <v>105</v>
      </c>
      <c r="B48" s="54">
        <v>54089200</v>
      </c>
      <c r="C48" s="54">
        <v>26785240</v>
      </c>
      <c r="D48" s="71" t="s">
        <v>2</v>
      </c>
    </row>
    <row r="49" spans="1:4" ht="16.8" x14ac:dyDescent="0.5">
      <c r="A49" s="68" t="s">
        <v>48</v>
      </c>
      <c r="B49" s="54">
        <v>15000000</v>
      </c>
      <c r="C49" s="54">
        <v>0</v>
      </c>
      <c r="D49" s="71" t="s">
        <v>2</v>
      </c>
    </row>
    <row r="50" spans="1:4" ht="16.8" x14ac:dyDescent="0.5">
      <c r="A50" s="87" t="s">
        <v>69</v>
      </c>
      <c r="B50" s="88">
        <v>904863</v>
      </c>
      <c r="C50" s="88">
        <v>615443</v>
      </c>
      <c r="D50" s="89" t="s">
        <v>2</v>
      </c>
    </row>
    <row r="51" spans="1:4" ht="16.8" x14ac:dyDescent="0.3">
      <c r="A51" s="82"/>
      <c r="B51" s="82"/>
      <c r="C51" s="72"/>
      <c r="D51" s="82"/>
    </row>
    <row r="52" spans="1:4" ht="16.8" x14ac:dyDescent="0.5">
      <c r="A52" s="90" t="s">
        <v>146</v>
      </c>
      <c r="B52" s="82"/>
      <c r="C52" s="72"/>
      <c r="D52" s="91"/>
    </row>
    <row r="53" spans="1:4" ht="16.8" x14ac:dyDescent="0.5">
      <c r="A53" s="51" t="s">
        <v>49</v>
      </c>
      <c r="B53" s="47">
        <v>10907662</v>
      </c>
      <c r="C53" s="47">
        <v>56735449</v>
      </c>
      <c r="D53" s="52" t="s">
        <v>2</v>
      </c>
    </row>
    <row r="54" spans="1:4" ht="16.8" x14ac:dyDescent="0.5">
      <c r="A54" s="51" t="s">
        <v>50</v>
      </c>
      <c r="B54" s="47">
        <v>-248498</v>
      </c>
      <c r="C54" s="47">
        <v>0</v>
      </c>
      <c r="D54" s="52" t="s">
        <v>2</v>
      </c>
    </row>
    <row r="55" spans="1:4" ht="16.8" x14ac:dyDescent="0.5">
      <c r="A55" s="51" t="s">
        <v>51</v>
      </c>
      <c r="B55" s="47">
        <v>-64626978</v>
      </c>
      <c r="C55" s="47">
        <v>-42121853</v>
      </c>
      <c r="D55" s="52" t="s">
        <v>2</v>
      </c>
    </row>
    <row r="56" spans="1:4" ht="16.8" x14ac:dyDescent="0.5">
      <c r="A56" s="51" t="s">
        <v>52</v>
      </c>
      <c r="B56" s="47">
        <v>57719679</v>
      </c>
      <c r="C56" s="47">
        <v>-17147388</v>
      </c>
      <c r="D56" s="52" t="s">
        <v>2</v>
      </c>
    </row>
    <row r="57" spans="1:4" ht="16.8" x14ac:dyDescent="0.5">
      <c r="A57" s="93" t="s">
        <v>72</v>
      </c>
      <c r="B57" s="92">
        <v>2372405</v>
      </c>
      <c r="C57" s="92">
        <v>6071323</v>
      </c>
      <c r="D57" s="89" t="s">
        <v>2</v>
      </c>
    </row>
    <row r="58" spans="1:4" ht="16.8" x14ac:dyDescent="0.5">
      <c r="A58" s="93" t="s">
        <v>73</v>
      </c>
      <c r="B58" s="92">
        <v>510680</v>
      </c>
      <c r="C58" s="92">
        <v>-1165126</v>
      </c>
      <c r="D58" s="89" t="s">
        <v>2</v>
      </c>
    </row>
    <row r="59" spans="1:4" ht="16.8" x14ac:dyDescent="0.5">
      <c r="A59" s="93" t="s">
        <v>74</v>
      </c>
      <c r="B59" s="92">
        <v>6634950</v>
      </c>
      <c r="C59" s="92">
        <v>2372405</v>
      </c>
      <c r="D59" s="89" t="s">
        <v>2</v>
      </c>
    </row>
    <row r="60" spans="1:4" ht="16.8" x14ac:dyDescent="0.5">
      <c r="A60" s="65"/>
      <c r="B60" s="66"/>
      <c r="C60" s="66"/>
      <c r="D60" s="66"/>
    </row>
    <row r="61" spans="1:4" ht="16.8" x14ac:dyDescent="0.5">
      <c r="A61" s="51" t="s">
        <v>54</v>
      </c>
      <c r="B61" s="57">
        <v>23.467169939332315</v>
      </c>
      <c r="C61" s="50" t="s">
        <v>147</v>
      </c>
      <c r="D61" s="66" t="s">
        <v>53</v>
      </c>
    </row>
    <row r="62" spans="1:4" ht="16.8" x14ac:dyDescent="0.5">
      <c r="A62" s="51" t="s">
        <v>55</v>
      </c>
      <c r="B62" s="56">
        <v>10.616017073757332</v>
      </c>
      <c r="C62" s="50" t="s">
        <v>147</v>
      </c>
      <c r="D62" s="66" t="s">
        <v>53</v>
      </c>
    </row>
    <row r="63" spans="1:4" ht="16.8" x14ac:dyDescent="0.5">
      <c r="A63" s="51" t="s">
        <v>56</v>
      </c>
      <c r="B63" s="56">
        <v>57.702632792710794</v>
      </c>
      <c r="C63" s="50" t="s">
        <v>148</v>
      </c>
      <c r="D63" s="66" t="s">
        <v>53</v>
      </c>
    </row>
    <row r="64" spans="1:4" ht="16.8" x14ac:dyDescent="0.5">
      <c r="A64" s="51" t="s">
        <v>5</v>
      </c>
      <c r="B64" s="41" t="s">
        <v>149</v>
      </c>
      <c r="C64" s="76" t="s">
        <v>150</v>
      </c>
      <c r="D64" s="66" t="s">
        <v>53</v>
      </c>
    </row>
    <row r="65" spans="1:4" ht="16.8" x14ac:dyDescent="0.5">
      <c r="A65" s="51" t="s">
        <v>6</v>
      </c>
      <c r="B65" s="94" t="s">
        <v>151</v>
      </c>
      <c r="C65" s="97" t="s">
        <v>150</v>
      </c>
      <c r="D65" s="74" t="s">
        <v>53</v>
      </c>
    </row>
    <row r="66" spans="1:4" ht="16.8" x14ac:dyDescent="0.5">
      <c r="A66" s="51" t="s">
        <v>7</v>
      </c>
      <c r="B66" s="95" t="s">
        <v>152</v>
      </c>
      <c r="C66" s="98" t="s">
        <v>150</v>
      </c>
      <c r="D66" s="74" t="s">
        <v>53</v>
      </c>
    </row>
    <row r="67" spans="1:4" ht="16.8" x14ac:dyDescent="0.5">
      <c r="A67" s="51" t="s">
        <v>8</v>
      </c>
      <c r="B67" s="46" t="s">
        <v>153</v>
      </c>
      <c r="C67" s="96" t="s">
        <v>154</v>
      </c>
      <c r="D67" s="66" t="s">
        <v>53</v>
      </c>
    </row>
    <row r="68" spans="1:4" ht="16.8" x14ac:dyDescent="0.5">
      <c r="A68" s="51" t="s">
        <v>9</v>
      </c>
      <c r="B68" s="46" t="s">
        <v>155</v>
      </c>
      <c r="C68" s="52" t="s">
        <v>156</v>
      </c>
      <c r="D68" s="66" t="s">
        <v>53</v>
      </c>
    </row>
    <row r="69" spans="1:4" ht="16.8" x14ac:dyDescent="0.5">
      <c r="A69" s="51" t="s">
        <v>10</v>
      </c>
      <c r="B69" s="46" t="s">
        <v>80</v>
      </c>
      <c r="C69" s="52" t="s">
        <v>157</v>
      </c>
      <c r="D69" s="66" t="s">
        <v>53</v>
      </c>
    </row>
    <row r="70" spans="1:4" ht="16.8" x14ac:dyDescent="0.5">
      <c r="A70" s="51" t="s">
        <v>14</v>
      </c>
      <c r="B70" s="46" t="s">
        <v>158</v>
      </c>
      <c r="C70" s="50" t="s">
        <v>159</v>
      </c>
      <c r="D70" s="66" t="s">
        <v>53</v>
      </c>
    </row>
    <row r="71" spans="1:4" ht="16.8" x14ac:dyDescent="0.5">
      <c r="A71" s="51" t="s">
        <v>11</v>
      </c>
      <c r="B71" s="41" t="s">
        <v>160</v>
      </c>
      <c r="C71" s="52" t="s">
        <v>161</v>
      </c>
      <c r="D71" s="66" t="s">
        <v>53</v>
      </c>
    </row>
    <row r="72" spans="1:4" ht="16.8" x14ac:dyDescent="0.5">
      <c r="A72" s="51" t="s">
        <v>12</v>
      </c>
      <c r="B72" s="41" t="s">
        <v>162</v>
      </c>
      <c r="C72" s="52" t="s">
        <v>163</v>
      </c>
      <c r="D72" s="66" t="s">
        <v>53</v>
      </c>
    </row>
    <row r="73" spans="1:4" ht="16.8" x14ac:dyDescent="0.3">
      <c r="A73" s="99" t="s">
        <v>13</v>
      </c>
      <c r="B73" s="41"/>
      <c r="C73" s="52" t="s">
        <v>164</v>
      </c>
      <c r="D73" s="66" t="s">
        <v>53</v>
      </c>
    </row>
    <row r="74" spans="1:4" ht="16.8" x14ac:dyDescent="0.5">
      <c r="A74" s="51" t="s">
        <v>15</v>
      </c>
      <c r="B74" s="41" t="s">
        <v>165</v>
      </c>
      <c r="C74" s="52" t="s">
        <v>163</v>
      </c>
      <c r="D74" s="66" t="s">
        <v>53</v>
      </c>
    </row>
    <row r="75" spans="1:4" ht="16.8" x14ac:dyDescent="0.5">
      <c r="A75" s="51" t="s">
        <v>16</v>
      </c>
      <c r="B75" s="41" t="s">
        <v>166</v>
      </c>
      <c r="C75" s="52" t="s">
        <v>163</v>
      </c>
      <c r="D75" s="66" t="s">
        <v>53</v>
      </c>
    </row>
    <row r="76" spans="1:4" ht="16.8" x14ac:dyDescent="0.5">
      <c r="A76" s="51" t="s">
        <v>17</v>
      </c>
      <c r="B76" s="41" t="s">
        <v>167</v>
      </c>
      <c r="C76" s="52" t="s">
        <v>168</v>
      </c>
      <c r="D76" s="66" t="s">
        <v>53</v>
      </c>
    </row>
    <row r="77" spans="1:4" ht="16.8" x14ac:dyDescent="0.5">
      <c r="A77" s="51" t="s">
        <v>18</v>
      </c>
      <c r="B77" s="41" t="s">
        <v>169</v>
      </c>
      <c r="C77" s="52" t="s">
        <v>170</v>
      </c>
      <c r="D77" s="66" t="s">
        <v>53</v>
      </c>
    </row>
    <row r="78" spans="1:4" ht="16.8" x14ac:dyDescent="0.5">
      <c r="A78" s="42"/>
      <c r="B78" s="42"/>
      <c r="C78" s="42"/>
      <c r="D78" s="42"/>
    </row>
    <row r="79" spans="1:4" ht="16.8" x14ac:dyDescent="0.5">
      <c r="A79" s="42"/>
      <c r="B79" s="42"/>
      <c r="C79" s="42"/>
      <c r="D79" s="42"/>
    </row>
    <row r="80" spans="1:4" ht="16.8" x14ac:dyDescent="0.5">
      <c r="A80" s="42"/>
      <c r="B80" s="42"/>
      <c r="C80" s="42"/>
      <c r="D80" s="42"/>
    </row>
    <row r="81" spans="1:4" ht="16.8" x14ac:dyDescent="0.5">
      <c r="A81" s="42"/>
      <c r="B81" s="42"/>
      <c r="C81" s="42"/>
      <c r="D81" s="42"/>
    </row>
    <row r="82" spans="1:4" ht="16.8" x14ac:dyDescent="0.5">
      <c r="A82" s="42"/>
      <c r="B82" s="42"/>
      <c r="C82" s="42"/>
      <c r="D82" s="42"/>
    </row>
    <row r="83" spans="1:4" ht="16.8" x14ac:dyDescent="0.5">
      <c r="A83" s="42"/>
      <c r="B83" s="42"/>
      <c r="C83" s="42"/>
      <c r="D83" s="42"/>
    </row>
    <row r="84" spans="1:4" ht="16.8" x14ac:dyDescent="0.5">
      <c r="A84" s="42"/>
      <c r="B84" s="42"/>
      <c r="C84" s="42"/>
      <c r="D84" s="42"/>
    </row>
    <row r="85" spans="1:4" ht="16.8" x14ac:dyDescent="0.5">
      <c r="A85" s="42"/>
      <c r="B85" s="42"/>
      <c r="C85" s="42"/>
      <c r="D85" s="42"/>
    </row>
    <row r="86" spans="1:4" ht="16.8" x14ac:dyDescent="0.5">
      <c r="A86" s="42"/>
      <c r="B86" s="42"/>
      <c r="C86" s="42"/>
      <c r="D86" s="42"/>
    </row>
    <row r="87" spans="1:4" ht="16.8" x14ac:dyDescent="0.5">
      <c r="A87" s="42"/>
      <c r="B87" s="42"/>
      <c r="C87" s="42"/>
      <c r="D87" s="42"/>
    </row>
    <row r="88" spans="1:4" ht="16.8" x14ac:dyDescent="0.5">
      <c r="A88" s="42"/>
      <c r="B88" s="42"/>
      <c r="C88" s="42"/>
      <c r="D88" s="42"/>
    </row>
    <row r="89" spans="1:4" ht="16.8" x14ac:dyDescent="0.5">
      <c r="A89" s="42"/>
      <c r="B89" s="42"/>
      <c r="C89" s="42"/>
      <c r="D89" s="42"/>
    </row>
    <row r="90" spans="1:4" ht="16.8" x14ac:dyDescent="0.5">
      <c r="A90" s="42"/>
      <c r="B90" s="42"/>
      <c r="C90" s="42"/>
      <c r="D90" s="42"/>
    </row>
    <row r="91" spans="1:4" ht="16.8" x14ac:dyDescent="0.5">
      <c r="A91" s="42"/>
      <c r="B91" s="42"/>
      <c r="C91" s="42"/>
      <c r="D91" s="42"/>
    </row>
    <row r="92" spans="1:4" ht="16.8" x14ac:dyDescent="0.5">
      <c r="A92" s="42"/>
      <c r="B92" s="42"/>
      <c r="C92" s="42"/>
      <c r="D92" s="42"/>
    </row>
    <row r="93" spans="1:4" ht="16.8" x14ac:dyDescent="0.5">
      <c r="A93" s="42"/>
      <c r="B93" s="42"/>
      <c r="C93" s="42"/>
      <c r="D93" s="42"/>
    </row>
    <row r="94" spans="1:4" ht="16.8" x14ac:dyDescent="0.5">
      <c r="A94" s="42"/>
      <c r="B94" s="42"/>
      <c r="C94" s="42"/>
      <c r="D94" s="42"/>
    </row>
    <row r="95" spans="1:4" ht="16.8" x14ac:dyDescent="0.5">
      <c r="A95" s="42"/>
      <c r="B95" s="42"/>
      <c r="C95" s="42"/>
      <c r="D95" s="42"/>
    </row>
    <row r="96" spans="1:4" ht="16.8" x14ac:dyDescent="0.5">
      <c r="A96" s="42"/>
      <c r="B96" s="42"/>
      <c r="C96" s="42"/>
      <c r="D96" s="42"/>
    </row>
    <row r="97" spans="1:4" ht="16.8" x14ac:dyDescent="0.5">
      <c r="A97" s="42"/>
      <c r="B97" s="42"/>
      <c r="C97" s="42"/>
      <c r="D97" s="42"/>
    </row>
    <row r="98" spans="1:4" ht="16.8" x14ac:dyDescent="0.5">
      <c r="A98" s="42"/>
      <c r="B98" s="42"/>
      <c r="C98" s="42"/>
      <c r="D98" s="42"/>
    </row>
    <row r="99" spans="1:4" ht="16.8" x14ac:dyDescent="0.5">
      <c r="A99" s="42"/>
      <c r="B99" s="42"/>
      <c r="C99" s="42"/>
      <c r="D99" s="42"/>
    </row>
    <row r="100" spans="1:4" ht="16.8" x14ac:dyDescent="0.5">
      <c r="A100" s="42"/>
      <c r="B100" s="42"/>
      <c r="C100" s="42"/>
      <c r="D100" s="42"/>
    </row>
    <row r="101" spans="1:4" ht="16.8" x14ac:dyDescent="0.5">
      <c r="A101" s="42"/>
      <c r="B101" s="42"/>
      <c r="C101" s="42"/>
      <c r="D101" s="42"/>
    </row>
    <row r="102" spans="1:4" ht="16.8" x14ac:dyDescent="0.5">
      <c r="A102" s="42"/>
      <c r="B102" s="42"/>
      <c r="C102" s="42"/>
      <c r="D102" s="42"/>
    </row>
    <row r="103" spans="1:4" ht="16.8" x14ac:dyDescent="0.5">
      <c r="A103" s="42"/>
      <c r="B103" s="42"/>
      <c r="C103" s="42"/>
      <c r="D103" s="42"/>
    </row>
    <row r="104" spans="1:4" ht="16.8" x14ac:dyDescent="0.5">
      <c r="A104" s="42"/>
      <c r="B104" s="42"/>
      <c r="C104" s="42"/>
      <c r="D104" s="42"/>
    </row>
    <row r="105" spans="1:4" ht="16.8" x14ac:dyDescent="0.5">
      <c r="A105" s="42"/>
      <c r="B105" s="42"/>
      <c r="C105" s="42"/>
      <c r="D105" s="42"/>
    </row>
    <row r="106" spans="1:4" ht="16.8" x14ac:dyDescent="0.5">
      <c r="A106" s="42"/>
      <c r="B106" s="42"/>
      <c r="C106" s="42"/>
      <c r="D106" s="42"/>
    </row>
    <row r="107" spans="1:4" ht="16.8" x14ac:dyDescent="0.5">
      <c r="A107" s="42"/>
      <c r="B107" s="42"/>
      <c r="C107" s="42"/>
      <c r="D107" s="42"/>
    </row>
    <row r="108" spans="1:4" ht="16.8" x14ac:dyDescent="0.5">
      <c r="A108" s="42"/>
      <c r="B108" s="42"/>
      <c r="C108" s="42"/>
      <c r="D108" s="42"/>
    </row>
    <row r="109" spans="1:4" ht="16.8" x14ac:dyDescent="0.5">
      <c r="A109" s="42"/>
      <c r="B109" s="42"/>
      <c r="C109" s="42"/>
      <c r="D109" s="42"/>
    </row>
    <row r="110" spans="1:4" ht="16.8" x14ac:dyDescent="0.5">
      <c r="A110" s="42"/>
      <c r="B110" s="42"/>
      <c r="C110" s="42"/>
      <c r="D110" s="42"/>
    </row>
    <row r="111" spans="1:4" ht="16.8" x14ac:dyDescent="0.5">
      <c r="A111" s="42"/>
      <c r="B111" s="42"/>
      <c r="C111" s="42"/>
      <c r="D111" s="42"/>
    </row>
    <row r="112" spans="1:4" ht="16.8" x14ac:dyDescent="0.5">
      <c r="A112" s="42"/>
      <c r="B112" s="42"/>
      <c r="C112" s="42"/>
      <c r="D112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1F90-E872-4433-AFC3-4F533523CCDA}">
  <dimension ref="A1:D73"/>
  <sheetViews>
    <sheetView workbookViewId="0">
      <selection activeCell="A4" sqref="A4"/>
    </sheetView>
  </sheetViews>
  <sheetFormatPr defaultRowHeight="14.4" x14ac:dyDescent="0.3"/>
  <cols>
    <col min="1" max="1" width="47.5546875" customWidth="1"/>
    <col min="2" max="2" width="35" customWidth="1"/>
    <col min="3" max="3" width="30.109375" customWidth="1"/>
    <col min="4" max="4" width="35.21875" customWidth="1"/>
  </cols>
  <sheetData>
    <row r="1" spans="1:4" ht="16.8" x14ac:dyDescent="0.5">
      <c r="A1" s="35" t="s">
        <v>93</v>
      </c>
      <c r="B1" s="34" t="s">
        <v>4</v>
      </c>
      <c r="C1" s="34" t="s">
        <v>4</v>
      </c>
      <c r="D1" s="30" t="s">
        <v>1</v>
      </c>
    </row>
    <row r="2" spans="1:4" ht="16.8" x14ac:dyDescent="0.5">
      <c r="A2" s="31" t="s">
        <v>58</v>
      </c>
      <c r="B2" s="186">
        <v>1401</v>
      </c>
      <c r="C2" s="186">
        <v>1402</v>
      </c>
      <c r="D2" s="32"/>
    </row>
    <row r="3" spans="1:4" ht="16.8" x14ac:dyDescent="0.5">
      <c r="A3" s="31" t="s">
        <v>94</v>
      </c>
      <c r="B3" s="187"/>
      <c r="C3" s="187"/>
      <c r="D3" s="32"/>
    </row>
    <row r="4" spans="1:4" ht="16.8" x14ac:dyDescent="0.5">
      <c r="A4" s="31" t="s">
        <v>3</v>
      </c>
      <c r="B4" s="34" t="s">
        <v>95</v>
      </c>
      <c r="C4" s="34" t="s">
        <v>96</v>
      </c>
      <c r="D4" s="32"/>
    </row>
    <row r="5" spans="1:4" ht="16.8" x14ac:dyDescent="0.5">
      <c r="A5" s="31"/>
      <c r="B5" s="34"/>
      <c r="C5" s="34"/>
      <c r="D5" s="32"/>
    </row>
    <row r="6" spans="1:4" ht="16.8" x14ac:dyDescent="0.5">
      <c r="A6" s="38" t="s">
        <v>97</v>
      </c>
      <c r="B6" s="34">
        <v>17912608</v>
      </c>
      <c r="C6" s="34">
        <v>28343374</v>
      </c>
      <c r="D6" s="32"/>
    </row>
    <row r="7" spans="1:4" ht="16.8" x14ac:dyDescent="0.5">
      <c r="A7" s="37" t="s">
        <v>98</v>
      </c>
      <c r="B7" s="34">
        <v>17878709</v>
      </c>
      <c r="C7" s="34">
        <v>28297921</v>
      </c>
      <c r="D7" s="30" t="s">
        <v>2</v>
      </c>
    </row>
    <row r="8" spans="1:4" ht="16.8" x14ac:dyDescent="0.5">
      <c r="A8" s="37" t="s">
        <v>99</v>
      </c>
      <c r="B8" s="34">
        <v>33899</v>
      </c>
      <c r="C8" s="34">
        <v>45453</v>
      </c>
      <c r="D8" s="30" t="s">
        <v>2</v>
      </c>
    </row>
    <row r="9" spans="1:4" ht="16.8" x14ac:dyDescent="0.5">
      <c r="A9" s="39" t="s">
        <v>100</v>
      </c>
      <c r="B9" s="34">
        <v>16397721</v>
      </c>
      <c r="C9" s="34">
        <v>25020359</v>
      </c>
      <c r="D9" s="30" t="s">
        <v>2</v>
      </c>
    </row>
    <row r="10" spans="1:4" ht="16.8" x14ac:dyDescent="0.5">
      <c r="A10" s="31" t="s">
        <v>101</v>
      </c>
      <c r="B10" s="34">
        <v>16389132</v>
      </c>
      <c r="C10" s="34">
        <v>25010401</v>
      </c>
      <c r="D10" s="30" t="s">
        <v>2</v>
      </c>
    </row>
    <row r="11" spans="1:4" ht="16.8" x14ac:dyDescent="0.5">
      <c r="A11" s="31" t="s">
        <v>102</v>
      </c>
      <c r="B11" s="34">
        <v>8589</v>
      </c>
      <c r="C11" s="34">
        <v>9958</v>
      </c>
      <c r="D11" s="30" t="s">
        <v>2</v>
      </c>
    </row>
    <row r="12" spans="1:4" ht="16.8" x14ac:dyDescent="0.5">
      <c r="A12" s="31" t="s">
        <v>20</v>
      </c>
      <c r="B12" s="34">
        <v>1514887</v>
      </c>
      <c r="C12" s="34">
        <v>3323015</v>
      </c>
      <c r="D12" s="30" t="s">
        <v>2</v>
      </c>
    </row>
    <row r="13" spans="1:4" ht="16.8" x14ac:dyDescent="0.5">
      <c r="A13" s="31" t="s">
        <v>21</v>
      </c>
      <c r="B13" s="34">
        <v>143138</v>
      </c>
      <c r="C13" s="34">
        <v>254478</v>
      </c>
      <c r="D13" s="30" t="s">
        <v>2</v>
      </c>
    </row>
    <row r="14" spans="1:4" ht="16.8" x14ac:dyDescent="0.5">
      <c r="A14" s="38" t="s">
        <v>103</v>
      </c>
      <c r="B14" s="34">
        <v>2825</v>
      </c>
      <c r="C14" s="34">
        <v>14118</v>
      </c>
      <c r="D14" s="30" t="s">
        <v>2</v>
      </c>
    </row>
    <row r="15" spans="1:4" ht="16.8" x14ac:dyDescent="0.5">
      <c r="A15" s="38" t="s">
        <v>90</v>
      </c>
      <c r="B15" s="34">
        <v>104040</v>
      </c>
      <c r="C15" s="34" t="s">
        <v>63</v>
      </c>
      <c r="D15" s="30" t="s">
        <v>2</v>
      </c>
    </row>
    <row r="16" spans="1:4" ht="16.8" x14ac:dyDescent="0.5">
      <c r="A16" s="31" t="s">
        <v>22</v>
      </c>
      <c r="B16" s="34">
        <v>1270534</v>
      </c>
      <c r="C16" s="34">
        <v>3082655</v>
      </c>
      <c r="D16" s="30" t="s">
        <v>2</v>
      </c>
    </row>
    <row r="17" spans="1:4" ht="16.8" x14ac:dyDescent="0.5">
      <c r="A17" s="31" t="s">
        <v>23</v>
      </c>
      <c r="B17" s="34">
        <v>36290</v>
      </c>
      <c r="C17" s="36" t="s">
        <v>63</v>
      </c>
      <c r="D17" s="30" t="s">
        <v>2</v>
      </c>
    </row>
    <row r="18" spans="1:4" ht="16.8" x14ac:dyDescent="0.5">
      <c r="A18" s="31" t="s">
        <v>24</v>
      </c>
      <c r="B18" s="34">
        <v>66811</v>
      </c>
      <c r="C18" s="34">
        <v>224061</v>
      </c>
      <c r="D18" s="30" t="s">
        <v>2</v>
      </c>
    </row>
    <row r="19" spans="1:4" ht="16.8" x14ac:dyDescent="0.5">
      <c r="A19" s="31" t="s">
        <v>25</v>
      </c>
      <c r="B19" s="34">
        <v>1301055</v>
      </c>
      <c r="C19" s="34">
        <v>3306716</v>
      </c>
      <c r="D19" s="30" t="s">
        <v>2</v>
      </c>
    </row>
    <row r="20" spans="1:4" ht="16.8" x14ac:dyDescent="0.5">
      <c r="A20" s="31" t="s">
        <v>26</v>
      </c>
      <c r="B20" s="34">
        <v>60666</v>
      </c>
      <c r="C20" s="34">
        <v>133210</v>
      </c>
      <c r="D20" s="30" t="s">
        <v>2</v>
      </c>
    </row>
    <row r="21" spans="1:4" ht="16.8" x14ac:dyDescent="0.5">
      <c r="A21" s="31" t="s">
        <v>27</v>
      </c>
      <c r="B21" s="34">
        <v>1240389</v>
      </c>
      <c r="C21" s="34">
        <v>3173506</v>
      </c>
      <c r="D21" s="30" t="s">
        <v>2</v>
      </c>
    </row>
    <row r="22" spans="1:4" ht="16.8" x14ac:dyDescent="0.5">
      <c r="A22" s="31"/>
      <c r="B22" s="30"/>
      <c r="C22" s="30"/>
      <c r="D22" s="30"/>
    </row>
    <row r="23" spans="1:4" ht="16.8" x14ac:dyDescent="0.5">
      <c r="A23" s="31" t="s">
        <v>28</v>
      </c>
      <c r="B23" s="34">
        <v>4579403</v>
      </c>
      <c r="C23" s="34">
        <v>6768925</v>
      </c>
      <c r="D23" s="30" t="s">
        <v>2</v>
      </c>
    </row>
    <row r="24" spans="1:4" ht="16.8" x14ac:dyDescent="0.5">
      <c r="A24" s="31" t="s">
        <v>29</v>
      </c>
      <c r="B24" s="34">
        <v>2106645</v>
      </c>
      <c r="C24" s="34">
        <v>5238226</v>
      </c>
      <c r="D24" s="30" t="s">
        <v>2</v>
      </c>
    </row>
    <row r="25" spans="1:4" ht="16.8" x14ac:dyDescent="0.5">
      <c r="A25" s="31" t="s">
        <v>30</v>
      </c>
      <c r="B25" s="34">
        <v>2599178</v>
      </c>
      <c r="C25" s="34">
        <v>2964775</v>
      </c>
      <c r="D25" s="30" t="s">
        <v>2</v>
      </c>
    </row>
    <row r="26" spans="1:4" ht="16.8" x14ac:dyDescent="0.5">
      <c r="A26" s="31" t="s">
        <v>31</v>
      </c>
      <c r="B26" s="34">
        <v>0</v>
      </c>
      <c r="C26" s="34" t="s">
        <v>63</v>
      </c>
      <c r="D26" s="30" t="s">
        <v>2</v>
      </c>
    </row>
    <row r="27" spans="1:4" ht="16.8" x14ac:dyDescent="0.5">
      <c r="A27" s="31" t="s">
        <v>32</v>
      </c>
      <c r="B27" s="34">
        <v>2700000</v>
      </c>
      <c r="C27" s="34">
        <v>5400000</v>
      </c>
      <c r="D27" s="30" t="s">
        <v>2</v>
      </c>
    </row>
    <row r="28" spans="1:4" ht="16.8" x14ac:dyDescent="0.5">
      <c r="A28" s="38" t="s">
        <v>62</v>
      </c>
      <c r="B28" s="34">
        <v>191542</v>
      </c>
      <c r="C28" s="34">
        <v>350217</v>
      </c>
      <c r="D28" s="30" t="s">
        <v>2</v>
      </c>
    </row>
    <row r="29" spans="1:4" ht="16.8" x14ac:dyDescent="0.5">
      <c r="A29" s="31" t="s">
        <v>33</v>
      </c>
      <c r="B29" s="34">
        <v>1195328</v>
      </c>
      <c r="C29" s="34">
        <v>3292159</v>
      </c>
      <c r="D29" s="30" t="s">
        <v>2</v>
      </c>
    </row>
    <row r="30" spans="1:4" ht="16.8" x14ac:dyDescent="0.5">
      <c r="A30" s="31" t="s">
        <v>34</v>
      </c>
      <c r="B30" s="34">
        <v>4086870</v>
      </c>
      <c r="C30" s="34">
        <v>9042376</v>
      </c>
      <c r="D30" s="30" t="s">
        <v>2</v>
      </c>
    </row>
    <row r="31" spans="1:4" ht="16.8" x14ac:dyDescent="0.5">
      <c r="A31" s="31"/>
      <c r="B31" s="30"/>
      <c r="C31" s="30"/>
      <c r="D31" s="30"/>
    </row>
    <row r="32" spans="1:4" ht="16.8" x14ac:dyDescent="0.5">
      <c r="A32" s="31"/>
      <c r="B32" s="30"/>
      <c r="C32" s="30"/>
      <c r="D32" s="30"/>
    </row>
    <row r="33" spans="1:4" ht="16.8" x14ac:dyDescent="0.5">
      <c r="A33" s="31" t="s">
        <v>35</v>
      </c>
      <c r="B33" s="34">
        <v>1402735</v>
      </c>
      <c r="C33" s="34">
        <v>4378218</v>
      </c>
      <c r="D33" s="30" t="s">
        <v>2</v>
      </c>
    </row>
    <row r="34" spans="1:4" ht="16.8" x14ac:dyDescent="0.5">
      <c r="A34" s="31" t="s">
        <v>36</v>
      </c>
      <c r="B34" s="34">
        <v>343391</v>
      </c>
      <c r="C34" s="34">
        <v>342939</v>
      </c>
      <c r="D34" s="30" t="s">
        <v>2</v>
      </c>
    </row>
    <row r="35" spans="1:4" ht="16.8" x14ac:dyDescent="0.5">
      <c r="A35" s="38" t="s">
        <v>104</v>
      </c>
      <c r="B35" s="34">
        <v>242424</v>
      </c>
      <c r="C35" s="34">
        <v>374400</v>
      </c>
      <c r="D35" s="30" t="s">
        <v>2</v>
      </c>
    </row>
    <row r="36" spans="1:4" ht="16.8" x14ac:dyDescent="0.5">
      <c r="A36" s="31" t="s">
        <v>37</v>
      </c>
      <c r="B36" s="34">
        <v>118095</v>
      </c>
      <c r="C36" s="34">
        <v>142669</v>
      </c>
      <c r="D36" s="30" t="s">
        <v>2</v>
      </c>
    </row>
    <row r="37" spans="1:4" ht="16.8" x14ac:dyDescent="0.5">
      <c r="A37" s="31" t="s">
        <v>38</v>
      </c>
      <c r="B37" s="34">
        <v>500074</v>
      </c>
      <c r="C37" s="34">
        <v>520040</v>
      </c>
      <c r="D37" s="30" t="s">
        <v>2</v>
      </c>
    </row>
    <row r="38" spans="1:4" ht="16.8" x14ac:dyDescent="0.5">
      <c r="A38" s="31" t="s">
        <v>39</v>
      </c>
      <c r="B38" s="34">
        <v>86692</v>
      </c>
      <c r="C38" s="34">
        <v>302565</v>
      </c>
      <c r="D38" s="30" t="s">
        <v>2</v>
      </c>
    </row>
    <row r="39" spans="1:4" ht="16.8" x14ac:dyDescent="0.5">
      <c r="A39" s="31" t="s">
        <v>40</v>
      </c>
      <c r="B39" s="34">
        <v>339419</v>
      </c>
      <c r="C39" s="34">
        <v>392274</v>
      </c>
      <c r="D39" s="30" t="s">
        <v>2</v>
      </c>
    </row>
    <row r="40" spans="1:4" ht="16.8" x14ac:dyDescent="0.5">
      <c r="A40" s="31" t="s">
        <v>41</v>
      </c>
      <c r="B40" s="34">
        <v>46800</v>
      </c>
      <c r="C40" s="34">
        <v>0</v>
      </c>
      <c r="D40" s="30" t="s">
        <v>2</v>
      </c>
    </row>
    <row r="41" spans="1:4" ht="16.8" x14ac:dyDescent="0.5">
      <c r="A41" s="31" t="s">
        <v>42</v>
      </c>
      <c r="B41" s="34">
        <v>3181011</v>
      </c>
      <c r="C41" s="34">
        <v>4669499</v>
      </c>
      <c r="D41" s="30" t="s">
        <v>2</v>
      </c>
    </row>
    <row r="42" spans="1:4" ht="16.8" x14ac:dyDescent="0.5">
      <c r="A42" s="31" t="s">
        <v>43</v>
      </c>
      <c r="B42" s="34">
        <v>368553</v>
      </c>
      <c r="C42" s="34">
        <v>559462</v>
      </c>
      <c r="D42" s="30" t="s">
        <v>2</v>
      </c>
    </row>
    <row r="43" spans="1:4" ht="16.8" x14ac:dyDescent="0.5">
      <c r="A43" s="31"/>
      <c r="B43" s="30"/>
      <c r="C43" s="30"/>
      <c r="D43" s="30"/>
    </row>
    <row r="44" spans="1:4" ht="16.8" x14ac:dyDescent="0.5">
      <c r="A44" s="31" t="s">
        <v>44</v>
      </c>
      <c r="B44" s="34">
        <v>474453</v>
      </c>
      <c r="C44" s="34">
        <v>176689</v>
      </c>
      <c r="D44" s="30" t="s">
        <v>2</v>
      </c>
    </row>
    <row r="45" spans="1:4" ht="16.8" x14ac:dyDescent="0.5">
      <c r="A45" s="31" t="s">
        <v>45</v>
      </c>
      <c r="B45" s="34">
        <v>376435</v>
      </c>
      <c r="C45" s="34">
        <v>1977320</v>
      </c>
      <c r="D45" s="30" t="s">
        <v>2</v>
      </c>
    </row>
    <row r="46" spans="1:4" ht="16.8" x14ac:dyDescent="0.5">
      <c r="A46" s="31" t="s">
        <v>46</v>
      </c>
      <c r="B46" s="34">
        <v>137170</v>
      </c>
      <c r="C46" s="34">
        <v>194369</v>
      </c>
      <c r="D46" s="30" t="s">
        <v>2</v>
      </c>
    </row>
    <row r="47" spans="1:4" ht="16.8" x14ac:dyDescent="0.5">
      <c r="A47" s="31" t="s">
        <v>47</v>
      </c>
      <c r="B47" s="34">
        <v>1446866</v>
      </c>
      <c r="C47" s="34">
        <v>581477</v>
      </c>
      <c r="D47" s="30" t="s">
        <v>2</v>
      </c>
    </row>
    <row r="48" spans="1:4" ht="16.8" x14ac:dyDescent="0.5">
      <c r="A48" s="31" t="s">
        <v>105</v>
      </c>
      <c r="B48" s="34" t="s">
        <v>63</v>
      </c>
      <c r="C48" s="34" t="s">
        <v>63</v>
      </c>
      <c r="D48" s="30" t="s">
        <v>2</v>
      </c>
    </row>
    <row r="49" spans="1:4" ht="16.8" x14ac:dyDescent="0.5">
      <c r="A49" s="31" t="s">
        <v>48</v>
      </c>
      <c r="B49" s="34" t="s">
        <v>63</v>
      </c>
      <c r="C49" s="34" t="s">
        <v>63</v>
      </c>
      <c r="D49" s="30" t="s">
        <v>2</v>
      </c>
    </row>
    <row r="50" spans="1:4" ht="16.8" x14ac:dyDescent="0.5">
      <c r="A50" s="31"/>
      <c r="B50" s="30"/>
      <c r="C50" s="30"/>
      <c r="D50" s="30"/>
    </row>
    <row r="51" spans="1:4" ht="16.8" x14ac:dyDescent="0.5">
      <c r="A51" s="31" t="s">
        <v>49</v>
      </c>
      <c r="B51" s="34">
        <v>917618</v>
      </c>
      <c r="C51" s="34">
        <v>809924</v>
      </c>
      <c r="D51" s="30" t="s">
        <v>2</v>
      </c>
    </row>
    <row r="52" spans="1:4" ht="16.8" x14ac:dyDescent="0.5">
      <c r="A52" s="31" t="s">
        <v>50</v>
      </c>
      <c r="B52" s="34">
        <v>109914</v>
      </c>
      <c r="C52" s="34">
        <v>76011</v>
      </c>
      <c r="D52" s="30" t="s">
        <v>2</v>
      </c>
    </row>
    <row r="53" spans="1:4" ht="16.8" x14ac:dyDescent="0.5">
      <c r="A53" s="31" t="s">
        <v>51</v>
      </c>
      <c r="B53" s="34">
        <v>168522</v>
      </c>
      <c r="C53" s="34">
        <v>2930386</v>
      </c>
      <c r="D53" s="30" t="s">
        <v>2</v>
      </c>
    </row>
    <row r="54" spans="1:4" ht="16.8" x14ac:dyDescent="0.5">
      <c r="A54" s="31" t="s">
        <v>52</v>
      </c>
      <c r="B54" s="34">
        <v>401101</v>
      </c>
      <c r="C54" s="34">
        <v>2216322</v>
      </c>
      <c r="D54" s="30" t="s">
        <v>2</v>
      </c>
    </row>
    <row r="55" spans="1:4" ht="16.8" x14ac:dyDescent="0.5">
      <c r="A55" s="31"/>
      <c r="B55" s="30"/>
      <c r="C55" s="30"/>
      <c r="D55" s="30"/>
    </row>
    <row r="56" spans="1:4" ht="16.8" x14ac:dyDescent="0.5">
      <c r="A56" s="31"/>
      <c r="B56" s="30"/>
      <c r="C56" s="30"/>
      <c r="D56" s="30"/>
    </row>
    <row r="57" spans="1:4" ht="16.8" x14ac:dyDescent="0.5">
      <c r="A57" s="31" t="s">
        <v>54</v>
      </c>
      <c r="B57" s="34">
        <v>58.277205585705318</v>
      </c>
      <c r="C57" s="32"/>
      <c r="D57" s="33" t="s">
        <v>106</v>
      </c>
    </row>
    <row r="58" spans="1:4" ht="16.8" x14ac:dyDescent="0.5">
      <c r="A58" s="31" t="s">
        <v>55</v>
      </c>
      <c r="B58" s="34">
        <v>52.603572904288029</v>
      </c>
      <c r="C58" s="32"/>
      <c r="D58" s="33">
        <v>6</v>
      </c>
    </row>
    <row r="59" spans="1:4" ht="16.8" x14ac:dyDescent="0.5">
      <c r="A59" s="31" t="s">
        <v>56</v>
      </c>
      <c r="B59" s="34">
        <v>79.585174979300177</v>
      </c>
      <c r="C59" s="32"/>
      <c r="D59" s="33">
        <v>6</v>
      </c>
    </row>
    <row r="60" spans="1:4" ht="16.8" x14ac:dyDescent="0.5">
      <c r="A60" s="31" t="s">
        <v>5</v>
      </c>
      <c r="B60" s="34">
        <v>344</v>
      </c>
      <c r="C60" s="34">
        <v>340</v>
      </c>
      <c r="D60" s="33">
        <v>29</v>
      </c>
    </row>
    <row r="61" spans="1:4" ht="16.8" x14ac:dyDescent="0.5">
      <c r="A61" s="31" t="s">
        <v>6</v>
      </c>
      <c r="B61" s="34" t="s">
        <v>107</v>
      </c>
      <c r="C61" s="34" t="s">
        <v>108</v>
      </c>
      <c r="D61" s="33" t="s">
        <v>53</v>
      </c>
    </row>
    <row r="62" spans="1:4" ht="16.8" x14ac:dyDescent="0.5">
      <c r="A62" s="31" t="s">
        <v>7</v>
      </c>
      <c r="B62" s="34"/>
      <c r="C62" s="32"/>
      <c r="D62" s="33" t="s">
        <v>53</v>
      </c>
    </row>
    <row r="63" spans="1:4" ht="16.8" x14ac:dyDescent="0.5">
      <c r="A63" s="31" t="s">
        <v>8</v>
      </c>
      <c r="B63" s="34">
        <v>350</v>
      </c>
      <c r="C63" s="34">
        <v>347</v>
      </c>
      <c r="D63" s="33" t="s">
        <v>109</v>
      </c>
    </row>
    <row r="64" spans="1:4" ht="16.8" x14ac:dyDescent="0.5">
      <c r="A64" s="31" t="s">
        <v>9</v>
      </c>
      <c r="B64" s="34" t="s">
        <v>110</v>
      </c>
      <c r="C64" s="34" t="s">
        <v>110</v>
      </c>
      <c r="D64" s="33" t="s">
        <v>111</v>
      </c>
    </row>
    <row r="65" spans="1:4" ht="16.8" x14ac:dyDescent="0.5">
      <c r="A65" s="31" t="s">
        <v>10</v>
      </c>
      <c r="B65" s="34" t="s">
        <v>80</v>
      </c>
      <c r="C65" s="34" t="s">
        <v>80</v>
      </c>
      <c r="D65" s="33" t="s">
        <v>112</v>
      </c>
    </row>
    <row r="66" spans="1:4" ht="16.8" x14ac:dyDescent="0.5">
      <c r="A66" s="31" t="s">
        <v>14</v>
      </c>
      <c r="B66" s="34" t="s">
        <v>113</v>
      </c>
      <c r="C66" s="34" t="s">
        <v>113</v>
      </c>
      <c r="D66" s="33" t="s">
        <v>114</v>
      </c>
    </row>
    <row r="67" spans="1:4" ht="16.8" x14ac:dyDescent="0.5">
      <c r="A67" s="31" t="s">
        <v>11</v>
      </c>
      <c r="B67" s="34" t="s">
        <v>115</v>
      </c>
      <c r="C67" s="34" t="s">
        <v>115</v>
      </c>
      <c r="D67" s="33" t="s">
        <v>53</v>
      </c>
    </row>
    <row r="68" spans="1:4" ht="16.8" x14ac:dyDescent="0.5">
      <c r="A68" s="31" t="s">
        <v>12</v>
      </c>
      <c r="B68" s="40">
        <v>22838191</v>
      </c>
      <c r="C68" s="40">
        <v>14919721</v>
      </c>
      <c r="D68" s="33">
        <v>18</v>
      </c>
    </row>
    <row r="69" spans="1:4" ht="16.8" x14ac:dyDescent="0.5">
      <c r="A69" s="31" t="s">
        <v>13</v>
      </c>
      <c r="B69" s="34">
        <v>47522</v>
      </c>
      <c r="C69" s="34">
        <v>73207</v>
      </c>
      <c r="D69" s="33">
        <v>19</v>
      </c>
    </row>
    <row r="70" spans="1:4" ht="16.8" x14ac:dyDescent="0.5">
      <c r="A70" s="31" t="s">
        <v>15</v>
      </c>
      <c r="B70" s="34"/>
      <c r="C70" s="32"/>
      <c r="D70" s="33" t="s">
        <v>53</v>
      </c>
    </row>
    <row r="71" spans="1:4" ht="16.8" x14ac:dyDescent="0.5">
      <c r="A71" s="31" t="s">
        <v>16</v>
      </c>
      <c r="B71" s="34">
        <v>1928</v>
      </c>
      <c r="C71" s="34">
        <v>3512</v>
      </c>
      <c r="D71" s="33">
        <v>19</v>
      </c>
    </row>
    <row r="72" spans="1:4" ht="16.8" x14ac:dyDescent="0.5">
      <c r="A72" s="31" t="s">
        <v>17</v>
      </c>
      <c r="B72" s="34" t="s">
        <v>116</v>
      </c>
      <c r="C72" s="34" t="s">
        <v>117</v>
      </c>
      <c r="D72" s="33">
        <v>25</v>
      </c>
    </row>
    <row r="73" spans="1:4" ht="16.8" x14ac:dyDescent="0.5">
      <c r="A73" s="31" t="s">
        <v>18</v>
      </c>
      <c r="B73" s="34" t="s">
        <v>118</v>
      </c>
      <c r="C73" s="34" t="s">
        <v>118</v>
      </c>
      <c r="D73" s="33">
        <v>27</v>
      </c>
    </row>
  </sheetData>
  <mergeCells count="2">
    <mergeCell ref="B2:B3"/>
    <mergeCell ref="C2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5CE1-F6B4-403C-A851-A0C624A49B40}">
  <dimension ref="A1:E107"/>
  <sheetViews>
    <sheetView tabSelected="1" workbookViewId="0">
      <selection activeCell="B25" sqref="B25"/>
    </sheetView>
  </sheetViews>
  <sheetFormatPr defaultRowHeight="16.8" x14ac:dyDescent="0.5"/>
  <cols>
    <col min="1" max="1" width="62.6640625" style="125" bestFit="1" customWidth="1"/>
    <col min="2" max="2" width="43.5546875" style="181" customWidth="1"/>
    <col min="3" max="3" width="40.6640625" style="181" customWidth="1"/>
    <col min="4" max="4" width="64.21875" style="182" bestFit="1" customWidth="1"/>
    <col min="5" max="5" width="19" style="125" customWidth="1"/>
    <col min="6" max="16384" width="8.88671875" style="125"/>
  </cols>
  <sheetData>
    <row r="1" spans="1:5" ht="18.600000000000001" x14ac:dyDescent="0.6">
      <c r="A1" s="122" t="s">
        <v>196</v>
      </c>
      <c r="B1" s="123" t="s">
        <v>4</v>
      </c>
      <c r="C1" s="123" t="s">
        <v>4</v>
      </c>
      <c r="D1" s="124" t="s">
        <v>1</v>
      </c>
      <c r="E1" s="121" t="s">
        <v>197</v>
      </c>
    </row>
    <row r="2" spans="1:5" ht="18.600000000000001" x14ac:dyDescent="0.6">
      <c r="A2" s="126" t="s">
        <v>58</v>
      </c>
      <c r="B2" s="127">
        <v>1402</v>
      </c>
      <c r="C2" s="127">
        <v>1401</v>
      </c>
      <c r="D2" s="128"/>
      <c r="E2" s="120"/>
    </row>
    <row r="3" spans="1:5" ht="18.600000000000001" x14ac:dyDescent="0.6">
      <c r="A3" s="126" t="s">
        <v>198</v>
      </c>
      <c r="B3" s="129"/>
      <c r="C3" s="129"/>
      <c r="D3" s="128"/>
      <c r="E3" s="120"/>
    </row>
    <row r="4" spans="1:5" x14ac:dyDescent="0.5">
      <c r="A4" s="55" t="s">
        <v>3</v>
      </c>
      <c r="B4" s="129" t="s">
        <v>96</v>
      </c>
      <c r="C4" s="129" t="s">
        <v>96</v>
      </c>
      <c r="D4" s="128"/>
      <c r="E4" s="120"/>
    </row>
    <row r="5" spans="1:5" x14ac:dyDescent="0.5">
      <c r="A5" s="130"/>
      <c r="B5" s="131"/>
      <c r="C5" s="131"/>
      <c r="D5" s="128"/>
      <c r="E5" s="120"/>
    </row>
    <row r="6" spans="1:5" x14ac:dyDescent="0.5">
      <c r="A6" s="73" t="s">
        <v>139</v>
      </c>
      <c r="B6" s="132"/>
      <c r="C6" s="132"/>
      <c r="D6" s="128"/>
      <c r="E6" s="120"/>
    </row>
    <row r="7" spans="1:5" x14ac:dyDescent="0.5">
      <c r="A7" s="55" t="s">
        <v>0</v>
      </c>
      <c r="B7" s="133">
        <v>294634863</v>
      </c>
      <c r="C7" s="133">
        <v>227212886</v>
      </c>
      <c r="D7" s="134" t="s">
        <v>2</v>
      </c>
      <c r="E7" s="120"/>
    </row>
    <row r="8" spans="1:5" x14ac:dyDescent="0.5">
      <c r="A8" s="55" t="s">
        <v>19</v>
      </c>
      <c r="B8" s="133">
        <v>-236144494</v>
      </c>
      <c r="C8" s="133">
        <v>-185309454</v>
      </c>
      <c r="D8" s="134" t="s">
        <v>2</v>
      </c>
      <c r="E8" s="120"/>
    </row>
    <row r="9" spans="1:5" x14ac:dyDescent="0.5">
      <c r="A9" s="55" t="s">
        <v>20</v>
      </c>
      <c r="B9" s="133">
        <f>SUM(B7:B8)</f>
        <v>58490369</v>
      </c>
      <c r="C9" s="133">
        <f>SUM(C7:C8)</f>
        <v>41903432</v>
      </c>
      <c r="D9" s="134" t="s">
        <v>2</v>
      </c>
      <c r="E9" s="120"/>
    </row>
    <row r="10" spans="1:5" x14ac:dyDescent="0.5">
      <c r="A10" s="55" t="s">
        <v>21</v>
      </c>
      <c r="B10" s="135">
        <v>-15177955</v>
      </c>
      <c r="C10" s="133">
        <v>-9327574</v>
      </c>
      <c r="D10" s="134" t="s">
        <v>2</v>
      </c>
      <c r="E10" s="120"/>
    </row>
    <row r="11" spans="1:5" x14ac:dyDescent="0.5">
      <c r="A11" s="59" t="s">
        <v>199</v>
      </c>
      <c r="B11" s="136">
        <v>13756557</v>
      </c>
      <c r="C11" s="137">
        <v>33192996</v>
      </c>
      <c r="D11" s="138" t="s">
        <v>2</v>
      </c>
      <c r="E11" s="120"/>
    </row>
    <row r="12" spans="1:5" x14ac:dyDescent="0.5">
      <c r="A12" s="59" t="s">
        <v>90</v>
      </c>
      <c r="B12" s="136">
        <v>-6116959</v>
      </c>
      <c r="C12" s="139">
        <v>-5710920</v>
      </c>
      <c r="D12" s="138" t="s">
        <v>2</v>
      </c>
      <c r="E12" s="120"/>
    </row>
    <row r="13" spans="1:5" x14ac:dyDescent="0.5">
      <c r="A13" s="55" t="s">
        <v>22</v>
      </c>
      <c r="B13" s="49">
        <f>SUM(B9:B12)</f>
        <v>50952012</v>
      </c>
      <c r="C13" s="140">
        <f>SUM(C9:C12)</f>
        <v>60057934</v>
      </c>
      <c r="D13" s="141" t="s">
        <v>2</v>
      </c>
      <c r="E13" s="120"/>
    </row>
    <row r="14" spans="1:5" x14ac:dyDescent="0.5">
      <c r="A14" s="55" t="s">
        <v>23</v>
      </c>
      <c r="B14" s="133">
        <v>-9424996</v>
      </c>
      <c r="C14" s="142">
        <v>-5365007</v>
      </c>
      <c r="D14" s="134" t="s">
        <v>2</v>
      </c>
      <c r="E14" s="120"/>
    </row>
    <row r="15" spans="1:5" x14ac:dyDescent="0.5">
      <c r="A15" s="55" t="s">
        <v>24</v>
      </c>
      <c r="B15" s="133">
        <v>2393736</v>
      </c>
      <c r="C15" s="133">
        <v>2831815</v>
      </c>
      <c r="D15" s="134" t="s">
        <v>2</v>
      </c>
      <c r="E15" s="120"/>
    </row>
    <row r="16" spans="1:5" x14ac:dyDescent="0.5">
      <c r="A16" s="55" t="s">
        <v>25</v>
      </c>
      <c r="B16" s="133">
        <f>SUM(B13:B15)</f>
        <v>43920752</v>
      </c>
      <c r="C16" s="133">
        <f>SUM(C13:C15)</f>
        <v>57524742</v>
      </c>
      <c r="D16" s="134" t="s">
        <v>2</v>
      </c>
      <c r="E16" s="120"/>
    </row>
    <row r="17" spans="1:5" x14ac:dyDescent="0.5">
      <c r="A17" s="55" t="s">
        <v>26</v>
      </c>
      <c r="B17" s="133">
        <v>-8085136</v>
      </c>
      <c r="C17" s="133">
        <v>-2663750</v>
      </c>
      <c r="D17" s="134" t="s">
        <v>2</v>
      </c>
      <c r="E17" s="120"/>
    </row>
    <row r="18" spans="1:5" x14ac:dyDescent="0.5">
      <c r="A18" s="55" t="s">
        <v>27</v>
      </c>
      <c r="B18" s="133">
        <f>SUM(B16:B17)</f>
        <v>35835616</v>
      </c>
      <c r="C18" s="133">
        <f>SUM(C16:C17)</f>
        <v>54860992</v>
      </c>
      <c r="D18" s="134" t="s">
        <v>2</v>
      </c>
      <c r="E18" s="120"/>
    </row>
    <row r="19" spans="1:5" x14ac:dyDescent="0.5">
      <c r="A19" s="130"/>
      <c r="B19" s="131"/>
      <c r="C19" s="131"/>
      <c r="D19" s="128"/>
      <c r="E19" s="120"/>
    </row>
    <row r="20" spans="1:5" x14ac:dyDescent="0.5">
      <c r="A20" s="73" t="s">
        <v>142</v>
      </c>
      <c r="B20" s="131"/>
      <c r="C20" s="131"/>
      <c r="D20" s="128"/>
      <c r="E20" s="120"/>
    </row>
    <row r="21" spans="1:5" x14ac:dyDescent="0.5">
      <c r="A21" s="55" t="s">
        <v>28</v>
      </c>
      <c r="B21" s="133">
        <v>228109518</v>
      </c>
      <c r="C21" s="133">
        <v>217089346</v>
      </c>
      <c r="D21" s="134" t="s">
        <v>2</v>
      </c>
      <c r="E21" s="120"/>
    </row>
    <row r="22" spans="1:5" x14ac:dyDescent="0.5">
      <c r="A22" s="55" t="s">
        <v>29</v>
      </c>
      <c r="B22" s="133">
        <v>82665735</v>
      </c>
      <c r="C22" s="133">
        <v>31583203</v>
      </c>
      <c r="D22" s="134" t="s">
        <v>2</v>
      </c>
      <c r="E22" s="120"/>
    </row>
    <row r="23" spans="1:5" x14ac:dyDescent="0.5">
      <c r="A23" s="55" t="s">
        <v>30</v>
      </c>
      <c r="B23" s="133">
        <v>147450317</v>
      </c>
      <c r="C23" s="133">
        <v>91112335</v>
      </c>
      <c r="D23" s="134" t="s">
        <v>2</v>
      </c>
      <c r="E23" s="120"/>
    </row>
    <row r="24" spans="1:5" x14ac:dyDescent="0.5">
      <c r="A24" s="55" t="s">
        <v>31</v>
      </c>
      <c r="B24" s="133">
        <v>5033998</v>
      </c>
      <c r="C24" s="133">
        <v>3254891</v>
      </c>
      <c r="D24" s="134" t="s">
        <v>2</v>
      </c>
      <c r="E24" s="120"/>
    </row>
    <row r="25" spans="1:5" x14ac:dyDescent="0.5">
      <c r="A25" s="55" t="s">
        <v>32</v>
      </c>
      <c r="B25" s="133">
        <v>84000000</v>
      </c>
      <c r="C25" s="133">
        <v>49000000</v>
      </c>
      <c r="D25" s="134" t="s">
        <v>2</v>
      </c>
      <c r="E25" s="120"/>
    </row>
    <row r="26" spans="1:5" x14ac:dyDescent="0.5">
      <c r="A26" s="60" t="s">
        <v>62</v>
      </c>
      <c r="B26" s="133">
        <v>6691781</v>
      </c>
      <c r="C26" s="133">
        <v>4900000</v>
      </c>
      <c r="D26" s="138" t="s">
        <v>2</v>
      </c>
      <c r="E26" s="120"/>
    </row>
    <row r="27" spans="1:5" x14ac:dyDescent="0.5">
      <c r="A27" s="55" t="s">
        <v>33</v>
      </c>
      <c r="B27" s="133">
        <v>67599158</v>
      </c>
      <c r="C27" s="133">
        <v>100405323</v>
      </c>
      <c r="D27" s="134" t="s">
        <v>2</v>
      </c>
      <c r="E27" s="120"/>
    </row>
    <row r="28" spans="1:5" x14ac:dyDescent="0.5">
      <c r="A28" s="55" t="s">
        <v>34</v>
      </c>
      <c r="B28" s="118">
        <f>B25+B26+B27</f>
        <v>158290939</v>
      </c>
      <c r="C28" s="119">
        <f>C25+C26+C27</f>
        <v>154305323</v>
      </c>
      <c r="D28" s="134" t="s">
        <v>2</v>
      </c>
      <c r="E28" s="120"/>
    </row>
    <row r="29" spans="1:5" x14ac:dyDescent="0.5">
      <c r="A29" s="130"/>
      <c r="B29" s="131"/>
      <c r="C29" s="131"/>
      <c r="D29" s="128"/>
      <c r="E29" s="120"/>
    </row>
    <row r="30" spans="1:5" x14ac:dyDescent="0.5">
      <c r="A30" s="73" t="s">
        <v>143</v>
      </c>
      <c r="B30" s="131"/>
      <c r="C30" s="131"/>
      <c r="D30" s="128"/>
      <c r="E30" s="120"/>
    </row>
    <row r="31" spans="1:5" x14ac:dyDescent="0.5">
      <c r="A31" s="55" t="s">
        <v>35</v>
      </c>
      <c r="B31" s="133">
        <v>46010277</v>
      </c>
      <c r="C31" s="133">
        <v>11317386</v>
      </c>
      <c r="D31" s="134" t="s">
        <v>2</v>
      </c>
      <c r="E31" s="120"/>
    </row>
    <row r="32" spans="1:5" x14ac:dyDescent="0.5">
      <c r="A32" s="55" t="s">
        <v>36</v>
      </c>
      <c r="B32" s="133">
        <v>1448756</v>
      </c>
      <c r="C32" s="133">
        <v>1521423</v>
      </c>
      <c r="D32" s="134" t="s">
        <v>2</v>
      </c>
      <c r="E32" s="120"/>
    </row>
    <row r="33" spans="1:5" x14ac:dyDescent="0.5">
      <c r="A33" s="55" t="s">
        <v>37</v>
      </c>
      <c r="B33" s="133">
        <v>32915920</v>
      </c>
      <c r="C33" s="133">
        <v>18288494</v>
      </c>
      <c r="D33" s="134" t="s">
        <v>2</v>
      </c>
      <c r="E33" s="120"/>
    </row>
    <row r="34" spans="1:5" x14ac:dyDescent="0.5">
      <c r="A34" s="60" t="s">
        <v>200</v>
      </c>
      <c r="B34" s="135">
        <v>109198</v>
      </c>
      <c r="C34" s="135">
        <v>339498</v>
      </c>
      <c r="D34" s="138" t="s">
        <v>2</v>
      </c>
      <c r="E34" s="120"/>
    </row>
    <row r="35" spans="1:5" x14ac:dyDescent="0.5">
      <c r="A35" s="60" t="s">
        <v>68</v>
      </c>
      <c r="B35" s="135">
        <v>2181585</v>
      </c>
      <c r="C35" s="135">
        <v>116403</v>
      </c>
      <c r="D35" s="138" t="s">
        <v>2</v>
      </c>
      <c r="E35" s="120"/>
    </row>
    <row r="36" spans="1:5" x14ac:dyDescent="0.5">
      <c r="A36" s="55" t="s">
        <v>38</v>
      </c>
      <c r="B36" s="135">
        <v>22871395</v>
      </c>
      <c r="C36" s="135">
        <v>22305134</v>
      </c>
      <c r="D36" s="134" t="s">
        <v>2</v>
      </c>
      <c r="E36" s="120"/>
    </row>
    <row r="37" spans="1:5" x14ac:dyDescent="0.5">
      <c r="A37" s="143" t="s">
        <v>39</v>
      </c>
      <c r="B37" s="135">
        <v>54444180</v>
      </c>
      <c r="C37" s="135">
        <v>56460244</v>
      </c>
      <c r="D37" s="141" t="s">
        <v>2</v>
      </c>
      <c r="E37" s="120"/>
    </row>
    <row r="38" spans="1:5" x14ac:dyDescent="0.5">
      <c r="A38" s="143" t="s">
        <v>40</v>
      </c>
      <c r="B38" s="135">
        <v>12105101</v>
      </c>
      <c r="C38" s="135">
        <v>8042622</v>
      </c>
      <c r="D38" s="141" t="s">
        <v>2</v>
      </c>
      <c r="E38" s="120"/>
    </row>
    <row r="39" spans="1:5" x14ac:dyDescent="0.5">
      <c r="A39" s="55" t="s">
        <v>41</v>
      </c>
      <c r="B39" s="142">
        <v>5750000</v>
      </c>
      <c r="C39" s="142">
        <v>5836849</v>
      </c>
      <c r="D39" s="134" t="s">
        <v>2</v>
      </c>
      <c r="E39" s="120"/>
    </row>
    <row r="40" spans="1:5" x14ac:dyDescent="0.5">
      <c r="A40" s="55" t="s">
        <v>42</v>
      </c>
      <c r="B40" s="49">
        <v>115681053</v>
      </c>
      <c r="C40" s="133">
        <v>98437218</v>
      </c>
      <c r="D40" s="134" t="s">
        <v>2</v>
      </c>
      <c r="E40" s="120"/>
    </row>
    <row r="41" spans="1:5" x14ac:dyDescent="0.5">
      <c r="A41" s="144" t="s">
        <v>43</v>
      </c>
      <c r="B41" s="135">
        <v>17257789</v>
      </c>
      <c r="C41" s="135">
        <v>26007279</v>
      </c>
      <c r="D41" s="145" t="s">
        <v>2</v>
      </c>
      <c r="E41" s="120"/>
    </row>
    <row r="42" spans="1:5" x14ac:dyDescent="0.5">
      <c r="A42" s="146"/>
      <c r="B42" s="147">
        <f>SUM(B31:B41)</f>
        <v>310775254</v>
      </c>
      <c r="C42" s="147">
        <f>SUM(C31:C41)</f>
        <v>248672550</v>
      </c>
      <c r="D42" s="148"/>
      <c r="E42" s="120"/>
    </row>
    <row r="43" spans="1:5" x14ac:dyDescent="0.5">
      <c r="A43" s="149" t="s">
        <v>144</v>
      </c>
      <c r="B43" s="147"/>
      <c r="C43" s="147"/>
      <c r="D43" s="148"/>
      <c r="E43" s="120"/>
    </row>
    <row r="44" spans="1:5" x14ac:dyDescent="0.5">
      <c r="A44" s="150" t="s">
        <v>44</v>
      </c>
      <c r="B44" s="151">
        <v>57186037</v>
      </c>
      <c r="C44" s="151">
        <v>25519480</v>
      </c>
      <c r="D44" s="152" t="s">
        <v>2</v>
      </c>
      <c r="E44" s="120"/>
    </row>
    <row r="45" spans="1:5" x14ac:dyDescent="0.5">
      <c r="A45" s="143" t="s">
        <v>45</v>
      </c>
      <c r="B45" s="136">
        <v>16074372</v>
      </c>
      <c r="C45" s="136">
        <v>6075581</v>
      </c>
      <c r="D45" s="141" t="s">
        <v>2</v>
      </c>
      <c r="E45" s="120"/>
    </row>
    <row r="46" spans="1:5" x14ac:dyDescent="0.5">
      <c r="A46" s="143" t="s">
        <v>46</v>
      </c>
      <c r="B46" s="136">
        <v>7934845</v>
      </c>
      <c r="C46" s="136">
        <v>2402098</v>
      </c>
      <c r="D46" s="141" t="s">
        <v>2</v>
      </c>
      <c r="E46" s="120"/>
    </row>
    <row r="47" spans="1:5" x14ac:dyDescent="0.5">
      <c r="A47" s="55" t="s">
        <v>47</v>
      </c>
      <c r="B47" s="153">
        <v>12289468</v>
      </c>
      <c r="C47" s="153">
        <v>51929</v>
      </c>
      <c r="D47" s="134" t="s">
        <v>2</v>
      </c>
      <c r="E47" s="120"/>
    </row>
    <row r="48" spans="1:5" x14ac:dyDescent="0.5">
      <c r="A48" s="143" t="s">
        <v>105</v>
      </c>
      <c r="B48" s="136">
        <v>52329107</v>
      </c>
      <c r="C48" s="136">
        <v>50522697</v>
      </c>
      <c r="D48" s="141" t="s">
        <v>2</v>
      </c>
      <c r="E48" s="120"/>
    </row>
    <row r="49" spans="1:5" x14ac:dyDescent="0.5">
      <c r="A49" s="143" t="s">
        <v>48</v>
      </c>
      <c r="B49" s="136">
        <v>0</v>
      </c>
      <c r="C49" s="136">
        <v>0</v>
      </c>
      <c r="D49" s="141" t="s">
        <v>2</v>
      </c>
      <c r="E49" s="120"/>
    </row>
    <row r="50" spans="1:5" x14ac:dyDescent="0.5">
      <c r="A50" s="154" t="s">
        <v>69</v>
      </c>
      <c r="B50" s="155">
        <v>5033998</v>
      </c>
      <c r="C50" s="155">
        <v>3254891</v>
      </c>
      <c r="D50" s="156" t="s">
        <v>2</v>
      </c>
      <c r="E50" s="120"/>
    </row>
    <row r="51" spans="1:5" x14ac:dyDescent="0.5">
      <c r="A51" s="154" t="s">
        <v>71</v>
      </c>
      <c r="B51" s="155">
        <v>1636488</v>
      </c>
      <c r="C51" s="155">
        <v>6540549</v>
      </c>
      <c r="D51" s="156" t="s">
        <v>2</v>
      </c>
      <c r="E51" s="120"/>
    </row>
    <row r="52" spans="1:5" x14ac:dyDescent="0.5">
      <c r="A52" s="157"/>
      <c r="B52" s="158">
        <f>SUM(B44:B51)</f>
        <v>152484315</v>
      </c>
      <c r="C52" s="159">
        <f>SUM(C44:C51)</f>
        <v>94367225</v>
      </c>
      <c r="D52" s="148"/>
      <c r="E52" s="120"/>
    </row>
    <row r="53" spans="1:5" x14ac:dyDescent="0.5">
      <c r="A53" s="160" t="s">
        <v>146</v>
      </c>
      <c r="B53" s="161"/>
      <c r="C53" s="162"/>
      <c r="D53" s="163"/>
      <c r="E53" s="120"/>
    </row>
    <row r="54" spans="1:5" x14ac:dyDescent="0.5">
      <c r="A54" s="55" t="s">
        <v>49</v>
      </c>
      <c r="B54" s="133">
        <v>63410253</v>
      </c>
      <c r="C54" s="133">
        <v>49907573</v>
      </c>
      <c r="D54" s="134" t="s">
        <v>2</v>
      </c>
      <c r="E54" s="120"/>
    </row>
    <row r="55" spans="1:5" x14ac:dyDescent="0.5">
      <c r="A55" s="55" t="s">
        <v>50</v>
      </c>
      <c r="B55" s="133">
        <v>-844739</v>
      </c>
      <c r="C55" s="133">
        <v>-5045128</v>
      </c>
      <c r="D55" s="134" t="s">
        <v>2</v>
      </c>
      <c r="E55" s="120"/>
    </row>
    <row r="56" spans="1:5" x14ac:dyDescent="0.5">
      <c r="A56" s="55" t="s">
        <v>51</v>
      </c>
      <c r="B56" s="133">
        <v>-48174581</v>
      </c>
      <c r="C56" s="133">
        <v>-14741502</v>
      </c>
      <c r="D56" s="134" t="s">
        <v>2</v>
      </c>
      <c r="E56" s="120"/>
    </row>
    <row r="57" spans="1:5" x14ac:dyDescent="0.5">
      <c r="A57" s="55" t="s">
        <v>52</v>
      </c>
      <c r="B57" s="133">
        <v>-13990454</v>
      </c>
      <c r="C57" s="133">
        <v>-31692507</v>
      </c>
      <c r="D57" s="134" t="s">
        <v>2</v>
      </c>
      <c r="E57" s="120"/>
    </row>
    <row r="58" spans="1:5" x14ac:dyDescent="0.5">
      <c r="A58" s="60" t="s">
        <v>201</v>
      </c>
      <c r="B58" s="164">
        <v>22305134</v>
      </c>
      <c r="C58" s="164">
        <v>23863824</v>
      </c>
      <c r="D58" s="156" t="s">
        <v>2</v>
      </c>
      <c r="E58" s="120"/>
    </row>
    <row r="59" spans="1:5" x14ac:dyDescent="0.5">
      <c r="A59" s="60" t="s">
        <v>202</v>
      </c>
      <c r="B59" s="164">
        <v>165783</v>
      </c>
      <c r="C59" s="164">
        <v>12874</v>
      </c>
      <c r="D59" s="156" t="s">
        <v>2</v>
      </c>
      <c r="E59" s="120"/>
    </row>
    <row r="60" spans="1:5" x14ac:dyDescent="0.5">
      <c r="A60" s="130"/>
      <c r="B60" s="165">
        <f>SUM(B54:B59)</f>
        <v>22871396</v>
      </c>
      <c r="C60" s="165">
        <f>SUM(C54:C59)</f>
        <v>22305134</v>
      </c>
      <c r="D60" s="128"/>
      <c r="E60" s="120"/>
    </row>
    <row r="61" spans="1:5" x14ac:dyDescent="0.5">
      <c r="A61" s="160" t="s">
        <v>203</v>
      </c>
      <c r="B61" s="161" t="s">
        <v>204</v>
      </c>
      <c r="C61" s="162" t="s">
        <v>205</v>
      </c>
      <c r="D61" s="163"/>
      <c r="E61" s="120"/>
    </row>
    <row r="62" spans="1:5" x14ac:dyDescent="0.5">
      <c r="A62" s="55" t="s">
        <v>54</v>
      </c>
      <c r="B62" s="166">
        <f>((B7-C7)/C7)*100</f>
        <v>29.673482955539765</v>
      </c>
      <c r="C62" s="167">
        <f>((227212886-221404720)/221404720)*100</f>
        <v>2.6233252841222172</v>
      </c>
      <c r="D62" s="134" t="s">
        <v>206</v>
      </c>
      <c r="E62" s="190" t="s">
        <v>207</v>
      </c>
    </row>
    <row r="63" spans="1:5" x14ac:dyDescent="0.5">
      <c r="A63" s="55" t="s">
        <v>55</v>
      </c>
      <c r="B63" s="166">
        <f>((B9-C9)/C9)*100</f>
        <v>39.583719538771902</v>
      </c>
      <c r="C63" s="167">
        <f>((41903431-94139446)/94139446)*100</f>
        <v>-55.48791417361857</v>
      </c>
      <c r="D63" s="134" t="s">
        <v>206</v>
      </c>
      <c r="E63" s="190"/>
    </row>
    <row r="64" spans="1:5" x14ac:dyDescent="0.5">
      <c r="A64" s="55" t="s">
        <v>56</v>
      </c>
      <c r="B64" s="166">
        <f>((B42-C42)/C42)*100</f>
        <v>24.973686882609279</v>
      </c>
      <c r="C64" s="167">
        <f>((248672549-198272053)/198272053)*100</f>
        <v>25.419868931301178</v>
      </c>
      <c r="D64" s="134" t="s">
        <v>208</v>
      </c>
      <c r="E64" s="190"/>
    </row>
    <row r="65" spans="1:5" x14ac:dyDescent="0.5">
      <c r="A65" s="55" t="s">
        <v>5</v>
      </c>
      <c r="B65" s="133">
        <v>-31850000</v>
      </c>
      <c r="C65" s="168">
        <v>-60000000</v>
      </c>
      <c r="D65" s="134" t="s">
        <v>209</v>
      </c>
      <c r="E65" s="120"/>
    </row>
    <row r="66" spans="1:5" x14ac:dyDescent="0.5">
      <c r="A66" s="55" t="s">
        <v>6</v>
      </c>
      <c r="B66" s="133">
        <v>35000000</v>
      </c>
      <c r="C66" s="168">
        <v>24000000</v>
      </c>
      <c r="D66" s="134" t="s">
        <v>209</v>
      </c>
      <c r="E66" s="120"/>
    </row>
    <row r="67" spans="1:5" x14ac:dyDescent="0.5">
      <c r="A67" s="55" t="s">
        <v>7</v>
      </c>
      <c r="B67" s="169">
        <v>35835616</v>
      </c>
      <c r="C67" s="170">
        <v>54860990</v>
      </c>
      <c r="D67" s="134" t="s">
        <v>206</v>
      </c>
      <c r="E67" s="120"/>
    </row>
    <row r="68" spans="1:5" x14ac:dyDescent="0.5">
      <c r="A68" s="55" t="s">
        <v>8</v>
      </c>
      <c r="B68" s="171">
        <v>3903</v>
      </c>
      <c r="C68" s="172">
        <v>3860</v>
      </c>
      <c r="D68" s="134" t="s">
        <v>210</v>
      </c>
      <c r="E68" s="120"/>
    </row>
    <row r="69" spans="1:5" x14ac:dyDescent="0.5">
      <c r="A69" s="55" t="s">
        <v>9</v>
      </c>
      <c r="B69" s="188" t="s">
        <v>211</v>
      </c>
      <c r="C69" s="189"/>
      <c r="D69" s="134" t="s">
        <v>212</v>
      </c>
      <c r="E69" s="120"/>
    </row>
    <row r="70" spans="1:5" x14ac:dyDescent="0.5">
      <c r="A70" s="55" t="s">
        <v>10</v>
      </c>
      <c r="B70" s="188" t="s">
        <v>213</v>
      </c>
      <c r="C70" s="189"/>
      <c r="D70" s="134" t="s">
        <v>214</v>
      </c>
      <c r="E70" s="120"/>
    </row>
    <row r="71" spans="1:5" x14ac:dyDescent="0.5">
      <c r="A71" s="55" t="s">
        <v>14</v>
      </c>
      <c r="B71" s="173" t="s">
        <v>215</v>
      </c>
      <c r="C71" s="174" t="s">
        <v>216</v>
      </c>
      <c r="D71" s="134" t="s">
        <v>217</v>
      </c>
      <c r="E71" s="120"/>
    </row>
    <row r="72" spans="1:5" x14ac:dyDescent="0.5">
      <c r="A72" s="55" t="s">
        <v>11</v>
      </c>
      <c r="B72" s="129" t="s">
        <v>218</v>
      </c>
      <c r="C72" s="175" t="s">
        <v>219</v>
      </c>
      <c r="D72" s="134" t="s">
        <v>220</v>
      </c>
      <c r="E72" s="120"/>
    </row>
    <row r="73" spans="1:5" x14ac:dyDescent="0.5">
      <c r="A73" s="55" t="s">
        <v>12</v>
      </c>
      <c r="B73" s="171">
        <v>170891851</v>
      </c>
      <c r="C73" s="176">
        <v>127791898</v>
      </c>
      <c r="D73" s="134" t="s">
        <v>221</v>
      </c>
      <c r="E73" s="120"/>
    </row>
    <row r="74" spans="1:5" ht="115.2" x14ac:dyDescent="0.5">
      <c r="A74" s="177" t="s">
        <v>13</v>
      </c>
      <c r="B74" s="171">
        <f>9052599+2461054+101544+3441067</f>
        <v>15056264</v>
      </c>
      <c r="C74" s="176">
        <f>6558794+2440609+65148+1803258</f>
        <v>10867809</v>
      </c>
      <c r="D74" s="134" t="s">
        <v>230</v>
      </c>
      <c r="E74" s="183" t="s">
        <v>231</v>
      </c>
    </row>
    <row r="75" spans="1:5" x14ac:dyDescent="0.5">
      <c r="A75" s="55" t="s">
        <v>15</v>
      </c>
      <c r="B75" s="178" t="s">
        <v>222</v>
      </c>
      <c r="C75" s="174" t="s">
        <v>223</v>
      </c>
      <c r="D75" s="134" t="s">
        <v>224</v>
      </c>
      <c r="E75" s="120"/>
    </row>
    <row r="76" spans="1:5" x14ac:dyDescent="0.5">
      <c r="A76" s="55" t="s">
        <v>16</v>
      </c>
      <c r="B76" s="171">
        <f>686081+298+105485</f>
        <v>791864</v>
      </c>
      <c r="C76" s="176">
        <f>917798+153+91582</f>
        <v>1009533</v>
      </c>
      <c r="D76" s="134" t="s">
        <v>232</v>
      </c>
      <c r="E76" s="120"/>
    </row>
    <row r="77" spans="1:5" x14ac:dyDescent="0.5">
      <c r="A77" s="55" t="s">
        <v>17</v>
      </c>
      <c r="B77" s="129" t="s">
        <v>225</v>
      </c>
      <c r="C77" s="175" t="s">
        <v>226</v>
      </c>
      <c r="D77" s="134" t="s">
        <v>227</v>
      </c>
      <c r="E77" s="120"/>
    </row>
    <row r="78" spans="1:5" x14ac:dyDescent="0.5">
      <c r="A78" s="55" t="s">
        <v>18</v>
      </c>
      <c r="B78" s="129" t="s">
        <v>228</v>
      </c>
      <c r="C78" s="129" t="s">
        <v>228</v>
      </c>
      <c r="D78" s="134" t="s">
        <v>229</v>
      </c>
      <c r="E78" s="120"/>
    </row>
    <row r="79" spans="1:5" x14ac:dyDescent="0.5">
      <c r="A79" s="179"/>
      <c r="B79" s="180"/>
      <c r="C79" s="180"/>
      <c r="D79" s="179"/>
    </row>
    <row r="80" spans="1:5" x14ac:dyDescent="0.5">
      <c r="A80" s="179"/>
      <c r="B80" s="180"/>
      <c r="C80" s="180"/>
      <c r="D80" s="179"/>
    </row>
    <row r="81" spans="1:4" x14ac:dyDescent="0.5">
      <c r="A81" s="179"/>
      <c r="B81" s="180"/>
      <c r="C81" s="180"/>
      <c r="D81" s="179"/>
    </row>
    <row r="82" spans="1:4" x14ac:dyDescent="0.5">
      <c r="A82" s="179"/>
      <c r="B82" s="180"/>
      <c r="C82" s="180"/>
      <c r="D82" s="179"/>
    </row>
    <row r="83" spans="1:4" x14ac:dyDescent="0.5">
      <c r="A83" s="179"/>
      <c r="B83" s="180"/>
      <c r="C83" s="180"/>
      <c r="D83" s="179"/>
    </row>
    <row r="84" spans="1:4" x14ac:dyDescent="0.5">
      <c r="A84" s="179"/>
      <c r="B84" s="180"/>
      <c r="C84" s="180"/>
      <c r="D84" s="179"/>
    </row>
    <row r="85" spans="1:4" x14ac:dyDescent="0.5">
      <c r="A85" s="179"/>
      <c r="B85" s="180"/>
      <c r="C85" s="180"/>
      <c r="D85" s="179"/>
    </row>
    <row r="86" spans="1:4" x14ac:dyDescent="0.5">
      <c r="A86" s="179"/>
      <c r="B86" s="180"/>
      <c r="C86" s="180"/>
      <c r="D86" s="179"/>
    </row>
    <row r="87" spans="1:4" x14ac:dyDescent="0.5">
      <c r="A87" s="179"/>
      <c r="B87" s="180"/>
      <c r="C87" s="180"/>
      <c r="D87" s="179"/>
    </row>
    <row r="88" spans="1:4" x14ac:dyDescent="0.5">
      <c r="A88" s="179"/>
      <c r="B88" s="180"/>
      <c r="C88" s="180"/>
      <c r="D88" s="179"/>
    </row>
    <row r="89" spans="1:4" x14ac:dyDescent="0.5">
      <c r="A89" s="179"/>
      <c r="B89" s="180"/>
      <c r="C89" s="180"/>
      <c r="D89" s="179"/>
    </row>
    <row r="90" spans="1:4" x14ac:dyDescent="0.5">
      <c r="A90" s="179"/>
      <c r="B90" s="180"/>
      <c r="C90" s="180"/>
      <c r="D90" s="179"/>
    </row>
    <row r="91" spans="1:4" x14ac:dyDescent="0.5">
      <c r="A91" s="179"/>
      <c r="B91" s="180"/>
      <c r="C91" s="180"/>
      <c r="D91" s="179"/>
    </row>
    <row r="92" spans="1:4" x14ac:dyDescent="0.5">
      <c r="A92" s="179"/>
      <c r="B92" s="180"/>
      <c r="C92" s="180"/>
      <c r="D92" s="179"/>
    </row>
    <row r="93" spans="1:4" x14ac:dyDescent="0.5">
      <c r="A93" s="179"/>
      <c r="B93" s="180"/>
      <c r="C93" s="180"/>
      <c r="D93" s="179"/>
    </row>
    <row r="94" spans="1:4" x14ac:dyDescent="0.5">
      <c r="A94" s="179"/>
      <c r="B94" s="180"/>
      <c r="C94" s="180"/>
      <c r="D94" s="179"/>
    </row>
    <row r="95" spans="1:4" x14ac:dyDescent="0.5">
      <c r="A95" s="179"/>
      <c r="B95" s="180"/>
      <c r="C95" s="180"/>
      <c r="D95" s="179"/>
    </row>
    <row r="96" spans="1:4" x14ac:dyDescent="0.5">
      <c r="A96" s="179"/>
      <c r="B96" s="180"/>
      <c r="C96" s="180"/>
      <c r="D96" s="179"/>
    </row>
    <row r="97" spans="1:4" x14ac:dyDescent="0.5">
      <c r="A97" s="179"/>
      <c r="B97" s="180"/>
      <c r="C97" s="180"/>
      <c r="D97" s="179"/>
    </row>
    <row r="98" spans="1:4" x14ac:dyDescent="0.5">
      <c r="A98" s="179"/>
      <c r="B98" s="180"/>
      <c r="C98" s="180"/>
      <c r="D98" s="179"/>
    </row>
    <row r="99" spans="1:4" x14ac:dyDescent="0.5">
      <c r="A99" s="179"/>
      <c r="B99" s="180"/>
      <c r="C99" s="180"/>
      <c r="D99" s="179"/>
    </row>
    <row r="100" spans="1:4" x14ac:dyDescent="0.5">
      <c r="A100" s="179"/>
      <c r="B100" s="180"/>
      <c r="C100" s="180"/>
      <c r="D100" s="179"/>
    </row>
    <row r="101" spans="1:4" x14ac:dyDescent="0.5">
      <c r="A101" s="179"/>
      <c r="B101" s="180"/>
      <c r="C101" s="180"/>
      <c r="D101" s="179"/>
    </row>
    <row r="102" spans="1:4" x14ac:dyDescent="0.5">
      <c r="A102" s="179"/>
      <c r="B102" s="180"/>
      <c r="C102" s="180"/>
      <c r="D102" s="179"/>
    </row>
    <row r="103" spans="1:4" x14ac:dyDescent="0.5">
      <c r="A103" s="179"/>
      <c r="B103" s="180"/>
      <c r="C103" s="180"/>
      <c r="D103" s="179"/>
    </row>
    <row r="104" spans="1:4" x14ac:dyDescent="0.5">
      <c r="A104" s="179"/>
      <c r="B104" s="180"/>
      <c r="C104" s="180"/>
      <c r="D104" s="179"/>
    </row>
    <row r="105" spans="1:4" x14ac:dyDescent="0.5">
      <c r="A105" s="179"/>
      <c r="B105" s="180"/>
      <c r="C105" s="180"/>
      <c r="D105" s="179"/>
    </row>
    <row r="106" spans="1:4" x14ac:dyDescent="0.5">
      <c r="A106" s="179"/>
      <c r="B106" s="180"/>
      <c r="C106" s="180"/>
      <c r="D106" s="179"/>
    </row>
    <row r="107" spans="1:4" x14ac:dyDescent="0.5">
      <c r="A107" s="179"/>
      <c r="B107" s="180"/>
      <c r="C107" s="180"/>
      <c r="D107" s="179"/>
    </row>
  </sheetData>
  <mergeCells count="3">
    <mergeCell ref="B69:C69"/>
    <mergeCell ref="B70:C70"/>
    <mergeCell ref="E62:E6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1270-C58E-4D2E-9BE4-F3D963C2A133}">
  <dimension ref="A1:D75"/>
  <sheetViews>
    <sheetView workbookViewId="0">
      <selection activeCell="A4" sqref="A4"/>
    </sheetView>
  </sheetViews>
  <sheetFormatPr defaultRowHeight="14.4" x14ac:dyDescent="0.3"/>
  <cols>
    <col min="1" max="1" width="39.5546875" customWidth="1"/>
    <col min="2" max="2" width="35.109375" customWidth="1"/>
    <col min="3" max="3" width="26" customWidth="1"/>
    <col min="4" max="4" width="21.6640625" customWidth="1"/>
  </cols>
  <sheetData>
    <row r="1" spans="1:4" ht="16.8" x14ac:dyDescent="0.5">
      <c r="A1" s="2" t="s">
        <v>195</v>
      </c>
      <c r="B1" s="107" t="s">
        <v>4</v>
      </c>
      <c r="C1" s="107" t="s">
        <v>4</v>
      </c>
      <c r="D1" s="4" t="s">
        <v>1</v>
      </c>
    </row>
    <row r="2" spans="1:4" ht="16.8" x14ac:dyDescent="0.5">
      <c r="A2" s="6" t="s">
        <v>180</v>
      </c>
      <c r="B2" s="107">
        <v>1401</v>
      </c>
      <c r="C2" s="107">
        <v>1402</v>
      </c>
      <c r="D2" s="7"/>
    </row>
    <row r="3" spans="1:4" ht="16.8" x14ac:dyDescent="0.5">
      <c r="A3" s="6" t="s">
        <v>181</v>
      </c>
      <c r="B3" s="107"/>
      <c r="C3" s="107"/>
      <c r="D3" s="7"/>
    </row>
    <row r="4" spans="1:4" ht="16.8" x14ac:dyDescent="0.5">
      <c r="A4" s="6" t="s">
        <v>3</v>
      </c>
      <c r="B4" s="107" t="s">
        <v>96</v>
      </c>
      <c r="C4" s="107" t="s">
        <v>96</v>
      </c>
      <c r="D4" s="7"/>
    </row>
    <row r="5" spans="1:4" ht="16.8" x14ac:dyDescent="0.5">
      <c r="A5" s="6"/>
      <c r="B5" s="4"/>
      <c r="C5" s="4"/>
      <c r="D5" s="4"/>
    </row>
    <row r="6" spans="1:4" ht="16.8" x14ac:dyDescent="0.5">
      <c r="A6" s="6" t="s">
        <v>0</v>
      </c>
      <c r="B6" s="3">
        <v>72872405</v>
      </c>
      <c r="C6" s="3">
        <v>94403045</v>
      </c>
      <c r="D6" s="4" t="s">
        <v>2</v>
      </c>
    </row>
    <row r="7" spans="1:4" ht="16.8" x14ac:dyDescent="0.5">
      <c r="A7" s="6" t="s">
        <v>19</v>
      </c>
      <c r="B7" s="3">
        <v>-54542441</v>
      </c>
      <c r="C7" s="3">
        <v>-63591704</v>
      </c>
      <c r="D7" s="4" t="s">
        <v>2</v>
      </c>
    </row>
    <row r="8" spans="1:4" ht="16.8" x14ac:dyDescent="0.5">
      <c r="A8" s="6" t="s">
        <v>20</v>
      </c>
      <c r="B8" s="3">
        <v>18329964</v>
      </c>
      <c r="C8" s="3">
        <v>30811341</v>
      </c>
      <c r="D8" s="4" t="s">
        <v>2</v>
      </c>
    </row>
    <row r="9" spans="1:4" ht="16.8" x14ac:dyDescent="0.5">
      <c r="A9" s="6" t="s">
        <v>21</v>
      </c>
      <c r="B9" s="3">
        <v>-622412</v>
      </c>
      <c r="C9" s="3">
        <v>-1228940</v>
      </c>
      <c r="D9" s="4" t="s">
        <v>2</v>
      </c>
    </row>
    <row r="10" spans="1:4" ht="16.8" x14ac:dyDescent="0.5">
      <c r="A10" s="6" t="s">
        <v>182</v>
      </c>
      <c r="B10" s="3">
        <v>636700</v>
      </c>
      <c r="C10" s="3">
        <v>202193</v>
      </c>
      <c r="D10" s="4" t="s">
        <v>2</v>
      </c>
    </row>
    <row r="11" spans="1:4" ht="16.8" x14ac:dyDescent="0.5">
      <c r="A11" s="6" t="s">
        <v>183</v>
      </c>
      <c r="B11" s="3">
        <v>0</v>
      </c>
      <c r="C11" s="3">
        <v>-207404</v>
      </c>
      <c r="D11" s="4" t="s">
        <v>2</v>
      </c>
    </row>
    <row r="12" spans="1:4" ht="16.8" x14ac:dyDescent="0.5">
      <c r="A12" s="6" t="s">
        <v>22</v>
      </c>
      <c r="B12" s="3">
        <v>18344252</v>
      </c>
      <c r="C12" s="3">
        <v>29577190</v>
      </c>
      <c r="D12" s="4" t="s">
        <v>2</v>
      </c>
    </row>
    <row r="13" spans="1:4" ht="16.8" x14ac:dyDescent="0.5">
      <c r="A13" s="6" t="s">
        <v>23</v>
      </c>
      <c r="B13" s="3">
        <v>0</v>
      </c>
      <c r="C13" s="3">
        <v>0</v>
      </c>
      <c r="D13" s="4" t="s">
        <v>2</v>
      </c>
    </row>
    <row r="14" spans="1:4" ht="16.8" x14ac:dyDescent="0.5">
      <c r="A14" s="6" t="s">
        <v>24</v>
      </c>
      <c r="B14" s="3">
        <v>1281617</v>
      </c>
      <c r="C14" s="3">
        <v>2839254</v>
      </c>
      <c r="D14" s="4" t="s">
        <v>2</v>
      </c>
    </row>
    <row r="15" spans="1:4" ht="16.8" x14ac:dyDescent="0.5">
      <c r="A15" s="6" t="s">
        <v>25</v>
      </c>
      <c r="B15" s="3">
        <v>19625869</v>
      </c>
      <c r="C15" s="3">
        <v>32416444</v>
      </c>
      <c r="D15" s="4" t="s">
        <v>2</v>
      </c>
    </row>
    <row r="16" spans="1:4" ht="16.8" x14ac:dyDescent="0.5">
      <c r="A16" s="6" t="s">
        <v>26</v>
      </c>
      <c r="B16" s="3">
        <v>-6045</v>
      </c>
      <c r="C16" s="3">
        <v>-226010</v>
      </c>
      <c r="D16" s="4" t="s">
        <v>2</v>
      </c>
    </row>
    <row r="17" spans="1:4" ht="16.8" x14ac:dyDescent="0.5">
      <c r="A17" s="6" t="s">
        <v>27</v>
      </c>
      <c r="B17" s="3">
        <v>19619824</v>
      </c>
      <c r="C17" s="3">
        <v>32190434</v>
      </c>
      <c r="D17" s="4" t="s">
        <v>2</v>
      </c>
    </row>
    <row r="18" spans="1:4" ht="16.8" x14ac:dyDescent="0.5">
      <c r="A18" s="6"/>
      <c r="B18" s="8"/>
      <c r="C18" s="8"/>
      <c r="D18" s="4"/>
    </row>
    <row r="19" spans="1:4" ht="16.8" x14ac:dyDescent="0.5">
      <c r="A19" s="6" t="s">
        <v>28</v>
      </c>
      <c r="B19" s="3">
        <v>52184317</v>
      </c>
      <c r="C19" s="3">
        <v>48917849</v>
      </c>
      <c r="D19" s="4" t="s">
        <v>2</v>
      </c>
    </row>
    <row r="20" spans="1:4" ht="16.8" x14ac:dyDescent="0.5">
      <c r="A20" s="6" t="s">
        <v>29</v>
      </c>
      <c r="B20" s="3">
        <v>23263463</v>
      </c>
      <c r="C20" s="3">
        <v>34757285</v>
      </c>
      <c r="D20" s="4" t="s">
        <v>2</v>
      </c>
    </row>
    <row r="21" spans="1:4" ht="16.8" x14ac:dyDescent="0.5">
      <c r="A21" s="6" t="s">
        <v>30</v>
      </c>
      <c r="B21" s="3">
        <v>10196359</v>
      </c>
      <c r="C21" s="3">
        <v>16148111</v>
      </c>
      <c r="D21" s="4" t="s">
        <v>2</v>
      </c>
    </row>
    <row r="22" spans="1:4" ht="16.8" x14ac:dyDescent="0.5">
      <c r="A22" s="6" t="s">
        <v>31</v>
      </c>
      <c r="B22" s="3">
        <v>3735386</v>
      </c>
      <c r="C22" s="3">
        <v>3825554</v>
      </c>
      <c r="D22" s="4" t="s">
        <v>2</v>
      </c>
    </row>
    <row r="23" spans="1:4" ht="16.8" x14ac:dyDescent="0.5">
      <c r="A23" s="6" t="s">
        <v>32</v>
      </c>
      <c r="B23" s="3">
        <v>4250000</v>
      </c>
      <c r="C23" s="3">
        <v>4250000</v>
      </c>
      <c r="D23" s="4" t="s">
        <v>2</v>
      </c>
    </row>
    <row r="24" spans="1:4" ht="16.8" x14ac:dyDescent="0.5">
      <c r="A24" s="6" t="s">
        <v>62</v>
      </c>
      <c r="B24" s="3">
        <v>425000</v>
      </c>
      <c r="C24" s="3">
        <v>425000</v>
      </c>
      <c r="D24" s="4" t="s">
        <v>2</v>
      </c>
    </row>
    <row r="25" spans="1:4" ht="16.8" x14ac:dyDescent="0.5">
      <c r="A25" s="6" t="s">
        <v>33</v>
      </c>
      <c r="B25" s="3">
        <v>56841035</v>
      </c>
      <c r="C25" s="3">
        <v>41036469</v>
      </c>
      <c r="D25" s="4" t="s">
        <v>2</v>
      </c>
    </row>
    <row r="26" spans="1:4" ht="16.8" x14ac:dyDescent="0.5">
      <c r="A26" s="6" t="s">
        <v>184</v>
      </c>
      <c r="B26" s="3">
        <v>0</v>
      </c>
      <c r="C26" s="3">
        <v>18000000</v>
      </c>
      <c r="D26" s="4" t="s">
        <v>2</v>
      </c>
    </row>
    <row r="27" spans="1:4" ht="16.8" x14ac:dyDescent="0.5">
      <c r="A27" s="6" t="s">
        <v>34</v>
      </c>
      <c r="B27" s="3">
        <v>61516035</v>
      </c>
      <c r="C27" s="3">
        <v>63701469</v>
      </c>
      <c r="D27" s="4" t="s">
        <v>2</v>
      </c>
    </row>
    <row r="28" spans="1:4" ht="16.8" x14ac:dyDescent="0.5">
      <c r="A28" s="6"/>
      <c r="B28" s="8"/>
      <c r="C28" s="8"/>
      <c r="D28" s="4"/>
    </row>
    <row r="29" spans="1:4" ht="16.8" x14ac:dyDescent="0.5">
      <c r="A29" s="6"/>
      <c r="B29" s="8"/>
      <c r="C29" s="8"/>
      <c r="D29" s="4"/>
    </row>
    <row r="30" spans="1:4" ht="16.8" x14ac:dyDescent="0.5">
      <c r="A30" s="6" t="s">
        <v>35</v>
      </c>
      <c r="B30" s="3">
        <v>22414245</v>
      </c>
      <c r="C30" s="3">
        <v>33669737</v>
      </c>
      <c r="D30" s="4" t="s">
        <v>2</v>
      </c>
    </row>
    <row r="31" spans="1:4" ht="16.8" x14ac:dyDescent="0.5">
      <c r="A31" s="6" t="s">
        <v>36</v>
      </c>
      <c r="B31" s="3">
        <v>849198</v>
      </c>
      <c r="C31" s="3">
        <v>1087548</v>
      </c>
      <c r="D31" s="4" t="s">
        <v>2</v>
      </c>
    </row>
    <row r="32" spans="1:4" ht="16.8" x14ac:dyDescent="0.5">
      <c r="A32" s="6" t="s">
        <v>37</v>
      </c>
      <c r="B32" s="3">
        <v>0</v>
      </c>
      <c r="C32" s="3" t="s">
        <v>63</v>
      </c>
      <c r="D32" s="4" t="s">
        <v>2</v>
      </c>
    </row>
    <row r="33" spans="1:4" ht="16.8" x14ac:dyDescent="0.5">
      <c r="A33" s="6" t="s">
        <v>38</v>
      </c>
      <c r="B33" s="3">
        <v>4666022</v>
      </c>
      <c r="C33" s="3">
        <v>1229009</v>
      </c>
      <c r="D33" s="4" t="s">
        <v>2</v>
      </c>
    </row>
    <row r="34" spans="1:4" ht="16.8" x14ac:dyDescent="0.5">
      <c r="A34" s="6" t="s">
        <v>39</v>
      </c>
      <c r="B34" s="3">
        <v>17449722</v>
      </c>
      <c r="C34" s="3">
        <v>1365951</v>
      </c>
      <c r="D34" s="4" t="s">
        <v>2</v>
      </c>
    </row>
    <row r="35" spans="1:4" ht="16.8" x14ac:dyDescent="0.5">
      <c r="A35" s="6" t="s">
        <v>40</v>
      </c>
      <c r="B35" s="3">
        <v>441787</v>
      </c>
      <c r="C35" s="3">
        <v>2088333</v>
      </c>
      <c r="D35" s="4" t="s">
        <v>2</v>
      </c>
    </row>
    <row r="36" spans="1:4" ht="16.8" x14ac:dyDescent="0.5">
      <c r="A36" s="6" t="s">
        <v>41</v>
      </c>
      <c r="B36" s="3">
        <v>10500000</v>
      </c>
      <c r="C36" s="3">
        <v>12000000</v>
      </c>
      <c r="D36" s="4" t="s">
        <v>2</v>
      </c>
    </row>
    <row r="37" spans="1:4" ht="16.8" x14ac:dyDescent="0.5">
      <c r="A37" s="6" t="s">
        <v>42</v>
      </c>
      <c r="B37" s="3">
        <v>18480848</v>
      </c>
      <c r="C37" s="3">
        <v>27922398</v>
      </c>
      <c r="D37" s="4" t="s">
        <v>2</v>
      </c>
    </row>
    <row r="38" spans="1:4" ht="16.8" x14ac:dyDescent="0.5">
      <c r="A38" s="6" t="s">
        <v>43</v>
      </c>
      <c r="B38" s="3">
        <v>645938</v>
      </c>
      <c r="C38" s="3">
        <v>4312158</v>
      </c>
      <c r="D38" s="4" t="s">
        <v>2</v>
      </c>
    </row>
    <row r="39" spans="1:4" ht="16.8" x14ac:dyDescent="0.5">
      <c r="A39" s="6"/>
      <c r="B39" s="8"/>
      <c r="C39" s="8"/>
      <c r="D39" s="4"/>
    </row>
    <row r="40" spans="1:4" ht="16.8" x14ac:dyDescent="0.5">
      <c r="A40" s="6" t="s">
        <v>44</v>
      </c>
      <c r="B40" s="3">
        <v>4640688</v>
      </c>
      <c r="C40" s="3">
        <v>6896514</v>
      </c>
      <c r="D40" s="4" t="s">
        <v>2</v>
      </c>
    </row>
    <row r="41" spans="1:4" ht="16.8" x14ac:dyDescent="0.5">
      <c r="A41" s="6" t="s">
        <v>45</v>
      </c>
      <c r="B41" s="3">
        <v>5549373</v>
      </c>
      <c r="C41" s="3">
        <v>8958008</v>
      </c>
      <c r="D41" s="4" t="s">
        <v>2</v>
      </c>
    </row>
    <row r="42" spans="1:4" ht="16.8" x14ac:dyDescent="0.5">
      <c r="A42" s="6" t="s">
        <v>46</v>
      </c>
      <c r="B42" s="3">
        <v>0</v>
      </c>
      <c r="C42" s="3">
        <v>220002</v>
      </c>
      <c r="D42" s="4" t="s">
        <v>2</v>
      </c>
    </row>
    <row r="43" spans="1:4" ht="16.8" x14ac:dyDescent="0.5">
      <c r="A43" s="6" t="s">
        <v>47</v>
      </c>
      <c r="B43" s="3">
        <v>0</v>
      </c>
      <c r="C43" s="108" t="s">
        <v>63</v>
      </c>
      <c r="D43" s="4" t="s">
        <v>2</v>
      </c>
    </row>
    <row r="44" spans="1:4" ht="16.8" x14ac:dyDescent="0.5">
      <c r="A44" s="6" t="s">
        <v>105</v>
      </c>
      <c r="B44" s="3">
        <v>0</v>
      </c>
      <c r="C44" s="3" t="s">
        <v>63</v>
      </c>
      <c r="D44" s="4" t="s">
        <v>2</v>
      </c>
    </row>
    <row r="45" spans="1:4" ht="16.8" x14ac:dyDescent="0.5">
      <c r="A45" s="6" t="s">
        <v>48</v>
      </c>
      <c r="B45" s="3">
        <v>3598873</v>
      </c>
      <c r="C45" s="3">
        <v>3598719</v>
      </c>
      <c r="D45" s="4" t="s">
        <v>2</v>
      </c>
    </row>
    <row r="46" spans="1:4" ht="16.8" x14ac:dyDescent="0.5">
      <c r="A46" s="6" t="s">
        <v>69</v>
      </c>
      <c r="B46" s="3">
        <v>136513</v>
      </c>
      <c r="C46" s="3">
        <v>226835</v>
      </c>
      <c r="D46" s="4" t="s">
        <v>2</v>
      </c>
    </row>
    <row r="47" spans="1:4" ht="16.8" x14ac:dyDescent="0.5">
      <c r="A47" s="6" t="s">
        <v>71</v>
      </c>
      <c r="B47" s="3">
        <v>6298</v>
      </c>
      <c r="C47" s="3">
        <v>73587</v>
      </c>
      <c r="D47" s="4" t="s">
        <v>2</v>
      </c>
    </row>
    <row r="48" spans="1:4" ht="16.8" x14ac:dyDescent="0.5">
      <c r="A48" s="6"/>
      <c r="B48" s="8"/>
      <c r="C48" s="8"/>
      <c r="D48" s="4"/>
    </row>
    <row r="49" spans="1:4" ht="16.8" x14ac:dyDescent="0.5">
      <c r="A49" s="6" t="s">
        <v>49</v>
      </c>
      <c r="B49" s="3">
        <v>21206448</v>
      </c>
      <c r="C49" s="3">
        <v>36942625</v>
      </c>
      <c r="D49" s="4" t="s">
        <v>2</v>
      </c>
    </row>
    <row r="50" spans="1:4" ht="16.8" x14ac:dyDescent="0.5">
      <c r="A50" s="6" t="s">
        <v>50</v>
      </c>
      <c r="B50" s="3">
        <v>-6045</v>
      </c>
      <c r="C50" s="3">
        <v>-6008</v>
      </c>
      <c r="D50" s="4" t="s">
        <v>2</v>
      </c>
    </row>
    <row r="51" spans="1:4" ht="16.8" x14ac:dyDescent="0.5">
      <c r="A51" s="6" t="s">
        <v>51</v>
      </c>
      <c r="B51" s="3">
        <v>-17349990</v>
      </c>
      <c r="C51" s="3">
        <v>-10366823</v>
      </c>
      <c r="D51" s="4" t="s">
        <v>2</v>
      </c>
    </row>
    <row r="52" spans="1:4" ht="16.8" x14ac:dyDescent="0.5">
      <c r="A52" s="6" t="s">
        <v>52</v>
      </c>
      <c r="B52" s="3">
        <v>-2214250</v>
      </c>
      <c r="C52" s="3">
        <v>-30005000</v>
      </c>
      <c r="D52" s="4" t="s">
        <v>2</v>
      </c>
    </row>
    <row r="53" spans="1:4" ht="16.8" x14ac:dyDescent="0.5">
      <c r="A53" s="109" t="s">
        <v>72</v>
      </c>
      <c r="B53" s="3">
        <v>3026823</v>
      </c>
      <c r="C53" s="3">
        <v>4666022</v>
      </c>
      <c r="D53" s="4" t="s">
        <v>2</v>
      </c>
    </row>
    <row r="54" spans="1:4" ht="16.8" x14ac:dyDescent="0.5">
      <c r="A54" s="109" t="s">
        <v>73</v>
      </c>
      <c r="B54" s="3">
        <v>3036</v>
      </c>
      <c r="C54" s="3">
        <v>-1807</v>
      </c>
      <c r="D54" s="4" t="s">
        <v>2</v>
      </c>
    </row>
    <row r="55" spans="1:4" ht="16.8" x14ac:dyDescent="0.5">
      <c r="A55" s="109" t="s">
        <v>74</v>
      </c>
      <c r="B55" s="3">
        <v>4666022</v>
      </c>
      <c r="C55" s="3">
        <v>1229009</v>
      </c>
      <c r="D55" s="4" t="s">
        <v>2</v>
      </c>
    </row>
    <row r="56" spans="1:4" ht="16.8" x14ac:dyDescent="0.5">
      <c r="A56" s="6"/>
      <c r="B56" s="4"/>
      <c r="C56" s="4"/>
      <c r="D56" s="4"/>
    </row>
    <row r="57" spans="1:4" ht="16.8" x14ac:dyDescent="0.5">
      <c r="A57" s="6"/>
      <c r="B57" s="4"/>
      <c r="D57" s="4" t="s">
        <v>185</v>
      </c>
    </row>
    <row r="58" spans="1:4" ht="16.8" x14ac:dyDescent="0.5">
      <c r="A58" s="6" t="s">
        <v>54</v>
      </c>
      <c r="B58" s="15">
        <v>29.545669585078201</v>
      </c>
      <c r="C58" s="114"/>
      <c r="D58" s="20">
        <v>2</v>
      </c>
    </row>
    <row r="59" spans="1:4" ht="16.8" x14ac:dyDescent="0.5">
      <c r="A59" s="6" t="s">
        <v>55</v>
      </c>
      <c r="B59" s="15">
        <v>68.092752391657726</v>
      </c>
      <c r="C59" s="114"/>
      <c r="D59" s="20">
        <v>2</v>
      </c>
    </row>
    <row r="60" spans="1:4" ht="16.8" x14ac:dyDescent="0.5">
      <c r="A60" s="6" t="s">
        <v>56</v>
      </c>
      <c r="B60" s="15">
        <v>10.904699912972919</v>
      </c>
      <c r="C60" s="114"/>
      <c r="D60" s="20">
        <v>3</v>
      </c>
    </row>
    <row r="61" spans="1:4" ht="16.8" x14ac:dyDescent="0.5">
      <c r="A61" s="6" t="s">
        <v>5</v>
      </c>
      <c r="B61" s="110">
        <v>2214250</v>
      </c>
      <c r="C61" s="115">
        <v>30005000</v>
      </c>
      <c r="D61" s="111">
        <v>4</v>
      </c>
    </row>
    <row r="62" spans="1:4" ht="16.8" x14ac:dyDescent="0.5">
      <c r="A62" s="6" t="s">
        <v>6</v>
      </c>
      <c r="B62" s="110">
        <f ca="1">-B62</f>
        <v>0</v>
      </c>
      <c r="C62" s="115">
        <v>18000000</v>
      </c>
      <c r="D62" s="111">
        <v>4</v>
      </c>
    </row>
    <row r="63" spans="1:4" ht="16.8" x14ac:dyDescent="0.5">
      <c r="A63" s="6" t="s">
        <v>7</v>
      </c>
      <c r="B63" s="110">
        <f>56841035+2214250</f>
        <v>59055285</v>
      </c>
      <c r="C63" s="115">
        <f>41026469+30005000</f>
        <v>71031469</v>
      </c>
      <c r="D63" s="111" t="s">
        <v>186</v>
      </c>
    </row>
    <row r="64" spans="1:4" ht="16.8" x14ac:dyDescent="0.5">
      <c r="A64" s="6" t="s">
        <v>8</v>
      </c>
      <c r="B64" s="113">
        <v>428</v>
      </c>
      <c r="C64" s="116">
        <v>564</v>
      </c>
      <c r="D64" s="111">
        <v>6</v>
      </c>
    </row>
    <row r="65" spans="1:4" ht="16.8" x14ac:dyDescent="0.5">
      <c r="A65" s="6" t="s">
        <v>9</v>
      </c>
      <c r="B65" s="110" t="s">
        <v>191</v>
      </c>
      <c r="C65" s="117"/>
      <c r="D65" s="111" t="s">
        <v>187</v>
      </c>
    </row>
    <row r="66" spans="1:4" ht="16.8" x14ac:dyDescent="0.5">
      <c r="A66" s="6" t="s">
        <v>10</v>
      </c>
      <c r="B66" s="110" t="s">
        <v>80</v>
      </c>
      <c r="C66" s="117"/>
      <c r="D66" s="111">
        <v>9</v>
      </c>
    </row>
    <row r="67" spans="1:4" ht="16.8" x14ac:dyDescent="0.5">
      <c r="A67" s="6" t="s">
        <v>14</v>
      </c>
      <c r="B67" s="110" t="s">
        <v>192</v>
      </c>
      <c r="C67" s="115" t="s">
        <v>192</v>
      </c>
      <c r="D67" s="111">
        <v>11</v>
      </c>
    </row>
    <row r="68" spans="1:4" ht="16.8" x14ac:dyDescent="0.5">
      <c r="A68" s="6" t="s">
        <v>11</v>
      </c>
      <c r="B68" s="110" t="s">
        <v>193</v>
      </c>
      <c r="C68" s="115" t="s">
        <v>193</v>
      </c>
      <c r="D68" s="111">
        <v>11</v>
      </c>
    </row>
    <row r="69" spans="1:4" ht="16.8" x14ac:dyDescent="0.5">
      <c r="A69" s="6" t="s">
        <v>12</v>
      </c>
      <c r="B69" s="110">
        <v>37465692</v>
      </c>
      <c r="C69" s="115">
        <v>54554634</v>
      </c>
      <c r="D69" s="111">
        <v>13</v>
      </c>
    </row>
    <row r="70" spans="1:4" ht="16.8" x14ac:dyDescent="0.5">
      <c r="A70" s="6" t="s">
        <v>13</v>
      </c>
      <c r="B70" s="110">
        <f>236146+335338+275947</f>
        <v>847431</v>
      </c>
      <c r="C70" s="115">
        <f>399146+633223+386612</f>
        <v>1418981</v>
      </c>
      <c r="D70" s="111" t="s">
        <v>188</v>
      </c>
    </row>
    <row r="71" spans="1:4" ht="16.8" x14ac:dyDescent="0.5">
      <c r="A71" s="6" t="s">
        <v>15</v>
      </c>
      <c r="B71" s="110">
        <v>55421496</v>
      </c>
      <c r="C71" s="115">
        <v>64925054</v>
      </c>
      <c r="D71" s="111">
        <v>12</v>
      </c>
    </row>
    <row r="72" spans="1:4" ht="16.8" x14ac:dyDescent="0.5">
      <c r="A72" s="6" t="s">
        <v>16</v>
      </c>
      <c r="B72" s="110">
        <f>488434+22872</f>
        <v>511306</v>
      </c>
      <c r="C72" s="115">
        <f>630733+42847</f>
        <v>673580</v>
      </c>
      <c r="D72" s="111">
        <v>12</v>
      </c>
    </row>
    <row r="73" spans="1:4" ht="16.8" x14ac:dyDescent="0.5">
      <c r="A73" s="6" t="s">
        <v>17</v>
      </c>
      <c r="B73" s="110" t="s">
        <v>189</v>
      </c>
      <c r="C73" s="115" t="s">
        <v>189</v>
      </c>
      <c r="D73" s="111">
        <v>26</v>
      </c>
    </row>
    <row r="74" spans="1:4" ht="16.8" x14ac:dyDescent="0.5">
      <c r="A74" s="6" t="s">
        <v>18</v>
      </c>
      <c r="B74" s="110" t="s">
        <v>194</v>
      </c>
      <c r="C74" s="115" t="s">
        <v>190</v>
      </c>
      <c r="D74" s="111">
        <v>28</v>
      </c>
    </row>
    <row r="75" spans="1:4" x14ac:dyDescent="0.3">
      <c r="C75" s="1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تحلیل ها</vt:lpstr>
      <vt:lpstr>فولاد آلیاژی ایران</vt:lpstr>
      <vt:lpstr>فولاد امیرکبیر کاشان</vt:lpstr>
      <vt:lpstr>فولاد سیرجان</vt:lpstr>
      <vt:lpstr>فولاد شاهرود</vt:lpstr>
      <vt:lpstr>فولاد هرمزگان جنوب</vt:lpstr>
      <vt:lpstr>فولاد سفید دشت چهارمحال و بختیا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2025-07-26T09:02:13Z</dcterms:modified>
</cp:coreProperties>
</file>