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프로젝트3 - 대학원\"/>
    </mc:Choice>
  </mc:AlternateContent>
  <xr:revisionPtr revIDLastSave="0" documentId="8_{0D03BE59-0767-4CAA-B2FF-2B0B94C8A835}" xr6:coauthVersionLast="41" xr6:coauthVersionMax="41" xr10:uidLastSave="{00000000-0000-0000-0000-000000000000}"/>
  <bookViews>
    <workbookView xWindow="-120" yWindow="-120" windowWidth="29040" windowHeight="15840" firstSheet="2" activeTab="6"/>
  </bookViews>
  <sheets>
    <sheet name="슈퍼컴퓨터" sheetId="2" r:id="rId1"/>
    <sheet name="Sheet9" sheetId="10" r:id="rId2"/>
    <sheet name="Sheet2" sheetId="3" r:id="rId3"/>
    <sheet name="Sheet5" sheetId="6" r:id="rId4"/>
    <sheet name="Sheet6" sheetId="7" r:id="rId5"/>
    <sheet name="Sheet7" sheetId="8" r:id="rId6"/>
    <sheet name="Supercomputer Final" sheetId="5" r:id="rId7"/>
    <sheet name="Sheet10" sheetId="11" r:id="rId8"/>
  </sheets>
  <calcPr calcId="0"/>
</workbook>
</file>

<file path=xl/calcChain.xml><?xml version="1.0" encoding="utf-8"?>
<calcChain xmlns="http://schemas.openxmlformats.org/spreadsheetml/2006/main">
  <c r="B53" i="11" l="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28" i="5"/>
  <c r="E29" i="5" s="1"/>
  <c r="F28" i="5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0" i="10"/>
  <c r="C11" i="10"/>
  <c r="C15" i="10"/>
  <c r="C19" i="10"/>
  <c r="C23" i="10"/>
  <c r="C27" i="10"/>
  <c r="H5" i="10"/>
  <c r="C12" i="10"/>
  <c r="C16" i="10"/>
  <c r="C20" i="10"/>
  <c r="C24" i="10"/>
  <c r="C28" i="10"/>
  <c r="H2" i="10"/>
  <c r="H6" i="10"/>
  <c r="C13" i="10"/>
  <c r="C17" i="10"/>
  <c r="C21" i="10"/>
  <c r="C25" i="10"/>
  <c r="C29" i="10"/>
  <c r="H3" i="10"/>
  <c r="H7" i="10"/>
  <c r="C14" i="10"/>
  <c r="C18" i="10"/>
  <c r="C22" i="10"/>
  <c r="C26" i="10"/>
  <c r="H4" i="10"/>
  <c r="H8" i="10"/>
  <c r="C21" i="8"/>
  <c r="C25" i="8"/>
  <c r="C29" i="8"/>
  <c r="C33" i="8"/>
  <c r="C37" i="8"/>
  <c r="H2" i="8"/>
  <c r="H6" i="8"/>
  <c r="C22" i="8"/>
  <c r="C26" i="8"/>
  <c r="C30" i="8"/>
  <c r="C34" i="8"/>
  <c r="C38" i="8"/>
  <c r="H3" i="8"/>
  <c r="H7" i="8"/>
  <c r="C23" i="8"/>
  <c r="C27" i="8"/>
  <c r="C31" i="8"/>
  <c r="C35" i="8"/>
  <c r="C39" i="8"/>
  <c r="H4" i="8"/>
  <c r="H8" i="8"/>
  <c r="C24" i="8"/>
  <c r="C28" i="8"/>
  <c r="C32" i="8"/>
  <c r="C36" i="8"/>
  <c r="C40" i="8"/>
  <c r="H5" i="8"/>
  <c r="C31" i="7"/>
  <c r="C35" i="7"/>
  <c r="C39" i="7"/>
  <c r="C43" i="7"/>
  <c r="C47" i="7"/>
  <c r="H2" i="7"/>
  <c r="H6" i="7"/>
  <c r="C36" i="7"/>
  <c r="C40" i="7"/>
  <c r="C48" i="7"/>
  <c r="H3" i="7"/>
  <c r="C33" i="7"/>
  <c r="C37" i="7"/>
  <c r="C41" i="7"/>
  <c r="C45" i="7"/>
  <c r="C49" i="7"/>
  <c r="H4" i="7"/>
  <c r="H8" i="7"/>
  <c r="C34" i="7"/>
  <c r="C38" i="7"/>
  <c r="C42" i="7"/>
  <c r="C46" i="7"/>
  <c r="C50" i="7"/>
  <c r="H5" i="7"/>
  <c r="C32" i="7"/>
  <c r="C44" i="7"/>
  <c r="H7" i="7"/>
  <c r="C41" i="6"/>
  <c r="C45" i="6"/>
  <c r="C49" i="6"/>
  <c r="C53" i="6"/>
  <c r="C57" i="6"/>
  <c r="H2" i="6"/>
  <c r="H6" i="6"/>
  <c r="C48" i="6"/>
  <c r="C60" i="6"/>
  <c r="H5" i="6"/>
  <c r="C42" i="6"/>
  <c r="C46" i="6"/>
  <c r="C50" i="6"/>
  <c r="C54" i="6"/>
  <c r="C58" i="6"/>
  <c r="H3" i="6"/>
  <c r="H7" i="6"/>
  <c r="C52" i="6"/>
  <c r="C43" i="6"/>
  <c r="C47" i="6"/>
  <c r="C51" i="6"/>
  <c r="C55" i="6"/>
  <c r="C59" i="6"/>
  <c r="H4" i="6"/>
  <c r="H8" i="6"/>
  <c r="C44" i="6"/>
  <c r="C56" i="6"/>
  <c r="C73" i="3"/>
  <c r="C56" i="3"/>
  <c r="C60" i="3"/>
  <c r="C64" i="3"/>
  <c r="C68" i="3"/>
  <c r="C72" i="3"/>
  <c r="C58" i="3"/>
  <c r="C66" i="3"/>
  <c r="C70" i="3"/>
  <c r="C59" i="3"/>
  <c r="C67" i="3"/>
  <c r="C71" i="3"/>
  <c r="C57" i="3"/>
  <c r="C61" i="3"/>
  <c r="C65" i="3"/>
  <c r="C69" i="3"/>
  <c r="C54" i="3"/>
  <c r="C62" i="3"/>
  <c r="C55" i="3"/>
  <c r="C63" i="3"/>
  <c r="E30" i="10"/>
  <c r="D30" i="10"/>
  <c r="E26" i="10" l="1"/>
  <c r="E18" i="10"/>
  <c r="E29" i="10"/>
  <c r="E21" i="10"/>
  <c r="E13" i="10"/>
  <c r="D24" i="10"/>
  <c r="D16" i="10"/>
  <c r="E27" i="10"/>
  <c r="E19" i="10"/>
  <c r="E11" i="10"/>
  <c r="D26" i="10"/>
  <c r="D18" i="10"/>
  <c r="D29" i="10"/>
  <c r="D21" i="10"/>
  <c r="D13" i="10"/>
  <c r="E24" i="10"/>
  <c r="E16" i="10"/>
  <c r="D27" i="10"/>
  <c r="D19" i="10"/>
  <c r="D11" i="10"/>
  <c r="E22" i="10"/>
  <c r="E14" i="10"/>
  <c r="E25" i="10"/>
  <c r="E17" i="10"/>
  <c r="D28" i="10"/>
  <c r="D20" i="10"/>
  <c r="D12" i="10"/>
  <c r="E23" i="10"/>
  <c r="E15" i="10"/>
  <c r="D22" i="10"/>
  <c r="D14" i="10"/>
  <c r="D25" i="10"/>
  <c r="D17" i="10"/>
  <c r="E28" i="10"/>
  <c r="E20" i="10"/>
  <c r="E12" i="10"/>
  <c r="D23" i="10"/>
  <c r="D15" i="10"/>
  <c r="D40" i="8"/>
  <c r="D32" i="8"/>
  <c r="D24" i="8"/>
  <c r="D35" i="8"/>
  <c r="D27" i="8"/>
  <c r="D38" i="8"/>
  <c r="D30" i="8"/>
  <c r="D22" i="8"/>
  <c r="D33" i="8"/>
  <c r="D25" i="8"/>
  <c r="E38" i="8"/>
  <c r="E33" i="8"/>
  <c r="E25" i="8"/>
  <c r="D36" i="8"/>
  <c r="D39" i="8"/>
  <c r="D23" i="8"/>
  <c r="D26" i="8"/>
  <c r="D29" i="8"/>
  <c r="E28" i="8"/>
  <c r="E31" i="8"/>
  <c r="E34" i="8"/>
  <c r="E37" i="8"/>
  <c r="E21" i="8"/>
  <c r="E40" i="8"/>
  <c r="E32" i="8"/>
  <c r="E24" i="8"/>
  <c r="E35" i="8"/>
  <c r="E27" i="8"/>
  <c r="E30" i="8"/>
  <c r="E22" i="8"/>
  <c r="D28" i="8"/>
  <c r="D31" i="8"/>
  <c r="D34" i="8"/>
  <c r="D37" i="8"/>
  <c r="D21" i="8"/>
  <c r="E36" i="8"/>
  <c r="E39" i="8"/>
  <c r="E23" i="8"/>
  <c r="E26" i="8"/>
  <c r="E29" i="8"/>
  <c r="D44" i="7"/>
  <c r="D50" i="7"/>
  <c r="D42" i="7"/>
  <c r="D34" i="7"/>
  <c r="D45" i="7"/>
  <c r="D37" i="7"/>
  <c r="D48" i="7"/>
  <c r="D36" i="7"/>
  <c r="D43" i="7"/>
  <c r="D35" i="7"/>
  <c r="E36" i="7"/>
  <c r="D32" i="7"/>
  <c r="D38" i="7"/>
  <c r="D41" i="7"/>
  <c r="D40" i="7"/>
  <c r="D39" i="7"/>
  <c r="E32" i="7"/>
  <c r="E38" i="7"/>
  <c r="E41" i="7"/>
  <c r="E40" i="7"/>
  <c r="E39" i="7"/>
  <c r="E31" i="7"/>
  <c r="E44" i="7"/>
  <c r="E50" i="7"/>
  <c r="E42" i="7"/>
  <c r="E34" i="7"/>
  <c r="E45" i="7"/>
  <c r="E37" i="7"/>
  <c r="E48" i="7"/>
  <c r="E43" i="7"/>
  <c r="E35" i="7"/>
  <c r="D46" i="7"/>
  <c r="D49" i="7"/>
  <c r="D33" i="7"/>
  <c r="D47" i="7"/>
  <c r="D31" i="7"/>
  <c r="E46" i="7"/>
  <c r="E49" i="7"/>
  <c r="E33" i="7"/>
  <c r="E47" i="7"/>
  <c r="D56" i="6"/>
  <c r="D59" i="6"/>
  <c r="D51" i="6"/>
  <c r="D43" i="6"/>
  <c r="D58" i="6"/>
  <c r="D50" i="6"/>
  <c r="D42" i="6"/>
  <c r="E48" i="6"/>
  <c r="D53" i="6"/>
  <c r="D45" i="6"/>
  <c r="E41" i="6"/>
  <c r="E56" i="6"/>
  <c r="E59" i="6"/>
  <c r="E51" i="6"/>
  <c r="E43" i="6"/>
  <c r="E58" i="6"/>
  <c r="E50" i="6"/>
  <c r="E42" i="6"/>
  <c r="D48" i="6"/>
  <c r="E53" i="6"/>
  <c r="E45" i="6"/>
  <c r="E44" i="6"/>
  <c r="D55" i="6"/>
  <c r="D47" i="6"/>
  <c r="D52" i="6"/>
  <c r="D54" i="6"/>
  <c r="D46" i="6"/>
  <c r="E60" i="6"/>
  <c r="D57" i="6"/>
  <c r="D49" i="6"/>
  <c r="D41" i="6"/>
  <c r="D44" i="6"/>
  <c r="E55" i="6"/>
  <c r="E47" i="6"/>
  <c r="E52" i="6"/>
  <c r="E54" i="6"/>
  <c r="E46" i="6"/>
  <c r="D60" i="6"/>
  <c r="E57" i="6"/>
  <c r="E49" i="6"/>
  <c r="E73" i="3"/>
  <c r="D73" i="3"/>
  <c r="D63" i="3"/>
  <c r="E62" i="3"/>
  <c r="D69" i="3"/>
  <c r="D61" i="3"/>
  <c r="D71" i="3"/>
  <c r="E59" i="3"/>
  <c r="E66" i="3"/>
  <c r="E72" i="3"/>
  <c r="E64" i="3"/>
  <c r="E56" i="3"/>
  <c r="D62" i="3"/>
  <c r="E69" i="3"/>
  <c r="E61" i="3"/>
  <c r="D59" i="3"/>
  <c r="D66" i="3"/>
  <c r="D72" i="3"/>
  <c r="D64" i="3"/>
  <c r="D56" i="3"/>
  <c r="E54" i="3"/>
  <c r="D65" i="3"/>
  <c r="E70" i="3"/>
  <c r="E68" i="3"/>
  <c r="D55" i="3"/>
  <c r="E57" i="3"/>
  <c r="D60" i="3"/>
  <c r="E63" i="3"/>
  <c r="E71" i="3"/>
  <c r="E67" i="3"/>
  <c r="E60" i="3"/>
  <c r="D54" i="3"/>
  <c r="D70" i="3"/>
  <c r="D68" i="3"/>
  <c r="E55" i="3"/>
  <c r="D57" i="3"/>
  <c r="E58" i="3"/>
  <c r="E65" i="3"/>
  <c r="D67" i="3"/>
  <c r="D58" i="3"/>
</calcChain>
</file>

<file path=xl/sharedStrings.xml><?xml version="1.0" encoding="utf-8"?>
<sst xmlns="http://schemas.openxmlformats.org/spreadsheetml/2006/main" count="71" uniqueCount="25">
  <si>
    <t>Turn</t>
  </si>
  <si>
    <t>Turn</t>
    <phoneticPr fontId="18" type="noConversion"/>
  </si>
  <si>
    <t>최대 속도 (10^n승)</t>
  </si>
  <si>
    <t>최대 속도 (10^n승)</t>
    <phoneticPr fontId="18" type="noConversion"/>
  </si>
  <si>
    <t>예측(최대 속도 (10^n승))</t>
  </si>
  <si>
    <t>낮은 신뢰 한계(최대 속도 (10^n승))</t>
  </si>
  <si>
    <t>높은 신뢰 한계(최대 속도 (10^n승))</t>
  </si>
  <si>
    <t>Forecast1</t>
    <phoneticPr fontId="18" type="noConversion"/>
  </si>
  <si>
    <t>Forecast2</t>
    <phoneticPr fontId="18" type="noConversion"/>
  </si>
  <si>
    <t>Forecast3</t>
    <phoneticPr fontId="18" type="noConversion"/>
  </si>
  <si>
    <t>Forecast4</t>
    <phoneticPr fontId="18" type="noConversion"/>
  </si>
  <si>
    <t>Forecast5</t>
    <phoneticPr fontId="18" type="noConversion"/>
  </si>
  <si>
    <t>시간 표시줄</t>
  </si>
  <si>
    <t>값</t>
  </si>
  <si>
    <t>예측</t>
  </si>
  <si>
    <t>낮은 신뢰 한계</t>
  </si>
  <si>
    <t>높은 신뢰 한계</t>
  </si>
  <si>
    <t>통계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</si>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</sst>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  <xf numFmtId="17" fontId="0" fillId="0" borderId="0" xfId="0" applyNumberFormat="1" applyAlignment="1">
      <alignment horizontal="center" vertical="center"/>
    </xf>
    <xf numFmtId="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4">
    <dxf>
      <numFmt numFmtId="4" formatCode="#,##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82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Sheet9!$B$2:$B$30</c:f>
              <c:numCache>
                <c:formatCode>General</c:formatCode>
                <c:ptCount val="29"/>
                <c:pt idx="0">
                  <c:v>16.529721583080423</c:v>
                </c:pt>
                <c:pt idx="1">
                  <c:v>16.529721583080423</c:v>
                </c:pt>
                <c:pt idx="2">
                  <c:v>16.529721583080423</c:v>
                </c:pt>
                <c:pt idx="3">
                  <c:v>16.968551122766591</c:v>
                </c:pt>
                <c:pt idx="4">
                  <c:v>16.968551122766591</c:v>
                </c:pt>
                <c:pt idx="5">
                  <c:v>16.968551122766591</c:v>
                </c:pt>
                <c:pt idx="6">
                  <c:v>16.968551122766591</c:v>
                </c:pt>
                <c:pt idx="7">
                  <c:v>17.087426457036287</c:v>
                </c:pt>
                <c:pt idx="8">
                  <c:v>17.156851901070013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C-41B8-8139-6E42537F6860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Sheet9!$A$2:$A$30</c:f>
              <c:numCache>
                <c:formatCode>General</c:formatCode>
                <c:ptCount val="29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</c:numCache>
            </c:numRef>
          </c:cat>
          <c:val>
            <c:numRef>
              <c:f>Sheet9!$C$2:$C$30</c:f>
              <c:numCache>
                <c:formatCode>General</c:formatCode>
                <c:ptCount val="29"/>
                <c:pt idx="8">
                  <c:v>17.156851901070013</c:v>
                </c:pt>
                <c:pt idx="9">
                  <c:v>17.287966227804478</c:v>
                </c:pt>
                <c:pt idx="10">
                  <c:v>17.372195334989016</c:v>
                </c:pt>
                <c:pt idx="11">
                  <c:v>17.456424442173557</c:v>
                </c:pt>
                <c:pt idx="12">
                  <c:v>17.540653549358098</c:v>
                </c:pt>
                <c:pt idx="13">
                  <c:v>17.624882656542638</c:v>
                </c:pt>
                <c:pt idx="14">
                  <c:v>17.709111763727179</c:v>
                </c:pt>
                <c:pt idx="15">
                  <c:v>17.793340870911717</c:v>
                </c:pt>
                <c:pt idx="16">
                  <c:v>17.877569978096258</c:v>
                </c:pt>
                <c:pt idx="17">
                  <c:v>17.961799085280798</c:v>
                </c:pt>
                <c:pt idx="18">
                  <c:v>18.046028192465336</c:v>
                </c:pt>
                <c:pt idx="19">
                  <c:v>18.130257299649877</c:v>
                </c:pt>
                <c:pt idx="20">
                  <c:v>18.214486406834418</c:v>
                </c:pt>
                <c:pt idx="21">
                  <c:v>18.298715514018959</c:v>
                </c:pt>
                <c:pt idx="22">
                  <c:v>18.382944621203499</c:v>
                </c:pt>
                <c:pt idx="23">
                  <c:v>18.467173728388037</c:v>
                </c:pt>
                <c:pt idx="24">
                  <c:v>18.551402835572578</c:v>
                </c:pt>
                <c:pt idx="25">
                  <c:v>18.635631942757119</c:v>
                </c:pt>
                <c:pt idx="26">
                  <c:v>18.719861049941656</c:v>
                </c:pt>
                <c:pt idx="27">
                  <c:v>18.804090157126197</c:v>
                </c:pt>
                <c:pt idx="28">
                  <c:v>18.888319264310738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C-41B8-8139-6E42537F6860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Sheet9!$A$2:$A$30</c:f>
              <c:numCache>
                <c:formatCode>General</c:formatCode>
                <c:ptCount val="29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</c:numCache>
            </c:numRef>
          </c:cat>
          <c:val>
            <c:numRef>
              <c:f>Sheet9!$D$2:$D$30</c:f>
              <c:numCache>
                <c:formatCode>General</c:formatCode>
                <c:ptCount val="29"/>
                <c:pt idx="8" formatCode="0.00">
                  <c:v>17.156851901070013</c:v>
                </c:pt>
                <c:pt idx="9" formatCode="0.00">
                  <c:v>16.901574790098675</c:v>
                </c:pt>
                <c:pt idx="10" formatCode="0.00">
                  <c:v>16.985802158525654</c:v>
                </c:pt>
                <c:pt idx="11" formatCode="0.00">
                  <c:v>17.070028174604968</c:v>
                </c:pt>
                <c:pt idx="12" formatCode="0.00">
                  <c:v>17.154252451987098</c:v>
                </c:pt>
                <c:pt idx="13" formatCode="0.00">
                  <c:v>17.238474604362217</c:v>
                </c:pt>
                <c:pt idx="14" formatCode="0.00">
                  <c:v>17.322694245479521</c:v>
                </c:pt>
                <c:pt idx="15" formatCode="0.00">
                  <c:v>17.406910989170356</c:v>
                </c:pt>
                <c:pt idx="16" formatCode="0.00">
                  <c:v>17.491124449375281</c:v>
                </c:pt>
                <c:pt idx="17" formatCode="0.00">
                  <c:v>17.575334240174872</c:v>
                </c:pt>
                <c:pt idx="18" formatCode="0.00">
                  <c:v>17.659539975824433</c:v>
                </c:pt>
                <c:pt idx="19" formatCode="0.00">
                  <c:v>17.743741270792498</c:v>
                </c:pt>
                <c:pt idx="20" formatCode="0.00">
                  <c:v>17.827937739803129</c:v>
                </c:pt>
                <c:pt idx="21" formatCode="0.00">
                  <c:v>17.912128997881986</c:v>
                </c:pt>
                <c:pt idx="22" formatCode="0.00">
                  <c:v>17.996314660406195</c:v>
                </c:pt>
                <c:pt idx="23" formatCode="0.00">
                  <c:v>18.080494343157884</c:v>
                </c:pt>
                <c:pt idx="24" formatCode="0.00">
                  <c:v>18.1646676623815</c:v>
                </c:pt>
                <c:pt idx="25" formatCode="0.00">
                  <c:v>18.24883423484469</c:v>
                </c:pt>
                <c:pt idx="26" formatCode="0.00">
                  <c:v>18.332993677902895</c:v>
                </c:pt>
                <c:pt idx="27" formatCode="0.00">
                  <c:v>18.417145609567466</c:v>
                </c:pt>
                <c:pt idx="28" formatCode="0.00">
                  <c:v>18.501289648577327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C-41B8-8139-6E42537F6860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Sheet9!$A$2:$A$30</c:f>
              <c:numCache>
                <c:formatCode>General</c:formatCode>
                <c:ptCount val="29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</c:numCache>
            </c:numRef>
          </c:cat>
          <c:val>
            <c:numRef>
              <c:f>Sheet9!$E$2:$E$30</c:f>
              <c:numCache>
                <c:formatCode>General</c:formatCode>
                <c:ptCount val="29"/>
                <c:pt idx="8" formatCode="0.00">
                  <c:v>17.156851901070013</c:v>
                </c:pt>
                <c:pt idx="9" formatCode="0.00">
                  <c:v>17.674357665510282</c:v>
                </c:pt>
                <c:pt idx="10" formatCode="0.00">
                  <c:v>17.758588511452377</c:v>
                </c:pt>
                <c:pt idx="11" formatCode="0.00">
                  <c:v>17.842820709742146</c:v>
                </c:pt>
                <c:pt idx="12" formatCode="0.00">
                  <c:v>17.927054646729097</c:v>
                </c:pt>
                <c:pt idx="13" formatCode="0.00">
                  <c:v>18.01129070872306</c:v>
                </c:pt>
                <c:pt idx="14" formatCode="0.00">
                  <c:v>18.095529281974837</c:v>
                </c:pt>
                <c:pt idx="15" formatCode="0.00">
                  <c:v>18.179770752653077</c:v>
                </c:pt>
                <c:pt idx="16" formatCode="0.00">
                  <c:v>18.264015506817234</c:v>
                </c:pt>
                <c:pt idx="17" formatCode="0.00">
                  <c:v>18.348263930386725</c:v>
                </c:pt>
                <c:pt idx="18" formatCode="0.00">
                  <c:v>18.432516409106238</c:v>
                </c:pt>
                <c:pt idx="19" formatCode="0.00">
                  <c:v>18.516773328507256</c:v>
                </c:pt>
                <c:pt idx="20" formatCode="0.00">
                  <c:v>18.601035073865706</c:v>
                </c:pt>
                <c:pt idx="21" formatCode="0.00">
                  <c:v>18.685302030155931</c:v>
                </c:pt>
                <c:pt idx="22" formatCode="0.00">
                  <c:v>18.769574582000804</c:v>
                </c:pt>
                <c:pt idx="23" formatCode="0.00">
                  <c:v>18.853853113618189</c:v>
                </c:pt>
                <c:pt idx="24" formatCode="0.00">
                  <c:v>18.938138008763655</c:v>
                </c:pt>
                <c:pt idx="25" formatCode="0.00">
                  <c:v>19.022429650669547</c:v>
                </c:pt>
                <c:pt idx="26" formatCode="0.00">
                  <c:v>19.106728421980417</c:v>
                </c:pt>
                <c:pt idx="27" formatCode="0.00">
                  <c:v>19.191034704684927</c:v>
                </c:pt>
                <c:pt idx="28" formatCode="0.00">
                  <c:v>19.275348880044149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C-41B8-8139-6E42537F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36680"/>
        <c:axId val="676098280"/>
      </c:lineChart>
      <c:catAx>
        <c:axId val="9874366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098280"/>
        <c:crosses val="autoZero"/>
        <c:auto val="1"/>
        <c:lblAlgn val="ctr"/>
        <c:lblOffset val="100"/>
        <c:noMultiLvlLbl val="0"/>
      </c:catAx>
      <c:valAx>
        <c:axId val="6760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74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Sheet5!$B$2:$B$60</c:f>
              <c:numCache>
                <c:formatCode>General</c:formatCode>
                <c:ptCount val="59"/>
                <c:pt idx="0">
                  <c:v>12.376394442037267</c:v>
                </c:pt>
                <c:pt idx="1">
                  <c:v>12.376394442037267</c:v>
                </c:pt>
                <c:pt idx="2">
                  <c:v>12.693551085595914</c:v>
                </c:pt>
                <c:pt idx="3">
                  <c:v>12.858897957232003</c:v>
                </c:pt>
                <c:pt idx="4">
                  <c:v>12.858897957232003</c:v>
                </c:pt>
                <c:pt idx="5">
                  <c:v>13.554610285226165</c:v>
                </c:pt>
                <c:pt idx="6">
                  <c:v>13.554610285226165</c:v>
                </c:pt>
                <c:pt idx="7">
                  <c:v>13.554610285226165</c:v>
                </c:pt>
                <c:pt idx="8">
                  <c:v>13.554610285226165</c:v>
                </c:pt>
                <c:pt idx="9">
                  <c:v>13.554610285226165</c:v>
                </c:pt>
                <c:pt idx="10">
                  <c:v>13.849542252005017</c:v>
                </c:pt>
                <c:pt idx="11">
                  <c:v>14.136086097384098</c:v>
                </c:pt>
                <c:pt idx="12">
                  <c:v>14.448087666692341</c:v>
                </c:pt>
                <c:pt idx="13">
                  <c:v>14.448087666692341</c:v>
                </c:pt>
                <c:pt idx="14">
                  <c:v>14.448087666692341</c:v>
                </c:pt>
                <c:pt idx="15">
                  <c:v>14.448087666692341</c:v>
                </c:pt>
                <c:pt idx="16">
                  <c:v>14.679609571779755</c:v>
                </c:pt>
                <c:pt idx="17">
                  <c:v>15.011147360775798</c:v>
                </c:pt>
                <c:pt idx="18">
                  <c:v>15.04336227802113</c:v>
                </c:pt>
                <c:pt idx="19">
                  <c:v>15.04336227802113</c:v>
                </c:pt>
                <c:pt idx="20">
                  <c:v>15.245265839457462</c:v>
                </c:pt>
                <c:pt idx="21">
                  <c:v>15.245265839457462</c:v>
                </c:pt>
                <c:pt idx="22">
                  <c:v>15.409256652038909</c:v>
                </c:pt>
                <c:pt idx="23">
                  <c:v>15.911796590437252</c:v>
                </c:pt>
                <c:pt idx="24">
                  <c:v>16.021602716028241</c:v>
                </c:pt>
                <c:pt idx="25">
                  <c:v>16.212847869308309</c:v>
                </c:pt>
                <c:pt idx="26">
                  <c:v>16.24526583945746</c:v>
                </c:pt>
                <c:pt idx="27">
                  <c:v>16.529721583080423</c:v>
                </c:pt>
                <c:pt idx="28">
                  <c:v>16.529721583080423</c:v>
                </c:pt>
                <c:pt idx="29">
                  <c:v>16.529721583080423</c:v>
                </c:pt>
                <c:pt idx="30">
                  <c:v>16.529721583080423</c:v>
                </c:pt>
                <c:pt idx="31">
                  <c:v>16.529721583080423</c:v>
                </c:pt>
                <c:pt idx="32">
                  <c:v>16.529721583080423</c:v>
                </c:pt>
                <c:pt idx="33">
                  <c:v>16.968551122766591</c:v>
                </c:pt>
                <c:pt idx="34">
                  <c:v>16.968551122766591</c:v>
                </c:pt>
                <c:pt idx="35">
                  <c:v>16.968551122766591</c:v>
                </c:pt>
                <c:pt idx="36">
                  <c:v>16.968551122766591</c:v>
                </c:pt>
                <c:pt idx="37">
                  <c:v>17.087426457036287</c:v>
                </c:pt>
                <c:pt idx="38">
                  <c:v>17.156851901070013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B-42D4-BABB-F51EE05FB16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Sheet5!$A$2:$A$60</c:f>
              <c:numCache>
                <c:formatCode>General</c:formatCode>
                <c:ptCount val="5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</c:numCache>
            </c:numRef>
          </c:cat>
          <c:val>
            <c:numRef>
              <c:f>Sheet5!$C$2:$C$60</c:f>
              <c:numCache>
                <c:formatCode>General</c:formatCode>
                <c:ptCount val="59"/>
                <c:pt idx="38">
                  <c:v>17.156851901070013</c:v>
                </c:pt>
                <c:pt idx="39">
                  <c:v>17.287089311429018</c:v>
                </c:pt>
                <c:pt idx="40">
                  <c:v>17.417326721788022</c:v>
                </c:pt>
                <c:pt idx="41">
                  <c:v>17.547564132147027</c:v>
                </c:pt>
                <c:pt idx="42">
                  <c:v>17.677801542506028</c:v>
                </c:pt>
                <c:pt idx="43">
                  <c:v>17.808038952865033</c:v>
                </c:pt>
                <c:pt idx="44">
                  <c:v>17.938276363224038</c:v>
                </c:pt>
                <c:pt idx="45">
                  <c:v>18.068513773583042</c:v>
                </c:pt>
                <c:pt idx="46">
                  <c:v>18.198751183942047</c:v>
                </c:pt>
                <c:pt idx="47">
                  <c:v>18.328988594301052</c:v>
                </c:pt>
                <c:pt idx="48">
                  <c:v>18.459226004660056</c:v>
                </c:pt>
                <c:pt idx="49">
                  <c:v>18.589463415019058</c:v>
                </c:pt>
                <c:pt idx="50">
                  <c:v>18.719700825378062</c:v>
                </c:pt>
                <c:pt idx="51">
                  <c:v>18.849938235737067</c:v>
                </c:pt>
                <c:pt idx="52">
                  <c:v>18.980175646096072</c:v>
                </c:pt>
                <c:pt idx="53">
                  <c:v>19.110413056455076</c:v>
                </c:pt>
                <c:pt idx="54">
                  <c:v>19.240650466814081</c:v>
                </c:pt>
                <c:pt idx="55">
                  <c:v>19.370887877173086</c:v>
                </c:pt>
                <c:pt idx="56">
                  <c:v>19.501125287532091</c:v>
                </c:pt>
                <c:pt idx="57">
                  <c:v>19.631362697891092</c:v>
                </c:pt>
                <c:pt idx="58">
                  <c:v>19.761600108250096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B-42D4-BABB-F51EE05FB16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Sheet5!$A$2:$A$60</c:f>
              <c:numCache>
                <c:formatCode>General</c:formatCode>
                <c:ptCount val="5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</c:numCache>
            </c:numRef>
          </c:cat>
          <c:val>
            <c:numRef>
              <c:f>Sheet5!$D$2:$D$60</c:f>
              <c:numCache>
                <c:formatCode>General</c:formatCode>
                <c:ptCount val="59"/>
                <c:pt idx="38" formatCode="0.00">
                  <c:v>17.156851901070013</c:v>
                </c:pt>
                <c:pt idx="39" formatCode="0.00">
                  <c:v>16.417284670249035</c:v>
                </c:pt>
                <c:pt idx="40" formatCode="0.00">
                  <c:v>16.187852092538211</c:v>
                </c:pt>
                <c:pt idx="41" formatCode="0.00">
                  <c:v>16.041520315458019</c:v>
                </c:pt>
                <c:pt idx="42" formatCode="0.00">
                  <c:v>15.938191825243795</c:v>
                </c:pt>
                <c:pt idx="43" formatCode="0.00">
                  <c:v>15.862317660154497</c:v>
                </c:pt>
                <c:pt idx="44" formatCode="0.00">
                  <c:v>15.805921413303802</c:v>
                </c:pt>
                <c:pt idx="45" formatCode="0.00">
                  <c:v>15.764265017016179</c:v>
                </c:pt>
                <c:pt idx="46" formatCode="0.00">
                  <c:v>15.734261995266388</c:v>
                </c:pt>
                <c:pt idx="47" formatCode="0.00">
                  <c:v>15.713769094441171</c:v>
                </c:pt>
                <c:pt idx="48" formatCode="0.00">
                  <c:v>15.701226356490276</c:v>
                </c:pt>
                <c:pt idx="49" formatCode="0.00">
                  <c:v>15.695456581096364</c:v>
                </c:pt>
                <c:pt idx="50" formatCode="0.00">
                  <c:v>15.695545566131699</c:v>
                </c:pt>
                <c:pt idx="51" formatCode="0.00">
                  <c:v>15.700766597967315</c:v>
                </c:pt>
                <c:pt idx="52" formatCode="0.00">
                  <c:v>15.710530713656246</c:v>
                </c:pt>
                <c:pt idx="53" formatCode="0.00">
                  <c:v>15.72435273722925</c:v>
                </c:pt>
                <c:pt idx="54" formatCode="0.00">
                  <c:v>15.741827375991617</c:v>
                </c:pt>
                <c:pt idx="55" formatCode="0.00">
                  <c:v>15.762611958723955</c:v>
                </c:pt>
                <c:pt idx="56" formatCode="0.00">
                  <c:v>15.78641369079698</c:v>
                </c:pt>
                <c:pt idx="57" formatCode="0.00">
                  <c:v>15.812980060730709</c:v>
                </c:pt>
                <c:pt idx="58" formatCode="0.00">
                  <c:v>15.842091495256774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B-42D4-BABB-F51EE05FB16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Sheet5!$A$2:$A$60</c:f>
              <c:numCache>
                <c:formatCode>General</c:formatCode>
                <c:ptCount val="5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</c:numCache>
            </c:numRef>
          </c:cat>
          <c:val>
            <c:numRef>
              <c:f>Sheet5!$E$2:$E$60</c:f>
              <c:numCache>
                <c:formatCode>General</c:formatCode>
                <c:ptCount val="59"/>
                <c:pt idx="38" formatCode="0.00">
                  <c:v>17.156851901070013</c:v>
                </c:pt>
                <c:pt idx="39" formatCode="0.00">
                  <c:v>18.156893952609</c:v>
                </c:pt>
                <c:pt idx="40" formatCode="0.00">
                  <c:v>18.646801351037833</c:v>
                </c:pt>
                <c:pt idx="41" formatCode="0.00">
                  <c:v>19.053607948836035</c:v>
                </c:pt>
                <c:pt idx="42" formatCode="0.00">
                  <c:v>19.417411259768262</c:v>
                </c:pt>
                <c:pt idx="43" formatCode="0.00">
                  <c:v>19.753760245575567</c:v>
                </c:pt>
                <c:pt idx="44" formatCode="0.00">
                  <c:v>20.070631313144272</c:v>
                </c:pt>
                <c:pt idx="45" formatCode="0.00">
                  <c:v>20.372762530149906</c:v>
                </c:pt>
                <c:pt idx="46" formatCode="0.00">
                  <c:v>20.663240372617707</c:v>
                </c:pt>
                <c:pt idx="47" formatCode="0.00">
                  <c:v>20.944208094160931</c:v>
                </c:pt>
                <c:pt idx="48" formatCode="0.00">
                  <c:v>21.217225652829839</c:v>
                </c:pt>
                <c:pt idx="49" formatCode="0.00">
                  <c:v>21.48347024894175</c:v>
                </c:pt>
                <c:pt idx="50" formatCode="0.00">
                  <c:v>21.743856084624426</c:v>
                </c:pt>
                <c:pt idx="51" formatCode="0.00">
                  <c:v>21.999109873506821</c:v>
                </c:pt>
                <c:pt idx="52" formatCode="0.00">
                  <c:v>22.2498205785359</c:v>
                </c:pt>
                <c:pt idx="53" formatCode="0.00">
                  <c:v>22.496473375680903</c:v>
                </c:pt>
                <c:pt idx="54" formatCode="0.00">
                  <c:v>22.739473557636543</c:v>
                </c:pt>
                <c:pt idx="55" formatCode="0.00">
                  <c:v>22.979163795622217</c:v>
                </c:pt>
                <c:pt idx="56" formatCode="0.00">
                  <c:v>23.215836884267201</c:v>
                </c:pt>
                <c:pt idx="57" formatCode="0.00">
                  <c:v>23.449745335051475</c:v>
                </c:pt>
                <c:pt idx="58" formatCode="0.00">
                  <c:v>23.681108721243419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B-42D4-BABB-F51EE05F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382928"/>
        <c:axId val="987438320"/>
      </c:lineChart>
      <c:catAx>
        <c:axId val="991382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7438320"/>
        <c:crosses val="autoZero"/>
        <c:auto val="1"/>
        <c:lblAlgn val="ctr"/>
        <c:lblOffset val="100"/>
        <c:noMultiLvlLbl val="0"/>
      </c:catAx>
      <c:valAx>
        <c:axId val="9874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1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Sheet6!$B$2:$B$50</c:f>
              <c:numCache>
                <c:formatCode>General</c:formatCode>
                <c:ptCount val="49"/>
                <c:pt idx="0">
                  <c:v>13.849542252005017</c:v>
                </c:pt>
                <c:pt idx="1">
                  <c:v>14.136086097384098</c:v>
                </c:pt>
                <c:pt idx="2">
                  <c:v>14.448087666692341</c:v>
                </c:pt>
                <c:pt idx="3">
                  <c:v>14.448087666692341</c:v>
                </c:pt>
                <c:pt idx="4">
                  <c:v>14.448087666692341</c:v>
                </c:pt>
                <c:pt idx="5">
                  <c:v>14.448087666692341</c:v>
                </c:pt>
                <c:pt idx="6">
                  <c:v>14.679609571779755</c:v>
                </c:pt>
                <c:pt idx="7">
                  <c:v>15.011147360775798</c:v>
                </c:pt>
                <c:pt idx="8">
                  <c:v>15.04336227802113</c:v>
                </c:pt>
                <c:pt idx="9">
                  <c:v>15.04336227802113</c:v>
                </c:pt>
                <c:pt idx="10">
                  <c:v>15.245265839457462</c:v>
                </c:pt>
                <c:pt idx="11">
                  <c:v>15.245265839457462</c:v>
                </c:pt>
                <c:pt idx="12">
                  <c:v>15.409256652038909</c:v>
                </c:pt>
                <c:pt idx="13">
                  <c:v>15.911796590437252</c:v>
                </c:pt>
                <c:pt idx="14">
                  <c:v>16.021602716028241</c:v>
                </c:pt>
                <c:pt idx="15">
                  <c:v>16.212847869308309</c:v>
                </c:pt>
                <c:pt idx="16">
                  <c:v>16.24526583945746</c:v>
                </c:pt>
                <c:pt idx="17">
                  <c:v>16.529721583080423</c:v>
                </c:pt>
                <c:pt idx="18">
                  <c:v>16.529721583080423</c:v>
                </c:pt>
                <c:pt idx="19">
                  <c:v>16.529721583080423</c:v>
                </c:pt>
                <c:pt idx="20">
                  <c:v>16.529721583080423</c:v>
                </c:pt>
                <c:pt idx="21">
                  <c:v>16.529721583080423</c:v>
                </c:pt>
                <c:pt idx="22">
                  <c:v>16.529721583080423</c:v>
                </c:pt>
                <c:pt idx="23">
                  <c:v>16.968551122766591</c:v>
                </c:pt>
                <c:pt idx="24">
                  <c:v>16.968551122766591</c:v>
                </c:pt>
                <c:pt idx="25">
                  <c:v>16.968551122766591</c:v>
                </c:pt>
                <c:pt idx="26">
                  <c:v>16.968551122766591</c:v>
                </c:pt>
                <c:pt idx="27">
                  <c:v>17.087426457036287</c:v>
                </c:pt>
                <c:pt idx="28">
                  <c:v>17.156851901070013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033-B611-E2DA14CCC71F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Sheet6!$A$2:$A$50</c:f>
              <c:numCache>
                <c:formatCode>General</c:formatCode>
                <c:ptCount val="4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</c:numCache>
            </c:numRef>
          </c:cat>
          <c:val>
            <c:numRef>
              <c:f>Sheet6!$C$2:$C$50</c:f>
              <c:numCache>
                <c:formatCode>General</c:formatCode>
                <c:ptCount val="49"/>
                <c:pt idx="28">
                  <c:v>17.156851901070013</c:v>
                </c:pt>
                <c:pt idx="29">
                  <c:v>17.276691483719652</c:v>
                </c:pt>
                <c:pt idx="30">
                  <c:v>17.396531066369292</c:v>
                </c:pt>
                <c:pt idx="31">
                  <c:v>17.516370649018931</c:v>
                </c:pt>
                <c:pt idx="32">
                  <c:v>17.636210231668567</c:v>
                </c:pt>
                <c:pt idx="33">
                  <c:v>17.756049814318207</c:v>
                </c:pt>
                <c:pt idx="34">
                  <c:v>17.875889396967846</c:v>
                </c:pt>
                <c:pt idx="35">
                  <c:v>17.995728979617486</c:v>
                </c:pt>
                <c:pt idx="36">
                  <c:v>18.115568562267125</c:v>
                </c:pt>
                <c:pt idx="37">
                  <c:v>18.235408144916764</c:v>
                </c:pt>
                <c:pt idx="38">
                  <c:v>18.3552477275664</c:v>
                </c:pt>
                <c:pt idx="39">
                  <c:v>18.47508731021604</c:v>
                </c:pt>
                <c:pt idx="40">
                  <c:v>18.594926892865679</c:v>
                </c:pt>
                <c:pt idx="41">
                  <c:v>18.714766475515319</c:v>
                </c:pt>
                <c:pt idx="42">
                  <c:v>18.834606058164958</c:v>
                </c:pt>
                <c:pt idx="43">
                  <c:v>18.954445640814598</c:v>
                </c:pt>
                <c:pt idx="44">
                  <c:v>19.074285223464233</c:v>
                </c:pt>
                <c:pt idx="45">
                  <c:v>19.194124806113873</c:v>
                </c:pt>
                <c:pt idx="46">
                  <c:v>19.313964388763512</c:v>
                </c:pt>
                <c:pt idx="47">
                  <c:v>19.433803971413152</c:v>
                </c:pt>
                <c:pt idx="48">
                  <c:v>19.553643554062791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033-B611-E2DA14CCC71F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Sheet6!$A$2:$A$50</c:f>
              <c:numCache>
                <c:formatCode>General</c:formatCode>
                <c:ptCount val="4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</c:numCache>
            </c:numRef>
          </c:cat>
          <c:val>
            <c:numRef>
              <c:f>Sheet6!$D$2:$D$50</c:f>
              <c:numCache>
                <c:formatCode>General</c:formatCode>
                <c:ptCount val="49"/>
                <c:pt idx="28" formatCode="0.00">
                  <c:v>17.156851901070013</c:v>
                </c:pt>
                <c:pt idx="29" formatCode="0.00">
                  <c:v>16.54547292000618</c:v>
                </c:pt>
                <c:pt idx="30" formatCode="0.00">
                  <c:v>16.362948776784599</c:v>
                </c:pt>
                <c:pt idx="31" formatCode="0.00">
                  <c:v>16.25028497369426</c:v>
                </c:pt>
                <c:pt idx="32" formatCode="0.00">
                  <c:v>16.173772738632387</c:v>
                </c:pt>
                <c:pt idx="33" formatCode="0.00">
                  <c:v>16.120340527791054</c:v>
                </c:pt>
                <c:pt idx="34" formatCode="0.00">
                  <c:v>16.083282816146731</c:v>
                </c:pt>
                <c:pt idx="35" formatCode="0.00">
                  <c:v>16.058616452913082</c:v>
                </c:pt>
                <c:pt idx="36" formatCode="0.00">
                  <c:v>16.04374673065896</c:v>
                </c:pt>
                <c:pt idx="37" formatCode="0.00">
                  <c:v>16.036871880625544</c:v>
                </c:pt>
                <c:pt idx="38" formatCode="0.00">
                  <c:v>16.036680493065216</c:v>
                </c:pt>
                <c:pt idx="39" formatCode="0.00">
                  <c:v>16.042182931127954</c:v>
                </c:pt>
                <c:pt idx="40" formatCode="0.00">
                  <c:v>16.052610652620309</c:v>
                </c:pt>
                <c:pt idx="41" formatCode="0.00">
                  <c:v>16.06735273128271</c:v>
                </c:pt>
                <c:pt idx="42" formatCode="0.00">
                  <c:v>16.085914043704939</c:v>
                </c:pt>
                <c:pt idx="43" formatCode="0.00">
                  <c:v>16.107886717062939</c:v>
                </c:pt>
                <c:pt idx="44" formatCode="0.00">
                  <c:v>16.132930033995503</c:v>
                </c:pt>
                <c:pt idx="45" formatCode="0.00">
                  <c:v>16.160755921129589</c:v>
                </c:pt>
                <c:pt idx="46" formatCode="0.00">
                  <c:v>16.191118234839202</c:v>
                </c:pt>
                <c:pt idx="47" formatCode="0.00">
                  <c:v>16.22380469632866</c:v>
                </c:pt>
                <c:pt idx="48" formatCode="0.00">
                  <c:v>16.258630716964682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033-B611-E2DA14CCC71F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Sheet6!$A$2:$A$50</c:f>
              <c:numCache>
                <c:formatCode>General</c:formatCode>
                <c:ptCount val="4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</c:numCache>
            </c:numRef>
          </c:cat>
          <c:val>
            <c:numRef>
              <c:f>Sheet6!$E$2:$E$50</c:f>
              <c:numCache>
                <c:formatCode>General</c:formatCode>
                <c:ptCount val="49"/>
                <c:pt idx="28" formatCode="0.00">
                  <c:v>17.156851901070013</c:v>
                </c:pt>
                <c:pt idx="29" formatCode="0.00">
                  <c:v>18.007910047433125</c:v>
                </c:pt>
                <c:pt idx="30" formatCode="0.00">
                  <c:v>18.430113355953985</c:v>
                </c:pt>
                <c:pt idx="31" formatCode="0.00">
                  <c:v>18.782456324343602</c:v>
                </c:pt>
                <c:pt idx="32" formatCode="0.00">
                  <c:v>19.098647724704747</c:v>
                </c:pt>
                <c:pt idx="33" formatCode="0.00">
                  <c:v>19.391759100845359</c:v>
                </c:pt>
                <c:pt idx="34" formatCode="0.00">
                  <c:v>19.668495977788961</c:v>
                </c:pt>
                <c:pt idx="35" formatCode="0.00">
                  <c:v>19.932841506321889</c:v>
                </c:pt>
                <c:pt idx="36" formatCode="0.00">
                  <c:v>20.18739039387529</c:v>
                </c:pt>
                <c:pt idx="37" formatCode="0.00">
                  <c:v>20.433944409207985</c:v>
                </c:pt>
                <c:pt idx="38" formatCode="0.00">
                  <c:v>20.673814962067585</c:v>
                </c:pt>
                <c:pt idx="39" formatCode="0.00">
                  <c:v>20.907991689304126</c:v>
                </c:pt>
                <c:pt idx="40" formatCode="0.00">
                  <c:v>21.137243133111049</c:v>
                </c:pt>
                <c:pt idx="41" formatCode="0.00">
                  <c:v>21.362180219747927</c:v>
                </c:pt>
                <c:pt idx="42" formatCode="0.00">
                  <c:v>21.583298072624977</c:v>
                </c:pt>
                <c:pt idx="43" formatCode="0.00">
                  <c:v>21.801004564566256</c:v>
                </c:pt>
                <c:pt idx="44" formatCode="0.00">
                  <c:v>22.015640412932964</c:v>
                </c:pt>
                <c:pt idx="45" formatCode="0.00">
                  <c:v>22.227493691098157</c:v>
                </c:pt>
                <c:pt idx="46" formatCode="0.00">
                  <c:v>22.436810542687823</c:v>
                </c:pt>
                <c:pt idx="47" formatCode="0.00">
                  <c:v>22.643803246497644</c:v>
                </c:pt>
                <c:pt idx="48" formatCode="0.00">
                  <c:v>22.848656391160901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033-B611-E2DA14CC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828552"/>
        <c:axId val="677828880"/>
      </c:lineChart>
      <c:catAx>
        <c:axId val="677828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828880"/>
        <c:crosses val="autoZero"/>
        <c:auto val="1"/>
        <c:lblAlgn val="ctr"/>
        <c:lblOffset val="100"/>
        <c:noMultiLvlLbl val="0"/>
      </c:catAx>
      <c:valAx>
        <c:axId val="6778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8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Sheet7!$B$2:$B$40</c:f>
              <c:numCache>
                <c:formatCode>General</c:formatCode>
                <c:ptCount val="39"/>
                <c:pt idx="0">
                  <c:v>15.245265839457462</c:v>
                </c:pt>
                <c:pt idx="1">
                  <c:v>15.245265839457462</c:v>
                </c:pt>
                <c:pt idx="2">
                  <c:v>15.409256652038909</c:v>
                </c:pt>
                <c:pt idx="3">
                  <c:v>15.911796590437252</c:v>
                </c:pt>
                <c:pt idx="4">
                  <c:v>16.021602716028241</c:v>
                </c:pt>
                <c:pt idx="5">
                  <c:v>16.212847869308309</c:v>
                </c:pt>
                <c:pt idx="6">
                  <c:v>16.24526583945746</c:v>
                </c:pt>
                <c:pt idx="7">
                  <c:v>16.529721583080423</c:v>
                </c:pt>
                <c:pt idx="8">
                  <c:v>16.529721583080423</c:v>
                </c:pt>
                <c:pt idx="9">
                  <c:v>16.529721583080423</c:v>
                </c:pt>
                <c:pt idx="10">
                  <c:v>16.529721583080423</c:v>
                </c:pt>
                <c:pt idx="11">
                  <c:v>16.529721583080423</c:v>
                </c:pt>
                <c:pt idx="12">
                  <c:v>16.529721583080423</c:v>
                </c:pt>
                <c:pt idx="13">
                  <c:v>16.968551122766591</c:v>
                </c:pt>
                <c:pt idx="14">
                  <c:v>16.968551122766591</c:v>
                </c:pt>
                <c:pt idx="15">
                  <c:v>16.968551122766591</c:v>
                </c:pt>
                <c:pt idx="16">
                  <c:v>16.968551122766591</c:v>
                </c:pt>
                <c:pt idx="17">
                  <c:v>17.087426457036287</c:v>
                </c:pt>
                <c:pt idx="18">
                  <c:v>17.156851901070013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A-4065-81EF-C4FD823B1616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Sheet7!$A$2:$A$40</c:f>
              <c:numCache>
                <c:formatCode>General</c:formatCode>
                <c:ptCount val="3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</c:numCache>
            </c:numRef>
          </c:cat>
          <c:val>
            <c:numRef>
              <c:f>Sheet7!$C$2:$C$40</c:f>
              <c:numCache>
                <c:formatCode>General</c:formatCode>
                <c:ptCount val="39"/>
                <c:pt idx="18">
                  <c:v>17.156851901070013</c:v>
                </c:pt>
                <c:pt idx="19">
                  <c:v>17.261514078922627</c:v>
                </c:pt>
                <c:pt idx="20">
                  <c:v>17.363025388144369</c:v>
                </c:pt>
                <c:pt idx="21">
                  <c:v>17.464536697366107</c:v>
                </c:pt>
                <c:pt idx="22">
                  <c:v>17.566048006587845</c:v>
                </c:pt>
                <c:pt idx="23">
                  <c:v>17.667559315809584</c:v>
                </c:pt>
                <c:pt idx="24">
                  <c:v>17.769070625031326</c:v>
                </c:pt>
                <c:pt idx="25">
                  <c:v>17.870581934253064</c:v>
                </c:pt>
                <c:pt idx="26">
                  <c:v>17.972093243474802</c:v>
                </c:pt>
                <c:pt idx="27">
                  <c:v>18.073604552696544</c:v>
                </c:pt>
                <c:pt idx="28">
                  <c:v>18.175115861918282</c:v>
                </c:pt>
                <c:pt idx="29">
                  <c:v>18.276627171140021</c:v>
                </c:pt>
                <c:pt idx="30">
                  <c:v>18.378138480361763</c:v>
                </c:pt>
                <c:pt idx="31">
                  <c:v>18.479649789583501</c:v>
                </c:pt>
                <c:pt idx="32">
                  <c:v>18.581161098805239</c:v>
                </c:pt>
                <c:pt idx="33">
                  <c:v>18.682672408026978</c:v>
                </c:pt>
                <c:pt idx="34">
                  <c:v>18.78418371724872</c:v>
                </c:pt>
                <c:pt idx="35">
                  <c:v>18.885695026470458</c:v>
                </c:pt>
                <c:pt idx="36">
                  <c:v>18.987206335692196</c:v>
                </c:pt>
                <c:pt idx="37">
                  <c:v>19.088717644913935</c:v>
                </c:pt>
                <c:pt idx="38">
                  <c:v>19.190228954135677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A-4065-81EF-C4FD823B1616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Sheet7!$A$2:$A$40</c:f>
              <c:numCache>
                <c:formatCode>General</c:formatCode>
                <c:ptCount val="3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</c:numCache>
            </c:numRef>
          </c:cat>
          <c:val>
            <c:numRef>
              <c:f>Sheet7!$D$2:$D$40</c:f>
              <c:numCache>
                <c:formatCode>General</c:formatCode>
                <c:ptCount val="39"/>
                <c:pt idx="18" formatCode="0.00">
                  <c:v>17.156851901070013</c:v>
                </c:pt>
                <c:pt idx="19" formatCode="0.00">
                  <c:v>16.68414225984694</c:v>
                </c:pt>
                <c:pt idx="20" formatCode="0.00">
                  <c:v>16.585864689345684</c:v>
                </c:pt>
                <c:pt idx="21" formatCode="0.00">
                  <c:v>16.529015275421187</c:v>
                </c:pt>
                <c:pt idx="22" formatCode="0.00">
                  <c:v>16.49505611975539</c:v>
                </c:pt>
                <c:pt idx="23" formatCode="0.00">
                  <c:v>16.476152881924406</c:v>
                </c:pt>
                <c:pt idx="24" formatCode="0.00">
                  <c:v>16.4681178953903</c:v>
                </c:pt>
                <c:pt idx="25" formatCode="0.00">
                  <c:v>16.468401335845815</c:v>
                </c:pt>
                <c:pt idx="26" formatCode="0.00">
                  <c:v>16.475314290259853</c:v>
                </c:pt>
                <c:pt idx="27" formatCode="0.00">
                  <c:v>16.487669786008624</c:v>
                </c:pt>
                <c:pt idx="28" formatCode="0.00">
                  <c:v>16.504595989102391</c:v>
                </c:pt>
                <c:pt idx="29" formatCode="0.00">
                  <c:v>16.525430270345101</c:v>
                </c:pt>
                <c:pt idx="30" formatCode="0.00">
                  <c:v>16.549655073122675</c:v>
                </c:pt>
                <c:pt idx="31" formatCode="0.00">
                  <c:v>16.576857034769144</c:v>
                </c:pt>
                <c:pt idx="32" formatCode="0.00">
                  <c:v>16.606699819431487</c:v>
                </c:pt>
                <c:pt idx="33" formatCode="0.00">
                  <c:v>16.638905428848147</c:v>
                </c:pt>
                <c:pt idx="34" formatCode="0.00">
                  <c:v>16.673240966059804</c:v>
                </c:pt>
                <c:pt idx="35" formatCode="0.00">
                  <c:v>16.709509025387721</c:v>
                </c:pt>
                <c:pt idx="36" formatCode="0.00">
                  <c:v>16.747540563878793</c:v>
                </c:pt>
                <c:pt idx="37" formatCode="0.00">
                  <c:v>16.787189513457442</c:v>
                </c:pt>
                <c:pt idx="38" formatCode="0.00">
                  <c:v>16.828328640958979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A-4065-81EF-C4FD823B1616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Sheet7!$A$2:$A$40</c:f>
              <c:numCache>
                <c:formatCode>General</c:formatCode>
                <c:ptCount val="3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</c:numCache>
            </c:numRef>
          </c:cat>
          <c:val>
            <c:numRef>
              <c:f>Sheet7!$E$2:$E$40</c:f>
              <c:numCache>
                <c:formatCode>General</c:formatCode>
                <c:ptCount val="39"/>
                <c:pt idx="18" formatCode="0.00">
                  <c:v>17.156851901070013</c:v>
                </c:pt>
                <c:pt idx="19" formatCode="0.00">
                  <c:v>17.838885897998313</c:v>
                </c:pt>
                <c:pt idx="20" formatCode="0.00">
                  <c:v>18.140186086943054</c:v>
                </c:pt>
                <c:pt idx="21" formatCode="0.00">
                  <c:v>18.400058119311026</c:v>
                </c:pt>
                <c:pt idx="22" formatCode="0.00">
                  <c:v>18.637039893420301</c:v>
                </c:pt>
                <c:pt idx="23" formatCode="0.00">
                  <c:v>18.858965749694761</c:v>
                </c:pt>
                <c:pt idx="24" formatCode="0.00">
                  <c:v>19.070023354672351</c:v>
                </c:pt>
                <c:pt idx="25" formatCode="0.00">
                  <c:v>19.272762532660312</c:v>
                </c:pt>
                <c:pt idx="26" formatCode="0.00">
                  <c:v>19.468872196689752</c:v>
                </c:pt>
                <c:pt idx="27" formatCode="0.00">
                  <c:v>19.659539319384464</c:v>
                </c:pt>
                <c:pt idx="28" formatCode="0.00">
                  <c:v>19.845635734734174</c:v>
                </c:pt>
                <c:pt idx="29" formatCode="0.00">
                  <c:v>20.027824071934941</c:v>
                </c:pt>
                <c:pt idx="30" formatCode="0.00">
                  <c:v>20.20662188760085</c:v>
                </c:pt>
                <c:pt idx="31" formatCode="0.00">
                  <c:v>20.382442544397858</c:v>
                </c:pt>
                <c:pt idx="32" formatCode="0.00">
                  <c:v>20.555622378178992</c:v>
                </c:pt>
                <c:pt idx="33" formatCode="0.00">
                  <c:v>20.726439387205808</c:v>
                </c:pt>
                <c:pt idx="34" formatCode="0.00">
                  <c:v>20.895126468437635</c:v>
                </c:pt>
                <c:pt idx="35" formatCode="0.00">
                  <c:v>21.061881027553195</c:v>
                </c:pt>
                <c:pt idx="36" formatCode="0.00">
                  <c:v>21.226872107505599</c:v>
                </c:pt>
                <c:pt idx="37" formatCode="0.00">
                  <c:v>21.390245776370428</c:v>
                </c:pt>
                <c:pt idx="38" formatCode="0.00">
                  <c:v>21.552129267312374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A-4065-81EF-C4FD823B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654640"/>
        <c:axId val="988646512"/>
      </c:lineChart>
      <c:catAx>
        <c:axId val="9886546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646512"/>
        <c:crosses val="autoZero"/>
        <c:auto val="1"/>
        <c:lblAlgn val="ctr"/>
        <c:lblOffset val="100"/>
        <c:noMultiLvlLbl val="0"/>
      </c:catAx>
      <c:valAx>
        <c:axId val="9886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6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Rix오늘의만화_Pro Bold" panose="02020603020101020101" pitchFamily="18" charset="-127"/>
                <a:ea typeface="Rix오늘의만화_Pro Bold" panose="02020603020101020101" pitchFamily="18" charset="-127"/>
                <a:cs typeface="+mn-cs"/>
              </a:defRPr>
            </a:pPr>
            <a:r>
              <a:rPr lang="en-US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53~72</a:t>
            </a:r>
            <a:r>
              <a:rPr lang="ko-KR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턴 </a:t>
            </a:r>
            <a:r>
              <a:rPr lang="en-US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(2019</a:t>
            </a:r>
            <a:r>
              <a:rPr lang="ko-KR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년 </a:t>
            </a:r>
            <a:r>
              <a:rPr lang="en-US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6</a:t>
            </a:r>
            <a:r>
              <a:rPr lang="ko-KR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월 </a:t>
            </a:r>
            <a:r>
              <a:rPr lang="en-US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~ 2028</a:t>
            </a:r>
            <a:r>
              <a:rPr lang="ko-KR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년 </a:t>
            </a:r>
            <a:r>
              <a:rPr lang="en-US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12</a:t>
            </a:r>
            <a:r>
              <a:rPr lang="ko-KR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월까지 슈퍼컴퓨터 최대 속도 예측</a:t>
            </a:r>
            <a:r>
              <a:rPr lang="en-US" sz="1400">
                <a:latin typeface="Rix오늘의만화_Pro Bold" panose="02020603020101020101" pitchFamily="18" charset="-127"/>
                <a:ea typeface="Rix오늘의만화_Pro Bold" panose="02020603020101020101" pitchFamily="18" charset="-127"/>
              </a:rPr>
              <a:t>)</a:t>
            </a:r>
            <a:endParaRPr lang="ko-KR" sz="1400">
              <a:latin typeface="Rix오늘의만화_Pro Bold" panose="02020603020101020101" pitchFamily="18" charset="-127"/>
              <a:ea typeface="Rix오늘의만화_Pro Bold" panose="020206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Rix오늘의만화_Pro Bold" panose="02020603020101020101" pitchFamily="18" charset="-127"/>
              <a:ea typeface="Rix오늘의만화_Pro Bold" panose="0202060302010102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'Supercomputer Final'!$B$1</c:f>
              <c:strCache>
                <c:ptCount val="1"/>
                <c:pt idx="0">
                  <c:v>Forecast1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'Supercomputer Final'!$A$2:$A$21</c:f>
              <c:numCache>
                <c:formatCode>General</c:formatCode>
                <c:ptCount val="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</c:numCache>
            </c:numRef>
          </c:cat>
          <c:val>
            <c:numRef>
              <c:f>'Supercomputer Final'!$B$2:$B$21</c:f>
              <c:numCache>
                <c:formatCode>General</c:formatCode>
                <c:ptCount val="20"/>
                <c:pt idx="0">
                  <c:v>17.736195021116156</c:v>
                </c:pt>
                <c:pt idx="1">
                  <c:v>17.870475047333208</c:v>
                </c:pt>
                <c:pt idx="2">
                  <c:v>18.004755073550257</c:v>
                </c:pt>
                <c:pt idx="3">
                  <c:v>18.139035099767309</c:v>
                </c:pt>
                <c:pt idx="4">
                  <c:v>18.273315125984357</c:v>
                </c:pt>
                <c:pt idx="5">
                  <c:v>18.407595152201406</c:v>
                </c:pt>
                <c:pt idx="6">
                  <c:v>18.541875178418458</c:v>
                </c:pt>
                <c:pt idx="7">
                  <c:v>18.676155204635506</c:v>
                </c:pt>
                <c:pt idx="8">
                  <c:v>18.810435230852555</c:v>
                </c:pt>
                <c:pt idx="9">
                  <c:v>18.944715257069607</c:v>
                </c:pt>
                <c:pt idx="10">
                  <c:v>19.078995283286655</c:v>
                </c:pt>
                <c:pt idx="11">
                  <c:v>19.213275309503707</c:v>
                </c:pt>
                <c:pt idx="12">
                  <c:v>19.347555335720756</c:v>
                </c:pt>
                <c:pt idx="13">
                  <c:v>19.481835361937804</c:v>
                </c:pt>
                <c:pt idx="14">
                  <c:v>19.616115388154856</c:v>
                </c:pt>
                <c:pt idx="15">
                  <c:v>19.750395414371905</c:v>
                </c:pt>
                <c:pt idx="16">
                  <c:v>19.884675440588957</c:v>
                </c:pt>
                <c:pt idx="17">
                  <c:v>20.018955466806005</c:v>
                </c:pt>
                <c:pt idx="18">
                  <c:v>20.153235493023054</c:v>
                </c:pt>
                <c:pt idx="19">
                  <c:v>20.287515519240106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8-42D2-84F1-AF9D9DA93D2C}"/>
            </c:ext>
          </c:extLst>
        </c:ser>
        <c:ser>
          <c:idx val="1"/>
          <c:order val="1"/>
          <c:tx>
            <c:strRef>
              <c:f>'Supercomputer Final'!$C$1</c:f>
              <c:strCache>
                <c:ptCount val="1"/>
                <c:pt idx="0">
                  <c:v>Forecast2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'Supercomputer Final'!$A$2:$A$21</c:f>
              <c:numCache>
                <c:formatCode>General</c:formatCode>
                <c:ptCount val="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</c:numCache>
            </c:numRef>
          </c:cat>
          <c:val>
            <c:numRef>
              <c:f>'Supercomputer Final'!$C$2:$C$21</c:f>
              <c:numCache>
                <c:formatCode>General</c:formatCode>
                <c:ptCount val="20"/>
                <c:pt idx="0">
                  <c:v>17.287089311429018</c:v>
                </c:pt>
                <c:pt idx="1">
                  <c:v>17.417326721788022</c:v>
                </c:pt>
                <c:pt idx="2">
                  <c:v>17.547564132147027</c:v>
                </c:pt>
                <c:pt idx="3">
                  <c:v>17.677801542506028</c:v>
                </c:pt>
                <c:pt idx="4">
                  <c:v>17.808038952865033</c:v>
                </c:pt>
                <c:pt idx="5">
                  <c:v>17.938276363224038</c:v>
                </c:pt>
                <c:pt idx="6">
                  <c:v>18.068513773583042</c:v>
                </c:pt>
                <c:pt idx="7">
                  <c:v>18.198751183942047</c:v>
                </c:pt>
                <c:pt idx="8">
                  <c:v>18.328988594301052</c:v>
                </c:pt>
                <c:pt idx="9">
                  <c:v>18.459226004660056</c:v>
                </c:pt>
                <c:pt idx="10">
                  <c:v>18.589463415019058</c:v>
                </c:pt>
                <c:pt idx="11">
                  <c:v>18.719700825378062</c:v>
                </c:pt>
                <c:pt idx="12">
                  <c:v>18.849938235737067</c:v>
                </c:pt>
                <c:pt idx="13">
                  <c:v>18.980175646096072</c:v>
                </c:pt>
                <c:pt idx="14">
                  <c:v>19.110413056455076</c:v>
                </c:pt>
                <c:pt idx="15">
                  <c:v>19.240650466814081</c:v>
                </c:pt>
                <c:pt idx="16">
                  <c:v>19.370887877173086</c:v>
                </c:pt>
                <c:pt idx="17">
                  <c:v>19.501125287532091</c:v>
                </c:pt>
                <c:pt idx="18">
                  <c:v>19.631362697891092</c:v>
                </c:pt>
                <c:pt idx="19">
                  <c:v>19.761600108250096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8-42D2-84F1-AF9D9DA93D2C}"/>
            </c:ext>
          </c:extLst>
        </c:ser>
        <c:ser>
          <c:idx val="2"/>
          <c:order val="2"/>
          <c:tx>
            <c:strRef>
              <c:f>'Supercomputer Final'!$D$1</c:f>
              <c:strCache>
                <c:ptCount val="1"/>
                <c:pt idx="0">
                  <c:v>Forecast3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'Supercomputer Final'!$A$2:$A$21</c:f>
              <c:numCache>
                <c:formatCode>General</c:formatCode>
                <c:ptCount val="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</c:numCache>
            </c:numRef>
          </c:cat>
          <c:val>
            <c:numRef>
              <c:f>'Supercomputer Final'!$D$2:$D$21</c:f>
              <c:numCache>
                <c:formatCode>General</c:formatCode>
                <c:ptCount val="20"/>
                <c:pt idx="0">
                  <c:v>17.276691483719652</c:v>
                </c:pt>
                <c:pt idx="1">
                  <c:v>17.396531066369292</c:v>
                </c:pt>
                <c:pt idx="2">
                  <c:v>17.516370649018931</c:v>
                </c:pt>
                <c:pt idx="3">
                  <c:v>17.636210231668567</c:v>
                </c:pt>
                <c:pt idx="4">
                  <c:v>17.756049814318207</c:v>
                </c:pt>
                <c:pt idx="5">
                  <c:v>17.875889396967846</c:v>
                </c:pt>
                <c:pt idx="6">
                  <c:v>17.995728979617486</c:v>
                </c:pt>
                <c:pt idx="7">
                  <c:v>18.115568562267125</c:v>
                </c:pt>
                <c:pt idx="8">
                  <c:v>18.235408144916764</c:v>
                </c:pt>
                <c:pt idx="9">
                  <c:v>18.3552477275664</c:v>
                </c:pt>
                <c:pt idx="10">
                  <c:v>18.47508731021604</c:v>
                </c:pt>
                <c:pt idx="11">
                  <c:v>18.594926892865679</c:v>
                </c:pt>
                <c:pt idx="12">
                  <c:v>18.714766475515319</c:v>
                </c:pt>
                <c:pt idx="13">
                  <c:v>18.834606058164958</c:v>
                </c:pt>
                <c:pt idx="14">
                  <c:v>18.954445640814598</c:v>
                </c:pt>
                <c:pt idx="15">
                  <c:v>19.074285223464233</c:v>
                </c:pt>
                <c:pt idx="16">
                  <c:v>19.194124806113873</c:v>
                </c:pt>
                <c:pt idx="17">
                  <c:v>19.313964388763512</c:v>
                </c:pt>
                <c:pt idx="18">
                  <c:v>19.433803971413152</c:v>
                </c:pt>
                <c:pt idx="19">
                  <c:v>19.553643554062791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8-42D2-84F1-AF9D9DA93D2C}"/>
            </c:ext>
          </c:extLst>
        </c:ser>
        <c:ser>
          <c:idx val="3"/>
          <c:order val="3"/>
          <c:tx>
            <c:strRef>
              <c:f>'Supercomputer Final'!$E$1</c:f>
              <c:strCache>
                <c:ptCount val="1"/>
                <c:pt idx="0">
                  <c:v>Forecast4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'Supercomputer Final'!$A$2:$A$21</c:f>
              <c:numCache>
                <c:formatCode>General</c:formatCode>
                <c:ptCount val="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</c:numCache>
            </c:numRef>
          </c:cat>
          <c:val>
            <c:numRef>
              <c:f>'Supercomputer Final'!$E$2:$E$21</c:f>
              <c:numCache>
                <c:formatCode>General</c:formatCode>
                <c:ptCount val="20"/>
                <c:pt idx="0">
                  <c:v>17.261514078922627</c:v>
                </c:pt>
                <c:pt idx="1">
                  <c:v>17.363025388144369</c:v>
                </c:pt>
                <c:pt idx="2">
                  <c:v>17.464536697366107</c:v>
                </c:pt>
                <c:pt idx="3">
                  <c:v>17.566048006587845</c:v>
                </c:pt>
                <c:pt idx="4">
                  <c:v>17.667559315809584</c:v>
                </c:pt>
                <c:pt idx="5">
                  <c:v>17.769070625031326</c:v>
                </c:pt>
                <c:pt idx="6">
                  <c:v>17.870581934253064</c:v>
                </c:pt>
                <c:pt idx="7">
                  <c:v>17.972093243474802</c:v>
                </c:pt>
                <c:pt idx="8">
                  <c:v>18.073604552696544</c:v>
                </c:pt>
                <c:pt idx="9">
                  <c:v>18.175115861918282</c:v>
                </c:pt>
                <c:pt idx="10">
                  <c:v>18.276627171140021</c:v>
                </c:pt>
                <c:pt idx="11">
                  <c:v>18.378138480361763</c:v>
                </c:pt>
                <c:pt idx="12">
                  <c:v>18.479649789583501</c:v>
                </c:pt>
                <c:pt idx="13">
                  <c:v>18.581161098805239</c:v>
                </c:pt>
                <c:pt idx="14">
                  <c:v>18.682672408026978</c:v>
                </c:pt>
                <c:pt idx="15">
                  <c:v>18.78418371724872</c:v>
                </c:pt>
                <c:pt idx="16">
                  <c:v>18.885695026470458</c:v>
                </c:pt>
                <c:pt idx="17">
                  <c:v>18.987206335692196</c:v>
                </c:pt>
                <c:pt idx="18">
                  <c:v>19.088717644913935</c:v>
                </c:pt>
                <c:pt idx="19">
                  <c:v>19.190228954135677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8-42D2-84F1-AF9D9DA93D2C}"/>
            </c:ext>
          </c:extLst>
        </c:ser>
        <c:ser>
          <c:idx val="4"/>
          <c:order val="4"/>
          <c:tx>
            <c:strRef>
              <c:f>'Supercomputer Final'!$F$1</c:f>
              <c:strCache>
                <c:ptCount val="1"/>
                <c:pt idx="0">
                  <c:v>Forecast5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'Supercomputer Final'!$A$2:$A$21</c:f>
              <c:numCache>
                <c:formatCode>General</c:formatCode>
                <c:ptCount val="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</c:numCache>
            </c:numRef>
          </c:cat>
          <c:val>
            <c:numRef>
              <c:f>'Supercomputer Final'!$F$2:$F$21</c:f>
              <c:numCache>
                <c:formatCode>General</c:formatCode>
                <c:ptCount val="20"/>
                <c:pt idx="0">
                  <c:v>17.287966227804478</c:v>
                </c:pt>
                <c:pt idx="1">
                  <c:v>17.372195334989016</c:v>
                </c:pt>
                <c:pt idx="2">
                  <c:v>17.456424442173557</c:v>
                </c:pt>
                <c:pt idx="3">
                  <c:v>17.540653549358098</c:v>
                </c:pt>
                <c:pt idx="4">
                  <c:v>17.624882656542638</c:v>
                </c:pt>
                <c:pt idx="5">
                  <c:v>17.709111763727179</c:v>
                </c:pt>
                <c:pt idx="6">
                  <c:v>17.793340870911717</c:v>
                </c:pt>
                <c:pt idx="7">
                  <c:v>17.877569978096258</c:v>
                </c:pt>
                <c:pt idx="8">
                  <c:v>17.961799085280798</c:v>
                </c:pt>
                <c:pt idx="9">
                  <c:v>18.046028192465336</c:v>
                </c:pt>
                <c:pt idx="10">
                  <c:v>18.130257299649877</c:v>
                </c:pt>
                <c:pt idx="11">
                  <c:v>18.214486406834418</c:v>
                </c:pt>
                <c:pt idx="12">
                  <c:v>18.298715514018959</c:v>
                </c:pt>
                <c:pt idx="13">
                  <c:v>18.382944621203499</c:v>
                </c:pt>
                <c:pt idx="14">
                  <c:v>18.467173728388037</c:v>
                </c:pt>
                <c:pt idx="15">
                  <c:v>18.551402835572578</c:v>
                </c:pt>
                <c:pt idx="16">
                  <c:v>18.635631942757119</c:v>
                </c:pt>
                <c:pt idx="17">
                  <c:v>18.719861049941656</c:v>
                </c:pt>
                <c:pt idx="18">
                  <c:v>18.804090157126197</c:v>
                </c:pt>
                <c:pt idx="19">
                  <c:v>18.888319264310738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8-42D2-84F1-AF9D9DA9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67832"/>
        <c:axId val="1002620512"/>
      </c:lineChart>
      <c:catAx>
        <c:axId val="34396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Rix오늘의만화_Pro Bold" panose="02020603020101020101" pitchFamily="18" charset="-127"/>
                <a:ea typeface="Rix오늘의만화_Pro Bold" panose="02020603020101020101" pitchFamily="18" charset="-127"/>
                <a:cs typeface="+mn-cs"/>
              </a:defRPr>
            </a:pPr>
            <a:endParaRPr lang="ko-KR"/>
          </a:p>
        </c:txPr>
        <c:crossAx val="1002620512"/>
        <c:crosses val="autoZero"/>
        <c:auto val="1"/>
        <c:lblAlgn val="ctr"/>
        <c:lblOffset val="100"/>
        <c:noMultiLvlLbl val="0"/>
      </c:catAx>
      <c:valAx>
        <c:axId val="1002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Rix오늘의만화_Pro Bold" panose="02020603020101020101" pitchFamily="18" charset="-127"/>
                <a:ea typeface="Rix오늘의만화_Pro Bold" panose="02020603020101020101" pitchFamily="18" charset="-127"/>
                <a:cs typeface="+mn-cs"/>
              </a:defRPr>
            </a:pPr>
            <a:endParaRPr lang="ko-KR"/>
          </a:p>
        </c:txPr>
        <c:crossAx val="3439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Rix오늘의만화_Pro Bold" panose="02020603020101020101" pitchFamily="18" charset="-127"/>
              <a:ea typeface="Rix오늘의만화_Pro Bold" panose="02020603020101020101" pitchFamily="18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1052512</xdr:colOff>
      <xdr:row>10</xdr:row>
      <xdr:rowOff>161925</xdr:rowOff>
    </xdr:from>
    <xdr:to>
      <xdr:col>14</xdr:col>
      <xdr:colOff>233362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94B110-68A5-4C54-9934-BC48B3331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1052512</xdr:colOff>
      <xdr:row>10</xdr:row>
      <xdr:rowOff>161925</xdr:rowOff>
    </xdr:from>
    <xdr:to>
      <xdr:col>14</xdr:col>
      <xdr:colOff>233362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03F2FAD-E533-4400-9E18-8E4551C86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11</xdr:row>
      <xdr:rowOff>123825</xdr:rowOff>
    </xdr:from>
    <xdr:to>
      <xdr:col>14</xdr:col>
      <xdr:colOff>566737</xdr:colOff>
      <xdr:row>25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61042F-AF6A-443A-9121-6B3B7EC11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1052512</xdr:colOff>
      <xdr:row>10</xdr:row>
      <xdr:rowOff>161925</xdr:rowOff>
    </xdr:from>
    <xdr:to>
      <xdr:col>14</xdr:col>
      <xdr:colOff>233362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507EF5-D0C5-4C29-8374-0B503F34E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10</xdr:row>
      <xdr:rowOff>171450</xdr:rowOff>
    </xdr:from>
    <xdr:to>
      <xdr:col>18</xdr:col>
      <xdr:colOff>619124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780464-23FB-46EE-8FFD-A5E0172B2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표9" displayName="표9" ref="A1:E30" totalsRowShown="0">
  <autoFilter ref="A1:E30"/>
  <tableColumns count="5">
    <tableColumn id="1" name="시간 표시줄" dataDxfId="4"/>
    <tableColumn id="2" name="값"/>
    <tableColumn id="3" name="예측" dataDxfId="3">
      <calculatedColumnFormula>_xlfn.FORECAST.ETS(A2,$B$2:$B$10,$A$2:$A$10,1,1)</calculatedColumnFormula>
    </tableColumn>
    <tableColumn id="4" name="낮은 신뢰 한계" dataDxfId="2">
      <calculatedColumnFormula>C2-_xlfn.FORECAST.ETS.CONFINT(A2,$B$2:$B$10,$A$2:$A$10,0.9999,1,1)</calculatedColumnFormula>
    </tableColumn>
    <tableColumn id="5" name="높은 신뢰 한계" dataDxfId="1">
      <calculatedColumnFormula>C2+_xlfn.FORECAST.ETS.CONFINT(A2,$B$2:$B$10,$A$2:$A$10,0.9999,1,1)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표10" displayName="표10" ref="G1:H8" totalsRowShown="0">
  <autoFilter ref="G1:H8"/>
  <tableColumns count="2">
    <tableColumn id="1" name="통계"/>
    <tableColumn id="2" name="값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1:E73" totalsRowShown="0">
  <autoFilter ref="A1:E73"/>
  <tableColumns count="5">
    <tableColumn id="1" name="Turn" dataDxfId="23"/>
    <tableColumn id="2" name="최대 속도 (10^n승)"/>
    <tableColumn id="3" name="예측(최대 속도 (10^n승))" dataDxfId="22">
      <calculatedColumnFormula>_xlfn.FORECAST.ETS(A2,$B$2:$B$53,$A$2:$A$53,1,1)</calculatedColumnFormula>
    </tableColumn>
    <tableColumn id="4" name="낮은 신뢰 한계(최대 속도 (10^n승))" dataDxfId="21">
      <calculatedColumnFormula>C2-_xlfn.FORECAST.ETS.CONFINT(A2,$B$2:$B$53,$A$2:$A$53,0.9999,1,1)</calculatedColumnFormula>
    </tableColumn>
    <tableColumn id="5" name="높은 신뢰 한계(최대 속도 (10^n승))" dataDxfId="20">
      <calculatedColumnFormula>C2+_xlfn.FORECAST.ETS.CONFINT(A2,$B$2:$B$53,$A$2:$A$53,0.9999,1,1)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표2" displayName="표2" ref="A1:E60" totalsRowShown="0">
  <autoFilter ref="A1:E60"/>
  <tableColumns count="5">
    <tableColumn id="1" name="시간 표시줄" dataDxfId="19"/>
    <tableColumn id="2" name="값"/>
    <tableColumn id="3" name="예측" dataDxfId="18">
      <calculatedColumnFormula>_xlfn.FORECAST.ETS(A2,$B$2:$B$40,$A$2:$A$40,1,1)</calculatedColumnFormula>
    </tableColumn>
    <tableColumn id="4" name="낮은 신뢰 한계" dataDxfId="17">
      <calculatedColumnFormula>C2-_xlfn.FORECAST.ETS.CONFINT(A2,$B$2:$B$40,$A$2:$A$40,0.9999,1,1)</calculatedColumnFormula>
    </tableColumn>
    <tableColumn id="5" name="높은 신뢰 한계" dataDxfId="16">
      <calculatedColumnFormula>C2+_xlfn.FORECAST.ETS.CONFINT(A2,$B$2:$B$40,$A$2:$A$40,0.9999,1,1)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G1:H8" totalsRowShown="0">
  <autoFilter ref="G1:H8"/>
  <tableColumns count="2">
    <tableColumn id="1" name="통계"/>
    <tableColumn id="2" name="값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표4" displayName="표4" ref="A1:E50" totalsRowShown="0">
  <autoFilter ref="A1:E50"/>
  <tableColumns count="5">
    <tableColumn id="1" name="시간 표시줄" dataDxfId="14"/>
    <tableColumn id="2" name="값"/>
    <tableColumn id="3" name="예측" dataDxfId="13">
      <calculatedColumnFormula>_xlfn.FORECAST.ETS(A2,$B$2:$B$30,$A$2:$A$30,1,1)</calculatedColumnFormula>
    </tableColumn>
    <tableColumn id="4" name="낮은 신뢰 한계" dataDxfId="12">
      <calculatedColumnFormula>C2-_xlfn.FORECAST.ETS.CONFINT(A2,$B$2:$B$30,$A$2:$A$30,0.9999,1,1)</calculatedColumnFormula>
    </tableColumn>
    <tableColumn id="5" name="높은 신뢰 한계" dataDxfId="11">
      <calculatedColumnFormula>C2+_xlfn.FORECAST.ETS.CONFINT(A2,$B$2:$B$30,$A$2:$A$30,0.9999,1,1)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표5" displayName="표5" ref="G1:H8" totalsRowShown="0">
  <autoFilter ref="G1:H8"/>
  <tableColumns count="2">
    <tableColumn id="1" name="통계"/>
    <tableColumn id="2" name="값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표6" displayName="표6" ref="A1:E40" totalsRowShown="0">
  <autoFilter ref="A1:E40"/>
  <tableColumns count="5">
    <tableColumn id="1" name="시간 표시줄" dataDxfId="9"/>
    <tableColumn id="2" name="값"/>
    <tableColumn id="3" name="예측" dataDxfId="8">
      <calculatedColumnFormula>_xlfn.FORECAST.ETS(A2,$B$2:$B$20,$A$2:$A$20,1,1)</calculatedColumnFormula>
    </tableColumn>
    <tableColumn id="4" name="낮은 신뢰 한계" dataDxfId="7">
      <calculatedColumnFormula>C2-_xlfn.FORECAST.ETS.CONFINT(A2,$B$2:$B$20,$A$2:$A$20,0.9999,1,1)</calculatedColumnFormula>
    </tableColumn>
    <tableColumn id="5" name="높은 신뢰 한계" dataDxfId="6">
      <calculatedColumnFormula>C2+_xlfn.FORECAST.ETS.CONFINT(A2,$B$2:$B$20,$A$2:$A$20,0.9999,1,1)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표7" displayName="표7" ref="G1:H8" totalsRowShown="0">
  <autoFilter ref="G1:H8"/>
  <tableColumns count="2">
    <tableColumn id="1" name="통계"/>
    <tableColumn id="2" name="값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sqref="A1:C1048576"/>
    </sheetView>
  </sheetViews>
  <sheetFormatPr defaultRowHeight="16.5" x14ac:dyDescent="0.3"/>
  <cols>
    <col min="1" max="1" width="9" style="1"/>
    <col min="2" max="2" width="17" style="1" customWidth="1"/>
    <col min="3" max="16384" width="9" style="1"/>
  </cols>
  <sheetData>
    <row r="1" spans="1:3" x14ac:dyDescent="0.3">
      <c r="A1" s="1" t="s">
        <v>1</v>
      </c>
      <c r="B1" s="1" t="s">
        <v>3</v>
      </c>
    </row>
    <row r="2" spans="1:3" x14ac:dyDescent="0.3">
      <c r="A2" s="1">
        <v>1</v>
      </c>
      <c r="B2" s="1">
        <f>LOG(59.7*10^9)</f>
        <v>10.775974331129369</v>
      </c>
      <c r="C2" s="4">
        <v>34121</v>
      </c>
    </row>
    <row r="3" spans="1:3" x14ac:dyDescent="0.3">
      <c r="A3" s="1">
        <v>2</v>
      </c>
      <c r="B3" s="1">
        <f>LOG10(124*10^9)</f>
        <v>11.093421685162236</v>
      </c>
      <c r="C3" s="4">
        <v>34274</v>
      </c>
    </row>
    <row r="4" spans="1:3" x14ac:dyDescent="0.3">
      <c r="A4" s="1">
        <v>3</v>
      </c>
      <c r="B4" s="1">
        <f>LOG10(143.4*10^9)</f>
        <v>11.156549151331781</v>
      </c>
      <c r="C4" s="4">
        <v>34486</v>
      </c>
    </row>
    <row r="5" spans="1:3" x14ac:dyDescent="0.3">
      <c r="A5" s="1">
        <v>4</v>
      </c>
      <c r="B5" s="1">
        <f>LOG10(170*10^9)</f>
        <v>11.230448921378274</v>
      </c>
      <c r="C5" s="4">
        <v>34639</v>
      </c>
    </row>
    <row r="6" spans="1:3" x14ac:dyDescent="0.3">
      <c r="A6" s="1">
        <v>5</v>
      </c>
      <c r="B6" s="1">
        <f>LOG10(170*10^9)</f>
        <v>11.230448921378274</v>
      </c>
      <c r="C6" s="4">
        <v>34851</v>
      </c>
    </row>
    <row r="7" spans="1:3" x14ac:dyDescent="0.3">
      <c r="A7" s="1">
        <v>6</v>
      </c>
      <c r="B7" s="1">
        <f>LOG10(170*10^9)</f>
        <v>11.230448921378274</v>
      </c>
      <c r="C7" s="4">
        <v>35004</v>
      </c>
    </row>
    <row r="8" spans="1:3" x14ac:dyDescent="0.3">
      <c r="A8" s="1">
        <v>7</v>
      </c>
      <c r="B8" s="1">
        <f>LOG10(220.4*10^9)</f>
        <v>11.343211590179747</v>
      </c>
      <c r="C8" s="4">
        <v>35217</v>
      </c>
    </row>
    <row r="9" spans="1:3" x14ac:dyDescent="0.3">
      <c r="A9" s="1">
        <v>8</v>
      </c>
      <c r="B9" s="1">
        <f>LOG10(368.2*10^9)</f>
        <v>11.566083784167995</v>
      </c>
      <c r="C9" s="4">
        <v>35370</v>
      </c>
    </row>
    <row r="10" spans="1:3" x14ac:dyDescent="0.3">
      <c r="A10" s="1">
        <v>9</v>
      </c>
      <c r="B10" s="1">
        <f>LOG10(1.068*10^12)</f>
        <v>12.028571252692538</v>
      </c>
      <c r="C10" s="4">
        <v>35582</v>
      </c>
    </row>
    <row r="11" spans="1:3" x14ac:dyDescent="0.3">
      <c r="A11" s="1">
        <v>10</v>
      </c>
      <c r="B11" s="1">
        <f>LOG10(1.338*10^12)</f>
        <v>12.126456113431804</v>
      </c>
      <c r="C11" s="4">
        <v>35735</v>
      </c>
    </row>
    <row r="12" spans="1:3" x14ac:dyDescent="0.3">
      <c r="A12" s="1">
        <v>11</v>
      </c>
      <c r="B12" s="1">
        <f>LOG10(1.338*10^12)</f>
        <v>12.126456113431804</v>
      </c>
      <c r="C12" s="4">
        <v>35947</v>
      </c>
    </row>
    <row r="13" spans="1:3" x14ac:dyDescent="0.3">
      <c r="A13" s="1">
        <v>12</v>
      </c>
      <c r="B13" s="1">
        <f>LOG10(1.338*10^12)</f>
        <v>12.126456113431804</v>
      </c>
      <c r="C13" s="4">
        <v>36100</v>
      </c>
    </row>
    <row r="14" spans="1:3" x14ac:dyDescent="0.3">
      <c r="A14" s="1">
        <v>13</v>
      </c>
      <c r="B14" s="1">
        <f>LOG10(2.121*10^12)</f>
        <v>12.326540668516563</v>
      </c>
      <c r="C14" s="4">
        <v>36312</v>
      </c>
    </row>
    <row r="15" spans="1:3" x14ac:dyDescent="0.3">
      <c r="A15" s="1">
        <v>14</v>
      </c>
      <c r="B15" s="1">
        <f>LOG10(2.379*10^12)</f>
        <v>12.376394442037267</v>
      </c>
      <c r="C15" s="4">
        <v>36465</v>
      </c>
    </row>
    <row r="16" spans="1:3" x14ac:dyDescent="0.3">
      <c r="A16" s="1">
        <v>15</v>
      </c>
      <c r="B16" s="1">
        <f>LOG10(2.379*10^12)</f>
        <v>12.376394442037267</v>
      </c>
      <c r="C16" s="4">
        <v>36678</v>
      </c>
    </row>
    <row r="17" spans="1:3" x14ac:dyDescent="0.3">
      <c r="A17" s="1">
        <v>16</v>
      </c>
      <c r="B17" s="1">
        <f>LOG10(4.938*10^12)</f>
        <v>12.693551085595914</v>
      </c>
      <c r="C17" s="4">
        <v>36831</v>
      </c>
    </row>
    <row r="18" spans="1:3" x14ac:dyDescent="0.3">
      <c r="A18" s="1">
        <v>17</v>
      </c>
      <c r="B18" s="1">
        <f>LOG10(7.226*10^12)</f>
        <v>12.858897957232003</v>
      </c>
      <c r="C18" s="4">
        <v>37043</v>
      </c>
    </row>
    <row r="19" spans="1:3" x14ac:dyDescent="0.3">
      <c r="A19" s="1">
        <v>18</v>
      </c>
      <c r="B19" s="1">
        <f>LOG10(7.226*10^12)</f>
        <v>12.858897957232003</v>
      </c>
      <c r="C19" s="4">
        <v>37196</v>
      </c>
    </row>
    <row r="20" spans="1:3" x14ac:dyDescent="0.3">
      <c r="A20" s="1">
        <v>19</v>
      </c>
      <c r="B20" s="1">
        <f>LOG10(35.86*10^12)</f>
        <v>13.554610285226165</v>
      </c>
      <c r="C20" s="4">
        <v>37408</v>
      </c>
    </row>
    <row r="21" spans="1:3" x14ac:dyDescent="0.3">
      <c r="A21" s="1">
        <v>20</v>
      </c>
      <c r="B21" s="1">
        <f>LOG10(35.86*10^12)</f>
        <v>13.554610285226165</v>
      </c>
      <c r="C21" s="4">
        <v>37561</v>
      </c>
    </row>
    <row r="22" spans="1:3" x14ac:dyDescent="0.3">
      <c r="A22" s="1">
        <v>21</v>
      </c>
      <c r="B22" s="1">
        <f>LOG10(35.86*10^12)</f>
        <v>13.554610285226165</v>
      </c>
      <c r="C22" s="4">
        <v>37773</v>
      </c>
    </row>
    <row r="23" spans="1:3" x14ac:dyDescent="0.3">
      <c r="A23" s="1">
        <v>22</v>
      </c>
      <c r="B23" s="1">
        <f>LOG10(35.86*10^12)</f>
        <v>13.554610285226165</v>
      </c>
      <c r="C23" s="4">
        <v>37926</v>
      </c>
    </row>
    <row r="24" spans="1:3" x14ac:dyDescent="0.3">
      <c r="A24" s="1">
        <v>23</v>
      </c>
      <c r="B24" s="1">
        <f>LOG10(35.86*10^12)</f>
        <v>13.554610285226165</v>
      </c>
      <c r="C24" s="4">
        <v>38139</v>
      </c>
    </row>
    <row r="25" spans="1:3" x14ac:dyDescent="0.3">
      <c r="A25" s="1">
        <v>24</v>
      </c>
      <c r="B25" s="1">
        <f>LOG10(70.72*10^12)</f>
        <v>13.849542252005017</v>
      </c>
      <c r="C25" s="4">
        <v>38292</v>
      </c>
    </row>
    <row r="26" spans="1:3" x14ac:dyDescent="0.3">
      <c r="A26" s="1">
        <v>25</v>
      </c>
      <c r="B26" s="1">
        <f>LOG10(136.8*10^12)</f>
        <v>14.136086097384098</v>
      </c>
      <c r="C26" s="4">
        <v>38504</v>
      </c>
    </row>
    <row r="27" spans="1:3" x14ac:dyDescent="0.3">
      <c r="A27" s="1">
        <v>26</v>
      </c>
      <c r="B27" s="1">
        <f>LOG10(280.6*10^12)</f>
        <v>14.448087666692341</v>
      </c>
      <c r="C27" s="4">
        <v>38657</v>
      </c>
    </row>
    <row r="28" spans="1:3" x14ac:dyDescent="0.3">
      <c r="A28" s="1">
        <v>27</v>
      </c>
      <c r="B28" s="1">
        <f>LOG10(280.6*10^12)</f>
        <v>14.448087666692341</v>
      </c>
      <c r="C28" s="4">
        <v>38869</v>
      </c>
    </row>
    <row r="29" spans="1:3" x14ac:dyDescent="0.3">
      <c r="A29" s="1">
        <v>28</v>
      </c>
      <c r="B29" s="1">
        <f>LOG10(280.6*10^12)</f>
        <v>14.448087666692341</v>
      </c>
      <c r="C29" s="4">
        <v>39022</v>
      </c>
    </row>
    <row r="30" spans="1:3" x14ac:dyDescent="0.3">
      <c r="A30" s="1">
        <v>29</v>
      </c>
      <c r="B30" s="1">
        <f>LOG10(280.6*10^12)</f>
        <v>14.448087666692341</v>
      </c>
      <c r="C30" s="4">
        <v>39234</v>
      </c>
    </row>
    <row r="31" spans="1:3" x14ac:dyDescent="0.3">
      <c r="A31" s="1">
        <v>30</v>
      </c>
      <c r="B31" s="1">
        <f>LOG10(478.2*10^12)</f>
        <v>14.679609571779755</v>
      </c>
      <c r="C31" s="4">
        <v>39387</v>
      </c>
    </row>
    <row r="32" spans="1:3" x14ac:dyDescent="0.3">
      <c r="A32" s="1">
        <v>31</v>
      </c>
      <c r="B32" s="1">
        <f>LOG10(1.026*10^15)</f>
        <v>15.011147360775798</v>
      </c>
      <c r="C32" s="4">
        <v>39600</v>
      </c>
    </row>
    <row r="33" spans="1:3" x14ac:dyDescent="0.3">
      <c r="A33" s="1">
        <v>32</v>
      </c>
      <c r="B33" s="1">
        <f>LOG10(1.105*10^15)</f>
        <v>15.04336227802113</v>
      </c>
      <c r="C33" s="4">
        <v>39753</v>
      </c>
    </row>
    <row r="34" spans="1:3" x14ac:dyDescent="0.3">
      <c r="A34" s="1">
        <v>33</v>
      </c>
      <c r="B34" s="1">
        <f>LOG10(1.105*10^15)</f>
        <v>15.04336227802113</v>
      </c>
      <c r="C34" s="4">
        <v>39965</v>
      </c>
    </row>
    <row r="35" spans="1:3" x14ac:dyDescent="0.3">
      <c r="A35" s="1">
        <v>34</v>
      </c>
      <c r="B35" s="1">
        <f>LOG10(1.759*10^15)</f>
        <v>15.245265839457462</v>
      </c>
      <c r="C35" s="4">
        <v>40118</v>
      </c>
    </row>
    <row r="36" spans="1:3" x14ac:dyDescent="0.3">
      <c r="A36" s="1">
        <v>35</v>
      </c>
      <c r="B36" s="1">
        <f>LOG10(1.759*10^15)</f>
        <v>15.245265839457462</v>
      </c>
      <c r="C36" s="4">
        <v>40330</v>
      </c>
    </row>
    <row r="37" spans="1:3" x14ac:dyDescent="0.3">
      <c r="A37" s="1">
        <v>36</v>
      </c>
      <c r="B37" s="1">
        <f>LOG10(2.566*10^15)</f>
        <v>15.409256652038909</v>
      </c>
      <c r="C37" s="4">
        <v>40483</v>
      </c>
    </row>
    <row r="38" spans="1:3" x14ac:dyDescent="0.3">
      <c r="A38" s="1">
        <v>37</v>
      </c>
      <c r="B38" s="1">
        <f>LOG10(8.162*10^15)</f>
        <v>15.911796590437252</v>
      </c>
      <c r="C38" s="4">
        <v>40695</v>
      </c>
    </row>
    <row r="39" spans="1:3" x14ac:dyDescent="0.3">
      <c r="A39" s="1">
        <v>38</v>
      </c>
      <c r="B39" s="1">
        <f>LOG10(10.51*10^15)</f>
        <v>16.021602716028241</v>
      </c>
      <c r="C39" s="4">
        <v>40848</v>
      </c>
    </row>
    <row r="40" spans="1:3" x14ac:dyDescent="0.3">
      <c r="A40" s="1">
        <v>39</v>
      </c>
      <c r="B40" s="1">
        <f>LOG10(16.3248*10^15)</f>
        <v>16.212847869308309</v>
      </c>
      <c r="C40" s="4">
        <v>41061</v>
      </c>
    </row>
    <row r="41" spans="1:3" x14ac:dyDescent="0.3">
      <c r="A41" s="1">
        <v>40</v>
      </c>
      <c r="B41" s="1">
        <f>LOG10(17.59*10^15)</f>
        <v>16.24526583945746</v>
      </c>
      <c r="C41" s="4">
        <v>41214</v>
      </c>
    </row>
    <row r="42" spans="1:3" x14ac:dyDescent="0.3">
      <c r="A42" s="1">
        <v>41</v>
      </c>
      <c r="B42" s="1">
        <f>LOG10(33.8627*10^15)</f>
        <v>16.529721583080423</v>
      </c>
      <c r="C42" s="4">
        <v>41426</v>
      </c>
    </row>
    <row r="43" spans="1:3" x14ac:dyDescent="0.3">
      <c r="A43" s="1">
        <v>42</v>
      </c>
      <c r="B43" s="1">
        <f>LOG10(33.8627*10^15)</f>
        <v>16.529721583080423</v>
      </c>
      <c r="C43" s="4">
        <v>41579</v>
      </c>
    </row>
    <row r="44" spans="1:3" x14ac:dyDescent="0.3">
      <c r="A44" s="1">
        <v>43</v>
      </c>
      <c r="B44" s="1">
        <f>LOG10(33.8627*10^15)</f>
        <v>16.529721583080423</v>
      </c>
      <c r="C44" s="4">
        <v>41791</v>
      </c>
    </row>
    <row r="45" spans="1:3" x14ac:dyDescent="0.3">
      <c r="A45" s="1">
        <v>44</v>
      </c>
      <c r="B45" s="1">
        <f>LOG10(33.8627*10^15)</f>
        <v>16.529721583080423</v>
      </c>
      <c r="C45" s="4">
        <v>41944</v>
      </c>
    </row>
    <row r="46" spans="1:3" x14ac:dyDescent="0.3">
      <c r="A46" s="1">
        <v>45</v>
      </c>
      <c r="B46" s="1">
        <f>LOG10(33.8627*10^15)</f>
        <v>16.529721583080423</v>
      </c>
      <c r="C46" s="4">
        <v>42156</v>
      </c>
    </row>
    <row r="47" spans="1:3" x14ac:dyDescent="0.3">
      <c r="A47" s="1">
        <v>46</v>
      </c>
      <c r="B47" s="1">
        <f>LOG10(33.8627*10^15)</f>
        <v>16.529721583080423</v>
      </c>
      <c r="C47" s="4">
        <v>42309</v>
      </c>
    </row>
    <row r="48" spans="1:3" x14ac:dyDescent="0.3">
      <c r="A48" s="1">
        <v>47</v>
      </c>
      <c r="B48" s="1">
        <f>LOG10(93.0146*10^15)</f>
        <v>16.968551122766591</v>
      </c>
      <c r="C48" s="4">
        <v>42522</v>
      </c>
    </row>
    <row r="49" spans="1:3" x14ac:dyDescent="0.3">
      <c r="A49" s="1">
        <v>48</v>
      </c>
      <c r="B49" s="1">
        <f>LOG10(93.0146*10^15)</f>
        <v>16.968551122766591</v>
      </c>
      <c r="C49" s="4">
        <v>42675</v>
      </c>
    </row>
    <row r="50" spans="1:3" x14ac:dyDescent="0.3">
      <c r="A50" s="1">
        <v>49</v>
      </c>
      <c r="B50" s="1">
        <f>LOG10(93.0146*10^15)</f>
        <v>16.968551122766591</v>
      </c>
      <c r="C50" s="4">
        <v>42887</v>
      </c>
    </row>
    <row r="51" spans="1:3" x14ac:dyDescent="0.3">
      <c r="A51" s="1">
        <v>50</v>
      </c>
      <c r="B51" s="1">
        <f>LOG10(93.0146*10^15)</f>
        <v>16.968551122766591</v>
      </c>
      <c r="C51" s="4">
        <v>43040</v>
      </c>
    </row>
    <row r="52" spans="1:3" x14ac:dyDescent="0.3">
      <c r="A52" s="1">
        <v>51</v>
      </c>
      <c r="B52" s="1">
        <f>LOG10(122.3*10^15)</f>
        <v>17.087426457036287</v>
      </c>
      <c r="C52" s="4">
        <v>43252</v>
      </c>
    </row>
    <row r="53" spans="1:3" x14ac:dyDescent="0.3">
      <c r="A53" s="1">
        <v>52</v>
      </c>
      <c r="B53" s="1">
        <f>LOG10(143.5*10^15)</f>
        <v>17.156851901070013</v>
      </c>
      <c r="C53" s="4">
        <v>43405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30" sqref="C30"/>
    </sheetView>
  </sheetViews>
  <sheetFormatPr defaultRowHeight="16.5" x14ac:dyDescent="0.3"/>
  <cols>
    <col min="1" max="1" width="12.75" customWidth="1"/>
    <col min="4" max="5" width="15.25" customWidth="1"/>
    <col min="7" max="7" width="8.125" bestFit="1" customWidth="1"/>
    <col min="8" max="8" width="4.875" bestFit="1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G1" t="s">
        <v>17</v>
      </c>
      <c r="H1" t="s">
        <v>13</v>
      </c>
    </row>
    <row r="2" spans="1:8" x14ac:dyDescent="0.3">
      <c r="A2" s="2">
        <v>44</v>
      </c>
      <c r="B2" s="2">
        <v>16.529721583080423</v>
      </c>
      <c r="G2" t="s">
        <v>18</v>
      </c>
      <c r="H2" s="5">
        <f>_xlfn.FORECAST.ETS.STAT($B$2:$B$10,$A$2:$A$10,1,1,1)</f>
        <v>2E-3</v>
      </c>
    </row>
    <row r="3" spans="1:8" x14ac:dyDescent="0.3">
      <c r="A3" s="2">
        <v>45</v>
      </c>
      <c r="B3" s="2">
        <v>16.529721583080423</v>
      </c>
      <c r="G3" t="s">
        <v>19</v>
      </c>
      <c r="H3" s="5">
        <f>_xlfn.FORECAST.ETS.STAT($B$2:$B$10,$A$2:$A$10,2,1,1)</f>
        <v>1E-3</v>
      </c>
    </row>
    <row r="4" spans="1:8" x14ac:dyDescent="0.3">
      <c r="A4" s="2">
        <v>46</v>
      </c>
      <c r="B4" s="2">
        <v>16.529721583080423</v>
      </c>
      <c r="G4" t="s">
        <v>20</v>
      </c>
      <c r="H4" s="5">
        <f>_xlfn.FORECAST.ETS.STAT($B$2:$B$10,$A$2:$A$10,3,1,1)</f>
        <v>2.2204460492503131E-16</v>
      </c>
    </row>
    <row r="5" spans="1:8" x14ac:dyDescent="0.3">
      <c r="A5" s="2">
        <v>47</v>
      </c>
      <c r="B5" s="2">
        <v>16.968551122766591</v>
      </c>
      <c r="G5" t="s">
        <v>21</v>
      </c>
      <c r="H5" s="5">
        <f>_xlfn.FORECAST.ETS.STAT($B$2:$B$10,$A$2:$A$10,4,1,1)</f>
        <v>0.99937349120190122</v>
      </c>
    </row>
    <row r="6" spans="1:8" x14ac:dyDescent="0.3">
      <c r="A6" s="2">
        <v>48</v>
      </c>
      <c r="B6" s="2">
        <v>16.968551122766591</v>
      </c>
      <c r="G6" t="s">
        <v>22</v>
      </c>
      <c r="H6" s="5">
        <f>_xlfn.FORECAST.ETS.STAT($B$2:$B$10,$A$2:$A$10,5,1,1)</f>
        <v>4.6561784837792115E-3</v>
      </c>
    </row>
    <row r="7" spans="1:8" x14ac:dyDescent="0.3">
      <c r="A7" s="2">
        <v>49</v>
      </c>
      <c r="B7" s="2">
        <v>16.968551122766591</v>
      </c>
      <c r="G7" t="s">
        <v>23</v>
      </c>
      <c r="H7" s="5">
        <f>_xlfn.FORECAST.ETS.STAT($B$2:$B$10,$A$2:$A$10,6,1,1)</f>
        <v>7.8342176915976822E-2</v>
      </c>
    </row>
    <row r="8" spans="1:8" x14ac:dyDescent="0.3">
      <c r="A8" s="2">
        <v>50</v>
      </c>
      <c r="B8" s="2">
        <v>16.968551122766591</v>
      </c>
      <c r="G8" t="s">
        <v>24</v>
      </c>
      <c r="H8" s="5">
        <f>_xlfn.FORECAST.ETS.STAT($B$2:$B$10,$A$2:$A$10,7,1,1)</f>
        <v>9.9314307176557801E-2</v>
      </c>
    </row>
    <row r="9" spans="1:8" x14ac:dyDescent="0.3">
      <c r="A9" s="2">
        <v>51</v>
      </c>
      <c r="B9" s="2">
        <v>17.087426457036287</v>
      </c>
    </row>
    <row r="10" spans="1:8" x14ac:dyDescent="0.3">
      <c r="A10" s="2">
        <v>52</v>
      </c>
      <c r="B10" s="2">
        <v>17.156851901070013</v>
      </c>
      <c r="C10" s="2">
        <v>17.156851901070013</v>
      </c>
      <c r="D10" s="3">
        <v>17.156851901070013</v>
      </c>
      <c r="E10" s="3">
        <v>17.156851901070013</v>
      </c>
    </row>
    <row r="11" spans="1:8" x14ac:dyDescent="0.3">
      <c r="A11" s="2">
        <v>53</v>
      </c>
      <c r="C11" s="2">
        <f>_xlfn.FORECAST.ETS(A11,$B$2:$B$10,$A$2:$A$10,1,1)</f>
        <v>17.287966227804478</v>
      </c>
      <c r="D11" s="3">
        <f>C11-_xlfn.FORECAST.ETS.CONFINT(A11,$B$2:$B$10,$A$2:$A$10,0.9999,1,1)</f>
        <v>16.901574790098675</v>
      </c>
      <c r="E11" s="3">
        <f>C11+_xlfn.FORECAST.ETS.CONFINT(A11,$B$2:$B$10,$A$2:$A$10,0.9999,1,1)</f>
        <v>17.674357665510282</v>
      </c>
    </row>
    <row r="12" spans="1:8" x14ac:dyDescent="0.3">
      <c r="A12" s="2">
        <v>54</v>
      </c>
      <c r="C12" s="2">
        <f>_xlfn.FORECAST.ETS(A12,$B$2:$B$10,$A$2:$A$10,1,1)</f>
        <v>17.372195334989016</v>
      </c>
      <c r="D12" s="3">
        <f>C12-_xlfn.FORECAST.ETS.CONFINT(A12,$B$2:$B$10,$A$2:$A$10,0.9999,1,1)</f>
        <v>16.985802158525654</v>
      </c>
      <c r="E12" s="3">
        <f>C12+_xlfn.FORECAST.ETS.CONFINT(A12,$B$2:$B$10,$A$2:$A$10,0.9999,1,1)</f>
        <v>17.758588511452377</v>
      </c>
    </row>
    <row r="13" spans="1:8" x14ac:dyDescent="0.3">
      <c r="A13" s="2">
        <v>55</v>
      </c>
      <c r="C13" s="2">
        <f>_xlfn.FORECAST.ETS(A13,$B$2:$B$10,$A$2:$A$10,1,1)</f>
        <v>17.456424442173557</v>
      </c>
      <c r="D13" s="3">
        <f>C13-_xlfn.FORECAST.ETS.CONFINT(A13,$B$2:$B$10,$A$2:$A$10,0.9999,1,1)</f>
        <v>17.070028174604968</v>
      </c>
      <c r="E13" s="3">
        <f>C13+_xlfn.FORECAST.ETS.CONFINT(A13,$B$2:$B$10,$A$2:$A$10,0.9999,1,1)</f>
        <v>17.842820709742146</v>
      </c>
    </row>
    <row r="14" spans="1:8" x14ac:dyDescent="0.3">
      <c r="A14" s="2">
        <v>56</v>
      </c>
      <c r="C14" s="2">
        <f>_xlfn.FORECAST.ETS(A14,$B$2:$B$10,$A$2:$A$10,1,1)</f>
        <v>17.540653549358098</v>
      </c>
      <c r="D14" s="3">
        <f>C14-_xlfn.FORECAST.ETS.CONFINT(A14,$B$2:$B$10,$A$2:$A$10,0.9999,1,1)</f>
        <v>17.154252451987098</v>
      </c>
      <c r="E14" s="3">
        <f>C14+_xlfn.FORECAST.ETS.CONFINT(A14,$B$2:$B$10,$A$2:$A$10,0.9999,1,1)</f>
        <v>17.927054646729097</v>
      </c>
    </row>
    <row r="15" spans="1:8" x14ac:dyDescent="0.3">
      <c r="A15" s="2">
        <v>57</v>
      </c>
      <c r="C15" s="2">
        <f>_xlfn.FORECAST.ETS(A15,$B$2:$B$10,$A$2:$A$10,1,1)</f>
        <v>17.624882656542638</v>
      </c>
      <c r="D15" s="3">
        <f>C15-_xlfn.FORECAST.ETS.CONFINT(A15,$B$2:$B$10,$A$2:$A$10,0.9999,1,1)</f>
        <v>17.238474604362217</v>
      </c>
      <c r="E15" s="3">
        <f>C15+_xlfn.FORECAST.ETS.CONFINT(A15,$B$2:$B$10,$A$2:$A$10,0.9999,1,1)</f>
        <v>18.01129070872306</v>
      </c>
    </row>
    <row r="16" spans="1:8" x14ac:dyDescent="0.3">
      <c r="A16" s="2">
        <v>58</v>
      </c>
      <c r="C16" s="2">
        <f>_xlfn.FORECAST.ETS(A16,$B$2:$B$10,$A$2:$A$10,1,1)</f>
        <v>17.709111763727179</v>
      </c>
      <c r="D16" s="3">
        <f>C16-_xlfn.FORECAST.ETS.CONFINT(A16,$B$2:$B$10,$A$2:$A$10,0.9999,1,1)</f>
        <v>17.322694245479521</v>
      </c>
      <c r="E16" s="3">
        <f>C16+_xlfn.FORECAST.ETS.CONFINT(A16,$B$2:$B$10,$A$2:$A$10,0.9999,1,1)</f>
        <v>18.095529281974837</v>
      </c>
    </row>
    <row r="17" spans="1:5" x14ac:dyDescent="0.3">
      <c r="A17" s="2">
        <v>59</v>
      </c>
      <c r="C17" s="2">
        <f>_xlfn.FORECAST.ETS(A17,$B$2:$B$10,$A$2:$A$10,1,1)</f>
        <v>17.793340870911717</v>
      </c>
      <c r="D17" s="3">
        <f>C17-_xlfn.FORECAST.ETS.CONFINT(A17,$B$2:$B$10,$A$2:$A$10,0.9999,1,1)</f>
        <v>17.406910989170356</v>
      </c>
      <c r="E17" s="3">
        <f>C17+_xlfn.FORECAST.ETS.CONFINT(A17,$B$2:$B$10,$A$2:$A$10,0.9999,1,1)</f>
        <v>18.179770752653077</v>
      </c>
    </row>
    <row r="18" spans="1:5" x14ac:dyDescent="0.3">
      <c r="A18" s="2">
        <v>60</v>
      </c>
      <c r="C18" s="2">
        <f>_xlfn.FORECAST.ETS(A18,$B$2:$B$10,$A$2:$A$10,1,1)</f>
        <v>17.877569978096258</v>
      </c>
      <c r="D18" s="3">
        <f>C18-_xlfn.FORECAST.ETS.CONFINT(A18,$B$2:$B$10,$A$2:$A$10,0.9999,1,1)</f>
        <v>17.491124449375281</v>
      </c>
      <c r="E18" s="3">
        <f>C18+_xlfn.FORECAST.ETS.CONFINT(A18,$B$2:$B$10,$A$2:$A$10,0.9999,1,1)</f>
        <v>18.264015506817234</v>
      </c>
    </row>
    <row r="19" spans="1:5" x14ac:dyDescent="0.3">
      <c r="A19" s="2">
        <v>61</v>
      </c>
      <c r="C19" s="2">
        <f>_xlfn.FORECAST.ETS(A19,$B$2:$B$10,$A$2:$A$10,1,1)</f>
        <v>17.961799085280798</v>
      </c>
      <c r="D19" s="3">
        <f>C19-_xlfn.FORECAST.ETS.CONFINT(A19,$B$2:$B$10,$A$2:$A$10,0.9999,1,1)</f>
        <v>17.575334240174872</v>
      </c>
      <c r="E19" s="3">
        <f>C19+_xlfn.FORECAST.ETS.CONFINT(A19,$B$2:$B$10,$A$2:$A$10,0.9999,1,1)</f>
        <v>18.348263930386725</v>
      </c>
    </row>
    <row r="20" spans="1:5" x14ac:dyDescent="0.3">
      <c r="A20" s="2">
        <v>62</v>
      </c>
      <c r="C20" s="2">
        <f>_xlfn.FORECAST.ETS(A20,$B$2:$B$10,$A$2:$A$10,1,1)</f>
        <v>18.046028192465336</v>
      </c>
      <c r="D20" s="3">
        <f>C20-_xlfn.FORECAST.ETS.CONFINT(A20,$B$2:$B$10,$A$2:$A$10,0.9999,1,1)</f>
        <v>17.659539975824433</v>
      </c>
      <c r="E20" s="3">
        <f>C20+_xlfn.FORECAST.ETS.CONFINT(A20,$B$2:$B$10,$A$2:$A$10,0.9999,1,1)</f>
        <v>18.432516409106238</v>
      </c>
    </row>
    <row r="21" spans="1:5" x14ac:dyDescent="0.3">
      <c r="A21" s="2">
        <v>63</v>
      </c>
      <c r="C21" s="2">
        <f>_xlfn.FORECAST.ETS(A21,$B$2:$B$10,$A$2:$A$10,1,1)</f>
        <v>18.130257299649877</v>
      </c>
      <c r="D21" s="3">
        <f>C21-_xlfn.FORECAST.ETS.CONFINT(A21,$B$2:$B$10,$A$2:$A$10,0.9999,1,1)</f>
        <v>17.743741270792498</v>
      </c>
      <c r="E21" s="3">
        <f>C21+_xlfn.FORECAST.ETS.CONFINT(A21,$B$2:$B$10,$A$2:$A$10,0.9999,1,1)</f>
        <v>18.516773328507256</v>
      </c>
    </row>
    <row r="22" spans="1:5" x14ac:dyDescent="0.3">
      <c r="A22" s="2">
        <v>64</v>
      </c>
      <c r="C22" s="2">
        <f>_xlfn.FORECAST.ETS(A22,$B$2:$B$10,$A$2:$A$10,1,1)</f>
        <v>18.214486406834418</v>
      </c>
      <c r="D22" s="3">
        <f>C22-_xlfn.FORECAST.ETS.CONFINT(A22,$B$2:$B$10,$A$2:$A$10,0.9999,1,1)</f>
        <v>17.827937739803129</v>
      </c>
      <c r="E22" s="3">
        <f>C22+_xlfn.FORECAST.ETS.CONFINT(A22,$B$2:$B$10,$A$2:$A$10,0.9999,1,1)</f>
        <v>18.601035073865706</v>
      </c>
    </row>
    <row r="23" spans="1:5" x14ac:dyDescent="0.3">
      <c r="A23" s="2">
        <v>65</v>
      </c>
      <c r="C23" s="2">
        <f>_xlfn.FORECAST.ETS(A23,$B$2:$B$10,$A$2:$A$10,1,1)</f>
        <v>18.298715514018959</v>
      </c>
      <c r="D23" s="3">
        <f>C23-_xlfn.FORECAST.ETS.CONFINT(A23,$B$2:$B$10,$A$2:$A$10,0.9999,1,1)</f>
        <v>17.912128997881986</v>
      </c>
      <c r="E23" s="3">
        <f>C23+_xlfn.FORECAST.ETS.CONFINT(A23,$B$2:$B$10,$A$2:$A$10,0.9999,1,1)</f>
        <v>18.685302030155931</v>
      </c>
    </row>
    <row r="24" spans="1:5" x14ac:dyDescent="0.3">
      <c r="A24" s="2">
        <v>66</v>
      </c>
      <c r="C24" s="2">
        <f>_xlfn.FORECAST.ETS(A24,$B$2:$B$10,$A$2:$A$10,1,1)</f>
        <v>18.382944621203499</v>
      </c>
      <c r="D24" s="3">
        <f>C24-_xlfn.FORECAST.ETS.CONFINT(A24,$B$2:$B$10,$A$2:$A$10,0.9999,1,1)</f>
        <v>17.996314660406195</v>
      </c>
      <c r="E24" s="3">
        <f>C24+_xlfn.FORECAST.ETS.CONFINT(A24,$B$2:$B$10,$A$2:$A$10,0.9999,1,1)</f>
        <v>18.769574582000804</v>
      </c>
    </row>
    <row r="25" spans="1:5" x14ac:dyDescent="0.3">
      <c r="A25" s="2">
        <v>67</v>
      </c>
      <c r="C25" s="2">
        <f>_xlfn.FORECAST.ETS(A25,$B$2:$B$10,$A$2:$A$10,1,1)</f>
        <v>18.467173728388037</v>
      </c>
      <c r="D25" s="3">
        <f>C25-_xlfn.FORECAST.ETS.CONFINT(A25,$B$2:$B$10,$A$2:$A$10,0.9999,1,1)</f>
        <v>18.080494343157884</v>
      </c>
      <c r="E25" s="3">
        <f>C25+_xlfn.FORECAST.ETS.CONFINT(A25,$B$2:$B$10,$A$2:$A$10,0.9999,1,1)</f>
        <v>18.853853113618189</v>
      </c>
    </row>
    <row r="26" spans="1:5" x14ac:dyDescent="0.3">
      <c r="A26" s="2">
        <v>68</v>
      </c>
      <c r="C26" s="2">
        <f>_xlfn.FORECAST.ETS(A26,$B$2:$B$10,$A$2:$A$10,1,1)</f>
        <v>18.551402835572578</v>
      </c>
      <c r="D26" s="3">
        <f>C26-_xlfn.FORECAST.ETS.CONFINT(A26,$B$2:$B$10,$A$2:$A$10,0.9999,1,1)</f>
        <v>18.1646676623815</v>
      </c>
      <c r="E26" s="3">
        <f>C26+_xlfn.FORECAST.ETS.CONFINT(A26,$B$2:$B$10,$A$2:$A$10,0.9999,1,1)</f>
        <v>18.938138008763655</v>
      </c>
    </row>
    <row r="27" spans="1:5" x14ac:dyDescent="0.3">
      <c r="A27" s="2">
        <v>69</v>
      </c>
      <c r="C27" s="2">
        <f>_xlfn.FORECAST.ETS(A27,$B$2:$B$10,$A$2:$A$10,1,1)</f>
        <v>18.635631942757119</v>
      </c>
      <c r="D27" s="3">
        <f>C27-_xlfn.FORECAST.ETS.CONFINT(A27,$B$2:$B$10,$A$2:$A$10,0.9999,1,1)</f>
        <v>18.24883423484469</v>
      </c>
      <c r="E27" s="3">
        <f>C27+_xlfn.FORECAST.ETS.CONFINT(A27,$B$2:$B$10,$A$2:$A$10,0.9999,1,1)</f>
        <v>19.022429650669547</v>
      </c>
    </row>
    <row r="28" spans="1:5" x14ac:dyDescent="0.3">
      <c r="A28" s="2">
        <v>70</v>
      </c>
      <c r="C28" s="2">
        <f>_xlfn.FORECAST.ETS(A28,$B$2:$B$10,$A$2:$A$10,1,1)</f>
        <v>18.719861049941656</v>
      </c>
      <c r="D28" s="3">
        <f>C28-_xlfn.FORECAST.ETS.CONFINT(A28,$B$2:$B$10,$A$2:$A$10,0.9999,1,1)</f>
        <v>18.332993677902895</v>
      </c>
      <c r="E28" s="3">
        <f>C28+_xlfn.FORECAST.ETS.CONFINT(A28,$B$2:$B$10,$A$2:$A$10,0.9999,1,1)</f>
        <v>19.106728421980417</v>
      </c>
    </row>
    <row r="29" spans="1:5" x14ac:dyDescent="0.3">
      <c r="A29" s="2">
        <v>71</v>
      </c>
      <c r="C29" s="2">
        <f>_xlfn.FORECAST.ETS(A29,$B$2:$B$10,$A$2:$A$10,1,1)</f>
        <v>18.804090157126197</v>
      </c>
      <c r="D29" s="3">
        <f>C29-_xlfn.FORECAST.ETS.CONFINT(A29,$B$2:$B$10,$A$2:$A$10,0.9999,1,1)</f>
        <v>18.417145609567466</v>
      </c>
      <c r="E29" s="3">
        <f>C29+_xlfn.FORECAST.ETS.CONFINT(A29,$B$2:$B$10,$A$2:$A$10,0.9999,1,1)</f>
        <v>19.191034704684927</v>
      </c>
    </row>
    <row r="30" spans="1:5" x14ac:dyDescent="0.3">
      <c r="A30" s="2">
        <v>72</v>
      </c>
      <c r="C30" s="2">
        <f>_xlfn.FORECAST.ETS(A30,$B$2:$B$10,$A$2:$A$10,1,1)</f>
        <v>18.888319264310738</v>
      </c>
      <c r="D30" s="3">
        <f>C30-_xlfn.FORECAST.ETS.CONFINT(A30,$B$2:$B$10,$A$2:$A$10,0.9999,1,1)</f>
        <v>18.501289648577327</v>
      </c>
      <c r="E30" s="3">
        <f>C30+_xlfn.FORECAST.ETS.CONFINT(A30,$B$2:$B$10,$A$2:$A$10,0.9999,1,1)</f>
        <v>19.275348880044149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5" workbookViewId="0">
      <selection activeCell="C54" sqref="C54:C73"/>
    </sheetView>
  </sheetViews>
  <sheetFormatPr defaultRowHeight="16.5" x14ac:dyDescent="0.3"/>
  <cols>
    <col min="2" max="2" width="19.375" customWidth="1"/>
    <col min="3" max="3" width="24.375" customWidth="1"/>
    <col min="4" max="5" width="33.125" customWidth="1"/>
  </cols>
  <sheetData>
    <row r="1" spans="1:5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</row>
    <row r="2" spans="1:5" x14ac:dyDescent="0.3">
      <c r="A2" s="2">
        <v>1</v>
      </c>
      <c r="B2" s="2">
        <v>10.775974331129369</v>
      </c>
    </row>
    <row r="3" spans="1:5" x14ac:dyDescent="0.3">
      <c r="A3" s="2">
        <v>2</v>
      </c>
      <c r="B3" s="2">
        <v>11.093421685162236</v>
      </c>
    </row>
    <row r="4" spans="1:5" x14ac:dyDescent="0.3">
      <c r="A4" s="2">
        <v>3</v>
      </c>
      <c r="B4" s="2">
        <v>11.156549151331781</v>
      </c>
    </row>
    <row r="5" spans="1:5" x14ac:dyDescent="0.3">
      <c r="A5" s="2">
        <v>4</v>
      </c>
      <c r="B5" s="2">
        <v>11.230448921378274</v>
      </c>
    </row>
    <row r="6" spans="1:5" x14ac:dyDescent="0.3">
      <c r="A6" s="2">
        <v>5</v>
      </c>
      <c r="B6" s="2">
        <v>11.230448921378274</v>
      </c>
    </row>
    <row r="7" spans="1:5" x14ac:dyDescent="0.3">
      <c r="A7" s="2">
        <v>6</v>
      </c>
      <c r="B7" s="2">
        <v>11.230448921378274</v>
      </c>
    </row>
    <row r="8" spans="1:5" x14ac:dyDescent="0.3">
      <c r="A8" s="2">
        <v>7</v>
      </c>
      <c r="B8" s="2">
        <v>11.343211590179747</v>
      </c>
    </row>
    <row r="9" spans="1:5" x14ac:dyDescent="0.3">
      <c r="A9" s="2">
        <v>8</v>
      </c>
      <c r="B9" s="2">
        <v>11.566083784167995</v>
      </c>
    </row>
    <row r="10" spans="1:5" x14ac:dyDescent="0.3">
      <c r="A10" s="2">
        <v>9</v>
      </c>
      <c r="B10" s="2">
        <v>12.028571252692538</v>
      </c>
    </row>
    <row r="11" spans="1:5" x14ac:dyDescent="0.3">
      <c r="A11" s="2">
        <v>10</v>
      </c>
      <c r="B11" s="2">
        <v>12.126456113431804</v>
      </c>
    </row>
    <row r="12" spans="1:5" x14ac:dyDescent="0.3">
      <c r="A12" s="2">
        <v>11</v>
      </c>
      <c r="B12" s="2">
        <v>12.126456113431804</v>
      </c>
    </row>
    <row r="13" spans="1:5" x14ac:dyDescent="0.3">
      <c r="A13" s="2">
        <v>12</v>
      </c>
      <c r="B13" s="2">
        <v>12.126456113431804</v>
      </c>
    </row>
    <row r="14" spans="1:5" x14ac:dyDescent="0.3">
      <c r="A14" s="2">
        <v>13</v>
      </c>
      <c r="B14" s="2">
        <v>12.326540668516563</v>
      </c>
    </row>
    <row r="15" spans="1:5" x14ac:dyDescent="0.3">
      <c r="A15" s="2">
        <v>14</v>
      </c>
      <c r="B15" s="2">
        <v>12.376394442037267</v>
      </c>
    </row>
    <row r="16" spans="1:5" x14ac:dyDescent="0.3">
      <c r="A16" s="2">
        <v>15</v>
      </c>
      <c r="B16" s="2">
        <v>12.376394442037267</v>
      </c>
    </row>
    <row r="17" spans="1:2" x14ac:dyDescent="0.3">
      <c r="A17" s="2">
        <v>16</v>
      </c>
      <c r="B17" s="2">
        <v>12.693551085595914</v>
      </c>
    </row>
    <row r="18" spans="1:2" x14ac:dyDescent="0.3">
      <c r="A18" s="2">
        <v>17</v>
      </c>
      <c r="B18" s="2">
        <v>12.858897957232003</v>
      </c>
    </row>
    <row r="19" spans="1:2" x14ac:dyDescent="0.3">
      <c r="A19" s="2">
        <v>18</v>
      </c>
      <c r="B19" s="2">
        <v>12.858897957232003</v>
      </c>
    </row>
    <row r="20" spans="1:2" x14ac:dyDescent="0.3">
      <c r="A20" s="2">
        <v>19</v>
      </c>
      <c r="B20" s="2">
        <v>13.554610285226165</v>
      </c>
    </row>
    <row r="21" spans="1:2" x14ac:dyDescent="0.3">
      <c r="A21" s="2">
        <v>20</v>
      </c>
      <c r="B21" s="2">
        <v>13.554610285226165</v>
      </c>
    </row>
    <row r="22" spans="1:2" x14ac:dyDescent="0.3">
      <c r="A22" s="2">
        <v>21</v>
      </c>
      <c r="B22" s="2">
        <v>13.554610285226165</v>
      </c>
    </row>
    <row r="23" spans="1:2" x14ac:dyDescent="0.3">
      <c r="A23" s="2">
        <v>22</v>
      </c>
      <c r="B23" s="2">
        <v>13.554610285226165</v>
      </c>
    </row>
    <row r="24" spans="1:2" x14ac:dyDescent="0.3">
      <c r="A24" s="2">
        <v>23</v>
      </c>
      <c r="B24" s="2">
        <v>13.554610285226165</v>
      </c>
    </row>
    <row r="25" spans="1:2" x14ac:dyDescent="0.3">
      <c r="A25" s="2">
        <v>24</v>
      </c>
      <c r="B25" s="2">
        <v>13.849542252005017</v>
      </c>
    </row>
    <row r="26" spans="1:2" x14ac:dyDescent="0.3">
      <c r="A26" s="2">
        <v>25</v>
      </c>
      <c r="B26" s="2">
        <v>14.136086097384098</v>
      </c>
    </row>
    <row r="27" spans="1:2" x14ac:dyDescent="0.3">
      <c r="A27" s="2">
        <v>26</v>
      </c>
      <c r="B27" s="2">
        <v>14.448087666692341</v>
      </c>
    </row>
    <row r="28" spans="1:2" x14ac:dyDescent="0.3">
      <c r="A28" s="2">
        <v>27</v>
      </c>
      <c r="B28" s="2">
        <v>14.448087666692341</v>
      </c>
    </row>
    <row r="29" spans="1:2" x14ac:dyDescent="0.3">
      <c r="A29" s="2">
        <v>28</v>
      </c>
      <c r="B29" s="2">
        <v>14.448087666692341</v>
      </c>
    </row>
    <row r="30" spans="1:2" x14ac:dyDescent="0.3">
      <c r="A30" s="2">
        <v>29</v>
      </c>
      <c r="B30" s="2">
        <v>14.448087666692341</v>
      </c>
    </row>
    <row r="31" spans="1:2" x14ac:dyDescent="0.3">
      <c r="A31" s="2">
        <v>30</v>
      </c>
      <c r="B31" s="2">
        <v>14.679609571779755</v>
      </c>
    </row>
    <row r="32" spans="1:2" x14ac:dyDescent="0.3">
      <c r="A32" s="2">
        <v>31</v>
      </c>
      <c r="B32" s="2">
        <v>15.011147360775798</v>
      </c>
    </row>
    <row r="33" spans="1:2" x14ac:dyDescent="0.3">
      <c r="A33" s="2">
        <v>32</v>
      </c>
      <c r="B33" s="2">
        <v>15.04336227802113</v>
      </c>
    </row>
    <row r="34" spans="1:2" x14ac:dyDescent="0.3">
      <c r="A34" s="2">
        <v>33</v>
      </c>
      <c r="B34" s="2">
        <v>15.04336227802113</v>
      </c>
    </row>
    <row r="35" spans="1:2" x14ac:dyDescent="0.3">
      <c r="A35" s="2">
        <v>34</v>
      </c>
      <c r="B35" s="2">
        <v>15.245265839457462</v>
      </c>
    </row>
    <row r="36" spans="1:2" x14ac:dyDescent="0.3">
      <c r="A36" s="2">
        <v>35</v>
      </c>
      <c r="B36" s="2">
        <v>15.245265839457462</v>
      </c>
    </row>
    <row r="37" spans="1:2" x14ac:dyDescent="0.3">
      <c r="A37" s="2">
        <v>36</v>
      </c>
      <c r="B37" s="2">
        <v>15.409256652038909</v>
      </c>
    </row>
    <row r="38" spans="1:2" x14ac:dyDescent="0.3">
      <c r="A38" s="2">
        <v>37</v>
      </c>
      <c r="B38" s="2">
        <v>15.911796590437252</v>
      </c>
    </row>
    <row r="39" spans="1:2" x14ac:dyDescent="0.3">
      <c r="A39" s="2">
        <v>38</v>
      </c>
      <c r="B39" s="2">
        <v>16.021602716028241</v>
      </c>
    </row>
    <row r="40" spans="1:2" x14ac:dyDescent="0.3">
      <c r="A40" s="2">
        <v>39</v>
      </c>
      <c r="B40" s="2">
        <v>16.212847869308309</v>
      </c>
    </row>
    <row r="41" spans="1:2" x14ac:dyDescent="0.3">
      <c r="A41" s="2">
        <v>40</v>
      </c>
      <c r="B41" s="2">
        <v>16.24526583945746</v>
      </c>
    </row>
    <row r="42" spans="1:2" x14ac:dyDescent="0.3">
      <c r="A42" s="2">
        <v>41</v>
      </c>
      <c r="B42" s="2">
        <v>16.529721583080423</v>
      </c>
    </row>
    <row r="43" spans="1:2" x14ac:dyDescent="0.3">
      <c r="A43" s="2">
        <v>42</v>
      </c>
      <c r="B43" s="2">
        <v>16.529721583080423</v>
      </c>
    </row>
    <row r="44" spans="1:2" x14ac:dyDescent="0.3">
      <c r="A44" s="2">
        <v>43</v>
      </c>
      <c r="B44" s="2">
        <v>16.529721583080423</v>
      </c>
    </row>
    <row r="45" spans="1:2" x14ac:dyDescent="0.3">
      <c r="A45" s="2">
        <v>44</v>
      </c>
      <c r="B45" s="2">
        <v>16.529721583080423</v>
      </c>
    </row>
    <row r="46" spans="1:2" x14ac:dyDescent="0.3">
      <c r="A46" s="2">
        <v>45</v>
      </c>
      <c r="B46" s="2">
        <v>16.529721583080423</v>
      </c>
    </row>
    <row r="47" spans="1:2" x14ac:dyDescent="0.3">
      <c r="A47" s="2">
        <v>46</v>
      </c>
      <c r="B47" s="2">
        <v>16.529721583080423</v>
      </c>
    </row>
    <row r="48" spans="1:2" x14ac:dyDescent="0.3">
      <c r="A48" s="2">
        <v>47</v>
      </c>
      <c r="B48" s="2">
        <v>16.968551122766591</v>
      </c>
    </row>
    <row r="49" spans="1:5" x14ac:dyDescent="0.3">
      <c r="A49" s="2">
        <v>48</v>
      </c>
      <c r="B49" s="2">
        <v>16.968551122766591</v>
      </c>
    </row>
    <row r="50" spans="1:5" x14ac:dyDescent="0.3">
      <c r="A50" s="2">
        <v>49</v>
      </c>
      <c r="B50" s="2">
        <v>16.968551122766591</v>
      </c>
    </row>
    <row r="51" spans="1:5" x14ac:dyDescent="0.3">
      <c r="A51" s="2">
        <v>50</v>
      </c>
      <c r="B51" s="2">
        <v>16.968551122766591</v>
      </c>
    </row>
    <row r="52" spans="1:5" x14ac:dyDescent="0.3">
      <c r="A52" s="2">
        <v>51</v>
      </c>
      <c r="B52" s="2">
        <v>17.087426457036287</v>
      </c>
    </row>
    <row r="53" spans="1:5" x14ac:dyDescent="0.3">
      <c r="A53" s="2">
        <v>52</v>
      </c>
      <c r="B53" s="2">
        <v>17.156851901070013</v>
      </c>
      <c r="C53" s="2">
        <v>17.156851901070013</v>
      </c>
      <c r="D53" s="3">
        <v>17.156851901070013</v>
      </c>
      <c r="E53" s="3">
        <v>17.156851901070013</v>
      </c>
    </row>
    <row r="54" spans="1:5" x14ac:dyDescent="0.3">
      <c r="A54" s="2">
        <v>53</v>
      </c>
      <c r="C54" s="2">
        <f>_xlfn.FORECAST.ETS(A54,$B$2:$B$53,$A$2:$A$53,1,1)</f>
        <v>17.736195021116156</v>
      </c>
      <c r="D54" s="3">
        <f>C54-_xlfn.FORECAST.ETS.CONFINT(A54,$B$2:$B$53,$A$2:$A$53,0.9999,1,1)</f>
        <v>16.92454069244825</v>
      </c>
      <c r="E54" s="3">
        <f>C54+_xlfn.FORECAST.ETS.CONFINT(A54,$B$2:$B$53,$A$2:$A$53,0.9999,1,1)</f>
        <v>18.547849349784062</v>
      </c>
    </row>
    <row r="55" spans="1:5" x14ac:dyDescent="0.3">
      <c r="A55" s="2">
        <v>54</v>
      </c>
      <c r="C55" s="2">
        <f>_xlfn.FORECAST.ETS(A55,$B$2:$B$53,$A$2:$A$53,1,1)</f>
        <v>17.870475047333208</v>
      </c>
      <c r="D55" s="3">
        <f>C55-_xlfn.FORECAST.ETS.CONFINT(A55,$B$2:$B$53,$A$2:$A$53,0.9999,1,1)</f>
        <v>17.058817066229043</v>
      </c>
      <c r="E55" s="3">
        <f>C55+_xlfn.FORECAST.ETS.CONFINT(A55,$B$2:$B$53,$A$2:$A$53,0.9999,1,1)</f>
        <v>18.682133028437374</v>
      </c>
    </row>
    <row r="56" spans="1:5" x14ac:dyDescent="0.3">
      <c r="A56" s="2">
        <v>55</v>
      </c>
      <c r="C56" s="2">
        <f>_xlfn.FORECAST.ETS(A56,$B$2:$B$53,$A$2:$A$53,1,1)</f>
        <v>18.004755073550257</v>
      </c>
      <c r="D56" s="3">
        <f>C56-_xlfn.FORECAST.ETS.CONFINT(A56,$B$2:$B$53,$A$2:$A$53,0.9999,1,1)</f>
        <v>17.193090599266654</v>
      </c>
      <c r="E56" s="3">
        <f>C56+_xlfn.FORECAST.ETS.CONFINT(A56,$B$2:$B$53,$A$2:$A$53,0.9999,1,1)</f>
        <v>18.81641954783386</v>
      </c>
    </row>
    <row r="57" spans="1:5" x14ac:dyDescent="0.3">
      <c r="A57" s="2">
        <v>56</v>
      </c>
      <c r="C57" s="2">
        <f>_xlfn.FORECAST.ETS(A57,$B$2:$B$53,$A$2:$A$53,1,1)</f>
        <v>18.139035099767309</v>
      </c>
      <c r="D57" s="3">
        <f>C57-_xlfn.FORECAST.ETS.CONFINT(A57,$B$2:$B$53,$A$2:$A$53,0.9999,1,1)</f>
        <v>17.327360479994823</v>
      </c>
      <c r="E57" s="3">
        <f>C57+_xlfn.FORECAST.ETS.CONFINT(A57,$B$2:$B$53,$A$2:$A$53,0.9999,1,1)</f>
        <v>18.950709719539795</v>
      </c>
    </row>
    <row r="58" spans="1:5" x14ac:dyDescent="0.3">
      <c r="A58" s="2">
        <v>57</v>
      </c>
      <c r="C58" s="2">
        <f>_xlfn.FORECAST.ETS(A58,$B$2:$B$53,$A$2:$A$53,1,1)</f>
        <v>18.273315125984357</v>
      </c>
      <c r="D58" s="3">
        <f>C58-_xlfn.FORECAST.ETS.CONFINT(A58,$B$2:$B$53,$A$2:$A$53,0.9999,1,1)</f>
        <v>17.461625896930663</v>
      </c>
      <c r="E58" s="3">
        <f>C58+_xlfn.FORECAST.ETS.CONFINT(A58,$B$2:$B$53,$A$2:$A$53,0.9999,1,1)</f>
        <v>19.085004355038052</v>
      </c>
    </row>
    <row r="59" spans="1:5" x14ac:dyDescent="0.3">
      <c r="A59" s="2">
        <v>58</v>
      </c>
      <c r="C59" s="2">
        <f>_xlfn.FORECAST.ETS(A59,$B$2:$B$53,$A$2:$A$53,1,1)</f>
        <v>18.407595152201406</v>
      </c>
      <c r="D59" s="3">
        <f>C59-_xlfn.FORECAST.ETS.CONFINT(A59,$B$2:$B$53,$A$2:$A$53,0.9999,1,1)</f>
        <v>17.595886038715239</v>
      </c>
      <c r="E59" s="3">
        <f>C59+_xlfn.FORECAST.ETS.CONFINT(A59,$B$2:$B$53,$A$2:$A$53,0.9999,1,1)</f>
        <v>19.219304265687573</v>
      </c>
    </row>
    <row r="60" spans="1:5" x14ac:dyDescent="0.3">
      <c r="A60" s="2">
        <v>59</v>
      </c>
      <c r="C60" s="2">
        <f>_xlfn.FORECAST.ETS(A60,$B$2:$B$53,$A$2:$A$53,1,1)</f>
        <v>18.541875178418458</v>
      </c>
      <c r="D60" s="3">
        <f>C60-_xlfn.FORECAST.ETS.CONFINT(A60,$B$2:$B$53,$A$2:$A$53,0.9999,1,1)</f>
        <v>17.730140094162241</v>
      </c>
      <c r="E60" s="3">
        <f>C60+_xlfn.FORECAST.ETS.CONFINT(A60,$B$2:$B$53,$A$2:$A$53,0.9999,1,1)</f>
        <v>19.353610262674675</v>
      </c>
    </row>
    <row r="61" spans="1:5" x14ac:dyDescent="0.3">
      <c r="A61" s="2">
        <v>60</v>
      </c>
      <c r="C61" s="2">
        <f>_xlfn.FORECAST.ETS(A61,$B$2:$B$53,$A$2:$A$53,1,1)</f>
        <v>18.676155204635506</v>
      </c>
      <c r="D61" s="3">
        <f>C61-_xlfn.FORECAST.ETS.CONFINT(A61,$B$2:$B$53,$A$2:$A$53,0.9999,1,1)</f>
        <v>17.864387252314685</v>
      </c>
      <c r="E61" s="3">
        <f>C61+_xlfn.FORECAST.ETS.CONFINT(A61,$B$2:$B$53,$A$2:$A$53,0.9999,1,1)</f>
        <v>19.487923156956327</v>
      </c>
    </row>
    <row r="62" spans="1:5" x14ac:dyDescent="0.3">
      <c r="A62" s="2">
        <v>61</v>
      </c>
      <c r="C62" s="2">
        <f>_xlfn.FORECAST.ETS(A62,$B$2:$B$53,$A$2:$A$53,1,1)</f>
        <v>18.810435230852555</v>
      </c>
      <c r="D62" s="3">
        <f>C62-_xlfn.FORECAST.ETS.CONFINT(A62,$B$2:$B$53,$A$2:$A$53,0.9999,1,1)</f>
        <v>17.998626702509782</v>
      </c>
      <c r="E62" s="3">
        <f>C62+_xlfn.FORECAST.ETS.CONFINT(A62,$B$2:$B$53,$A$2:$A$53,0.9999,1,1)</f>
        <v>19.622243759195328</v>
      </c>
    </row>
    <row r="63" spans="1:5" x14ac:dyDescent="0.3">
      <c r="A63" s="2">
        <v>62</v>
      </c>
      <c r="C63" s="2">
        <f>_xlfn.FORECAST.ETS(A63,$B$2:$B$53,$A$2:$A$53,1,1)</f>
        <v>18.944715257069607</v>
      </c>
      <c r="D63" s="3">
        <f>C63-_xlfn.FORECAST.ETS.CONFINT(A63,$B$2:$B$53,$A$2:$A$53,0.9999,1,1)</f>
        <v>18.132857634451749</v>
      </c>
      <c r="E63" s="3">
        <f>C63+_xlfn.FORECAST.ETS.CONFINT(A63,$B$2:$B$53,$A$2:$A$53,0.9999,1,1)</f>
        <v>19.756572879687464</v>
      </c>
    </row>
    <row r="64" spans="1:5" x14ac:dyDescent="0.3">
      <c r="A64" s="2">
        <v>63</v>
      </c>
      <c r="C64" s="2">
        <f>_xlfn.FORECAST.ETS(A64,$B$2:$B$53,$A$2:$A$53,1,1)</f>
        <v>19.078995283286655</v>
      </c>
      <c r="D64" s="3">
        <f>C64-_xlfn.FORECAST.ETS.CONFINT(A64,$B$2:$B$53,$A$2:$A$53,0.9999,1,1)</f>
        <v>18.267079238292709</v>
      </c>
      <c r="E64" s="3">
        <f>C64+_xlfn.FORECAST.ETS.CONFINT(A64,$B$2:$B$53,$A$2:$A$53,0.9999,1,1)</f>
        <v>19.890911328280602</v>
      </c>
    </row>
    <row r="65" spans="1:5" x14ac:dyDescent="0.3">
      <c r="A65" s="2">
        <v>64</v>
      </c>
      <c r="C65" s="2">
        <f>_xlfn.FORECAST.ETS(A65,$B$2:$B$53,$A$2:$A$53,1,1)</f>
        <v>19.213275309503707</v>
      </c>
      <c r="D65" s="3">
        <f>C65-_xlfn.FORECAST.ETS.CONFINT(A65,$B$2:$B$53,$A$2:$A$53,0.9999,1,1)</f>
        <v>18.40129070472155</v>
      </c>
      <c r="E65" s="3">
        <f>C65+_xlfn.FORECAST.ETS.CONFINT(A65,$B$2:$B$53,$A$2:$A$53,0.9999,1,1)</f>
        <v>20.025259914285865</v>
      </c>
    </row>
    <row r="66" spans="1:5" x14ac:dyDescent="0.3">
      <c r="A66" s="2">
        <v>65</v>
      </c>
      <c r="C66" s="2">
        <f>_xlfn.FORECAST.ETS(A66,$B$2:$B$53,$A$2:$A$53,1,1)</f>
        <v>19.347555335720756</v>
      </c>
      <c r="D66" s="3">
        <f>C66-_xlfn.FORECAST.ETS.CONFINT(A66,$B$2:$B$53,$A$2:$A$53,0.9999,1,1)</f>
        <v>18.535491225060714</v>
      </c>
      <c r="E66" s="3">
        <f>C66+_xlfn.FORECAST.ETS.CONFINT(A66,$B$2:$B$53,$A$2:$A$53,0.9999,1,1)</f>
        <v>20.159619446380798</v>
      </c>
    </row>
    <row r="67" spans="1:5" x14ac:dyDescent="0.3">
      <c r="A67" s="2">
        <v>66</v>
      </c>
      <c r="C67" s="2">
        <f>_xlfn.FORECAST.ETS(A67,$B$2:$B$53,$A$2:$A$53,1,1)</f>
        <v>19.481835361937804</v>
      </c>
      <c r="D67" s="3">
        <f>C67-_xlfn.FORECAST.ETS.CONFINT(A67,$B$2:$B$53,$A$2:$A$53,0.9999,1,1)</f>
        <v>18.669679991370899</v>
      </c>
      <c r="E67" s="3">
        <f>C67+_xlfn.FORECAST.ETS.CONFINT(A67,$B$2:$B$53,$A$2:$A$53,0.9999,1,1)</f>
        <v>20.29399073250471</v>
      </c>
    </row>
    <row r="68" spans="1:5" x14ac:dyDescent="0.3">
      <c r="A68" s="2">
        <v>67</v>
      </c>
      <c r="C68" s="2">
        <f>_xlfn.FORECAST.ETS(A68,$B$2:$B$53,$A$2:$A$53,1,1)</f>
        <v>19.616115388154856</v>
      </c>
      <c r="D68" s="3">
        <f>C68-_xlfn.FORECAST.ETS.CONFINT(A68,$B$2:$B$53,$A$2:$A$53,0.9999,1,1)</f>
        <v>18.803856196563604</v>
      </c>
      <c r="E68" s="3">
        <f>C68+_xlfn.FORECAST.ETS.CONFINT(A68,$B$2:$B$53,$A$2:$A$53,0.9999,1,1)</f>
        <v>20.428374579746109</v>
      </c>
    </row>
    <row r="69" spans="1:5" x14ac:dyDescent="0.3">
      <c r="A69" s="2">
        <v>68</v>
      </c>
      <c r="C69" s="2">
        <f>_xlfn.FORECAST.ETS(A69,$B$2:$B$53,$A$2:$A$53,1,1)</f>
        <v>19.750395414371905</v>
      </c>
      <c r="D69" s="3">
        <f>C69-_xlfn.FORECAST.ETS.CONFINT(A69,$B$2:$B$53,$A$2:$A$53,0.9999,1,1)</f>
        <v>18.938019034521403</v>
      </c>
      <c r="E69" s="3">
        <f>C69+_xlfn.FORECAST.ETS.CONFINT(A69,$B$2:$B$53,$A$2:$A$53,0.9999,1,1)</f>
        <v>20.562771794222407</v>
      </c>
    </row>
    <row r="70" spans="1:5" x14ac:dyDescent="0.3">
      <c r="A70" s="2">
        <v>69</v>
      </c>
      <c r="C70" s="2">
        <f>_xlfn.FORECAST.ETS(A70,$B$2:$B$53,$A$2:$A$53,1,1)</f>
        <v>19.884675440588957</v>
      </c>
      <c r="D70" s="3">
        <f>C70-_xlfn.FORECAST.ETS.CONFINT(A70,$B$2:$B$53,$A$2:$A$53,0.9999,1,1)</f>
        <v>19.072167700225975</v>
      </c>
      <c r="E70" s="3">
        <f>C70+_xlfn.FORECAST.ETS.CONFINT(A70,$B$2:$B$53,$A$2:$A$53,0.9999,1,1)</f>
        <v>20.697183180951939</v>
      </c>
    </row>
    <row r="71" spans="1:5" x14ac:dyDescent="0.3">
      <c r="A71" s="2">
        <v>70</v>
      </c>
      <c r="C71" s="2">
        <f>_xlfn.FORECAST.ETS(A71,$B$2:$B$53,$A$2:$A$53,1,1)</f>
        <v>20.018955466806005</v>
      </c>
      <c r="D71" s="3">
        <f>C71-_xlfn.FORECAST.ETS.CONFINT(A71,$B$2:$B$53,$A$2:$A$53,0.9999,1,1)</f>
        <v>19.206301389893671</v>
      </c>
      <c r="E71" s="3">
        <f>C71+_xlfn.FORECAST.ETS.CONFINT(A71,$B$2:$B$53,$A$2:$A$53,0.9999,1,1)</f>
        <v>20.83160954371834</v>
      </c>
    </row>
    <row r="72" spans="1:5" x14ac:dyDescent="0.3">
      <c r="A72" s="2">
        <v>71</v>
      </c>
      <c r="C72" s="2">
        <f>_xlfn.FORECAST.ETS(A72,$B$2:$B$53,$A$2:$A$53,1,1)</f>
        <v>20.153235493023054</v>
      </c>
      <c r="D72" s="3">
        <f>C72-_xlfn.FORECAST.ETS.CONFINT(A72,$B$2:$B$53,$A$2:$A$53,0.9999,1,1)</f>
        <v>19.340419301118676</v>
      </c>
      <c r="E72" s="3">
        <f>C72+_xlfn.FORECAST.ETS.CONFINT(A72,$B$2:$B$53,$A$2:$A$53,0.9999,1,1)</f>
        <v>20.966051684927432</v>
      </c>
    </row>
    <row r="73" spans="1:5" x14ac:dyDescent="0.3">
      <c r="A73" s="2">
        <v>72</v>
      </c>
      <c r="C73" s="2">
        <f>_xlfn.FORECAST.ETS(A73,$B$2:$B$53,$A$2:$A$53,1,1)</f>
        <v>20.287515519240106</v>
      </c>
      <c r="D73" s="3">
        <f>C73-_xlfn.FORECAST.ETS.CONFINT(A73,$B$2:$B$53,$A$2:$A$53,0.9999,1,1)</f>
        <v>19.474520633023499</v>
      </c>
      <c r="E73" s="3">
        <f>C73+_xlfn.FORECAST.ETS.CONFINT(A73,$B$2:$B$53,$A$2:$A$53,0.9999,1,1)</f>
        <v>21.100510405456713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3" workbookViewId="0">
      <selection activeCell="C41" sqref="C41:C60"/>
    </sheetView>
  </sheetViews>
  <sheetFormatPr defaultRowHeight="16.5" x14ac:dyDescent="0.3"/>
  <cols>
    <col min="1" max="1" width="12.75" customWidth="1"/>
    <col min="4" max="5" width="15.25" customWidth="1"/>
    <col min="7" max="7" width="8.125" bestFit="1" customWidth="1"/>
    <col min="8" max="8" width="4.875" bestFit="1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G1" t="s">
        <v>17</v>
      </c>
      <c r="H1" t="s">
        <v>13</v>
      </c>
    </row>
    <row r="2" spans="1:8" x14ac:dyDescent="0.3">
      <c r="A2" s="2">
        <v>14</v>
      </c>
      <c r="B2" s="2">
        <v>12.376394442037267</v>
      </c>
      <c r="G2" t="s">
        <v>18</v>
      </c>
      <c r="H2" s="5">
        <f>_xlfn.FORECAST.ETS.STAT($B$2:$B$40,$A$2:$A$40,1,1,1)</f>
        <v>0.998</v>
      </c>
    </row>
    <row r="3" spans="1:8" x14ac:dyDescent="0.3">
      <c r="A3" s="2">
        <v>15</v>
      </c>
      <c r="B3" s="2">
        <v>12.376394442037267</v>
      </c>
      <c r="G3" t="s">
        <v>19</v>
      </c>
      <c r="H3" s="5">
        <f>_xlfn.FORECAST.ETS.STAT($B$2:$B$40,$A$2:$A$40,2,1,1)</f>
        <v>1E-3</v>
      </c>
    </row>
    <row r="4" spans="1:8" x14ac:dyDescent="0.3">
      <c r="A4" s="2">
        <v>16</v>
      </c>
      <c r="B4" s="2">
        <v>12.693551085595914</v>
      </c>
      <c r="G4" t="s">
        <v>20</v>
      </c>
      <c r="H4" s="5">
        <f>_xlfn.FORECAST.ETS.STAT($B$2:$B$40,$A$2:$A$40,3,1,1)</f>
        <v>2.2204460492503131E-16</v>
      </c>
    </row>
    <row r="5" spans="1:8" x14ac:dyDescent="0.3">
      <c r="A5" s="2">
        <v>17</v>
      </c>
      <c r="B5" s="2">
        <v>12.858897957232003</v>
      </c>
      <c r="G5" t="s">
        <v>21</v>
      </c>
      <c r="H5" s="5">
        <f>_xlfn.FORECAST.ETS.STAT($B$2:$B$40,$A$2:$A$40,4,1,1)</f>
        <v>0.729984488694566</v>
      </c>
    </row>
    <row r="6" spans="1:8" x14ac:dyDescent="0.3">
      <c r="A6" s="2">
        <v>18</v>
      </c>
      <c r="B6" s="2">
        <v>12.858897957232003</v>
      </c>
      <c r="G6" t="s">
        <v>22</v>
      </c>
      <c r="H6" s="5">
        <f>_xlfn.FORECAST.ETS.STAT($B$2:$B$40,$A$2:$A$40,5,1,1)</f>
        <v>6.4029461159959711E-3</v>
      </c>
    </row>
    <row r="7" spans="1:8" x14ac:dyDescent="0.3">
      <c r="A7" s="2">
        <v>19</v>
      </c>
      <c r="B7" s="2">
        <v>13.554610285226165</v>
      </c>
      <c r="G7" t="s">
        <v>23</v>
      </c>
      <c r="H7" s="5">
        <f>_xlfn.FORECAST.ETS.STAT($B$2:$B$40,$A$2:$A$40,6,1,1)</f>
        <v>0.10828087105127331</v>
      </c>
    </row>
    <row r="8" spans="1:8" x14ac:dyDescent="0.3">
      <c r="A8" s="2">
        <v>20</v>
      </c>
      <c r="B8" s="2">
        <v>13.554610285226165</v>
      </c>
      <c r="G8" t="s">
        <v>24</v>
      </c>
      <c r="H8" s="5">
        <f>_xlfn.FORECAST.ETS.STAT($B$2:$B$40,$A$2:$A$40,7,1,1)</f>
        <v>0.18010529102803852</v>
      </c>
    </row>
    <row r="9" spans="1:8" x14ac:dyDescent="0.3">
      <c r="A9" s="2">
        <v>21</v>
      </c>
      <c r="B9" s="2">
        <v>13.554610285226165</v>
      </c>
    </row>
    <row r="10" spans="1:8" x14ac:dyDescent="0.3">
      <c r="A10" s="2">
        <v>22</v>
      </c>
      <c r="B10" s="2">
        <v>13.554610285226165</v>
      </c>
    </row>
    <row r="11" spans="1:8" x14ac:dyDescent="0.3">
      <c r="A11" s="2">
        <v>23</v>
      </c>
      <c r="B11" s="2">
        <v>13.554610285226165</v>
      </c>
    </row>
    <row r="12" spans="1:8" x14ac:dyDescent="0.3">
      <c r="A12" s="2">
        <v>24</v>
      </c>
      <c r="B12" s="2">
        <v>13.849542252005017</v>
      </c>
    </row>
    <row r="13" spans="1:8" x14ac:dyDescent="0.3">
      <c r="A13" s="2">
        <v>25</v>
      </c>
      <c r="B13" s="2">
        <v>14.136086097384098</v>
      </c>
    </row>
    <row r="14" spans="1:8" x14ac:dyDescent="0.3">
      <c r="A14" s="2">
        <v>26</v>
      </c>
      <c r="B14" s="2">
        <v>14.448087666692341</v>
      </c>
    </row>
    <row r="15" spans="1:8" x14ac:dyDescent="0.3">
      <c r="A15" s="2">
        <v>27</v>
      </c>
      <c r="B15" s="2">
        <v>14.448087666692341</v>
      </c>
    </row>
    <row r="16" spans="1:8" x14ac:dyDescent="0.3">
      <c r="A16" s="2">
        <v>28</v>
      </c>
      <c r="B16" s="2">
        <v>14.448087666692341</v>
      </c>
    </row>
    <row r="17" spans="1:2" x14ac:dyDescent="0.3">
      <c r="A17" s="2">
        <v>29</v>
      </c>
      <c r="B17" s="2">
        <v>14.448087666692341</v>
      </c>
    </row>
    <row r="18" spans="1:2" x14ac:dyDescent="0.3">
      <c r="A18" s="2">
        <v>30</v>
      </c>
      <c r="B18" s="2">
        <v>14.679609571779755</v>
      </c>
    </row>
    <row r="19" spans="1:2" x14ac:dyDescent="0.3">
      <c r="A19" s="2">
        <v>31</v>
      </c>
      <c r="B19" s="2">
        <v>15.011147360775798</v>
      </c>
    </row>
    <row r="20" spans="1:2" x14ac:dyDescent="0.3">
      <c r="A20" s="2">
        <v>32</v>
      </c>
      <c r="B20" s="2">
        <v>15.04336227802113</v>
      </c>
    </row>
    <row r="21" spans="1:2" x14ac:dyDescent="0.3">
      <c r="A21" s="2">
        <v>33</v>
      </c>
      <c r="B21" s="2">
        <v>15.04336227802113</v>
      </c>
    </row>
    <row r="22" spans="1:2" x14ac:dyDescent="0.3">
      <c r="A22" s="2">
        <v>34</v>
      </c>
      <c r="B22" s="2">
        <v>15.245265839457462</v>
      </c>
    </row>
    <row r="23" spans="1:2" x14ac:dyDescent="0.3">
      <c r="A23" s="2">
        <v>35</v>
      </c>
      <c r="B23" s="2">
        <v>15.245265839457462</v>
      </c>
    </row>
    <row r="24" spans="1:2" x14ac:dyDescent="0.3">
      <c r="A24" s="2">
        <v>36</v>
      </c>
      <c r="B24" s="2">
        <v>15.409256652038909</v>
      </c>
    </row>
    <row r="25" spans="1:2" x14ac:dyDescent="0.3">
      <c r="A25" s="2">
        <v>37</v>
      </c>
      <c r="B25" s="2">
        <v>15.911796590437252</v>
      </c>
    </row>
    <row r="26" spans="1:2" x14ac:dyDescent="0.3">
      <c r="A26" s="2">
        <v>38</v>
      </c>
      <c r="B26" s="2">
        <v>16.021602716028241</v>
      </c>
    </row>
    <row r="27" spans="1:2" x14ac:dyDescent="0.3">
      <c r="A27" s="2">
        <v>39</v>
      </c>
      <c r="B27" s="2">
        <v>16.212847869308309</v>
      </c>
    </row>
    <row r="28" spans="1:2" x14ac:dyDescent="0.3">
      <c r="A28" s="2">
        <v>40</v>
      </c>
      <c r="B28" s="2">
        <v>16.24526583945746</v>
      </c>
    </row>
    <row r="29" spans="1:2" x14ac:dyDescent="0.3">
      <c r="A29" s="2">
        <v>41</v>
      </c>
      <c r="B29" s="2">
        <v>16.529721583080423</v>
      </c>
    </row>
    <row r="30" spans="1:2" x14ac:dyDescent="0.3">
      <c r="A30" s="2">
        <v>42</v>
      </c>
      <c r="B30" s="2">
        <v>16.529721583080423</v>
      </c>
    </row>
    <row r="31" spans="1:2" x14ac:dyDescent="0.3">
      <c r="A31" s="2">
        <v>43</v>
      </c>
      <c r="B31" s="2">
        <v>16.529721583080423</v>
      </c>
    </row>
    <row r="32" spans="1:2" x14ac:dyDescent="0.3">
      <c r="A32" s="2">
        <v>44</v>
      </c>
      <c r="B32" s="2">
        <v>16.529721583080423</v>
      </c>
    </row>
    <row r="33" spans="1:5" x14ac:dyDescent="0.3">
      <c r="A33" s="2">
        <v>45</v>
      </c>
      <c r="B33" s="2">
        <v>16.529721583080423</v>
      </c>
    </row>
    <row r="34" spans="1:5" x14ac:dyDescent="0.3">
      <c r="A34" s="2">
        <v>46</v>
      </c>
      <c r="B34" s="2">
        <v>16.529721583080423</v>
      </c>
    </row>
    <row r="35" spans="1:5" x14ac:dyDescent="0.3">
      <c r="A35" s="2">
        <v>47</v>
      </c>
      <c r="B35" s="2">
        <v>16.968551122766591</v>
      </c>
    </row>
    <row r="36" spans="1:5" x14ac:dyDescent="0.3">
      <c r="A36" s="2">
        <v>48</v>
      </c>
      <c r="B36" s="2">
        <v>16.968551122766591</v>
      </c>
    </row>
    <row r="37" spans="1:5" x14ac:dyDescent="0.3">
      <c r="A37" s="2">
        <v>49</v>
      </c>
      <c r="B37" s="2">
        <v>16.968551122766591</v>
      </c>
    </row>
    <row r="38" spans="1:5" x14ac:dyDescent="0.3">
      <c r="A38" s="2">
        <v>50</v>
      </c>
      <c r="B38" s="2">
        <v>16.968551122766591</v>
      </c>
    </row>
    <row r="39" spans="1:5" x14ac:dyDescent="0.3">
      <c r="A39" s="2">
        <v>51</v>
      </c>
      <c r="B39" s="2">
        <v>17.087426457036287</v>
      </c>
    </row>
    <row r="40" spans="1:5" x14ac:dyDescent="0.3">
      <c r="A40" s="2">
        <v>52</v>
      </c>
      <c r="B40" s="2">
        <v>17.156851901070013</v>
      </c>
      <c r="C40" s="2">
        <v>17.156851901070013</v>
      </c>
      <c r="D40" s="3">
        <v>17.156851901070013</v>
      </c>
      <c r="E40" s="3">
        <v>17.156851901070013</v>
      </c>
    </row>
    <row r="41" spans="1:5" x14ac:dyDescent="0.3">
      <c r="A41" s="2">
        <v>53</v>
      </c>
      <c r="C41" s="2">
        <f>_xlfn.FORECAST.ETS(A41,$B$2:$B$40,$A$2:$A$40,1,1)</f>
        <v>17.287089311429018</v>
      </c>
      <c r="D41" s="3">
        <f>C41-_xlfn.FORECAST.ETS.CONFINT(A41,$B$2:$B$40,$A$2:$A$40,0.9999,1,1)</f>
        <v>16.417284670249035</v>
      </c>
      <c r="E41" s="3">
        <f>C41+_xlfn.FORECAST.ETS.CONFINT(A41,$B$2:$B$40,$A$2:$A$40,0.9999,1,1)</f>
        <v>18.156893952609</v>
      </c>
    </row>
    <row r="42" spans="1:5" x14ac:dyDescent="0.3">
      <c r="A42" s="2">
        <v>54</v>
      </c>
      <c r="C42" s="2">
        <f>_xlfn.FORECAST.ETS(A42,$B$2:$B$40,$A$2:$A$40,1,1)</f>
        <v>17.417326721788022</v>
      </c>
      <c r="D42" s="3">
        <f>C42-_xlfn.FORECAST.ETS.CONFINT(A42,$B$2:$B$40,$A$2:$A$40,0.9999,1,1)</f>
        <v>16.187852092538211</v>
      </c>
      <c r="E42" s="3">
        <f>C42+_xlfn.FORECAST.ETS.CONFINT(A42,$B$2:$B$40,$A$2:$A$40,0.9999,1,1)</f>
        <v>18.646801351037833</v>
      </c>
    </row>
    <row r="43" spans="1:5" x14ac:dyDescent="0.3">
      <c r="A43" s="2">
        <v>55</v>
      </c>
      <c r="C43" s="2">
        <f>_xlfn.FORECAST.ETS(A43,$B$2:$B$40,$A$2:$A$40,1,1)</f>
        <v>17.547564132147027</v>
      </c>
      <c r="D43" s="3">
        <f>C43-_xlfn.FORECAST.ETS.CONFINT(A43,$B$2:$B$40,$A$2:$A$40,0.9999,1,1)</f>
        <v>16.041520315458019</v>
      </c>
      <c r="E43" s="3">
        <f>C43+_xlfn.FORECAST.ETS.CONFINT(A43,$B$2:$B$40,$A$2:$A$40,0.9999,1,1)</f>
        <v>19.053607948836035</v>
      </c>
    </row>
    <row r="44" spans="1:5" x14ac:dyDescent="0.3">
      <c r="A44" s="2">
        <v>56</v>
      </c>
      <c r="C44" s="2">
        <f>_xlfn.FORECAST.ETS(A44,$B$2:$B$40,$A$2:$A$40,1,1)</f>
        <v>17.677801542506028</v>
      </c>
      <c r="D44" s="3">
        <f>C44-_xlfn.FORECAST.ETS.CONFINT(A44,$B$2:$B$40,$A$2:$A$40,0.9999,1,1)</f>
        <v>15.938191825243795</v>
      </c>
      <c r="E44" s="3">
        <f>C44+_xlfn.FORECAST.ETS.CONFINT(A44,$B$2:$B$40,$A$2:$A$40,0.9999,1,1)</f>
        <v>19.417411259768262</v>
      </c>
    </row>
    <row r="45" spans="1:5" x14ac:dyDescent="0.3">
      <c r="A45" s="2">
        <v>57</v>
      </c>
      <c r="C45" s="2">
        <f>_xlfn.FORECAST.ETS(A45,$B$2:$B$40,$A$2:$A$40,1,1)</f>
        <v>17.808038952865033</v>
      </c>
      <c r="D45" s="3">
        <f>C45-_xlfn.FORECAST.ETS.CONFINT(A45,$B$2:$B$40,$A$2:$A$40,0.9999,1,1)</f>
        <v>15.862317660154497</v>
      </c>
      <c r="E45" s="3">
        <f>C45+_xlfn.FORECAST.ETS.CONFINT(A45,$B$2:$B$40,$A$2:$A$40,0.9999,1,1)</f>
        <v>19.753760245575567</v>
      </c>
    </row>
    <row r="46" spans="1:5" x14ac:dyDescent="0.3">
      <c r="A46" s="2">
        <v>58</v>
      </c>
      <c r="C46" s="2">
        <f>_xlfn.FORECAST.ETS(A46,$B$2:$B$40,$A$2:$A$40,1,1)</f>
        <v>17.938276363224038</v>
      </c>
      <c r="D46" s="3">
        <f>C46-_xlfn.FORECAST.ETS.CONFINT(A46,$B$2:$B$40,$A$2:$A$40,0.9999,1,1)</f>
        <v>15.805921413303802</v>
      </c>
      <c r="E46" s="3">
        <f>C46+_xlfn.FORECAST.ETS.CONFINT(A46,$B$2:$B$40,$A$2:$A$40,0.9999,1,1)</f>
        <v>20.070631313144272</v>
      </c>
    </row>
    <row r="47" spans="1:5" x14ac:dyDescent="0.3">
      <c r="A47" s="2">
        <v>59</v>
      </c>
      <c r="C47" s="2">
        <f>_xlfn.FORECAST.ETS(A47,$B$2:$B$40,$A$2:$A$40,1,1)</f>
        <v>18.068513773583042</v>
      </c>
      <c r="D47" s="3">
        <f>C47-_xlfn.FORECAST.ETS.CONFINT(A47,$B$2:$B$40,$A$2:$A$40,0.9999,1,1)</f>
        <v>15.764265017016179</v>
      </c>
      <c r="E47" s="3">
        <f>C47+_xlfn.FORECAST.ETS.CONFINT(A47,$B$2:$B$40,$A$2:$A$40,0.9999,1,1)</f>
        <v>20.372762530149906</v>
      </c>
    </row>
    <row r="48" spans="1:5" x14ac:dyDescent="0.3">
      <c r="A48" s="2">
        <v>60</v>
      </c>
      <c r="C48" s="2">
        <f>_xlfn.FORECAST.ETS(A48,$B$2:$B$40,$A$2:$A$40,1,1)</f>
        <v>18.198751183942047</v>
      </c>
      <c r="D48" s="3">
        <f>C48-_xlfn.FORECAST.ETS.CONFINT(A48,$B$2:$B$40,$A$2:$A$40,0.9999,1,1)</f>
        <v>15.734261995266388</v>
      </c>
      <c r="E48" s="3">
        <f>C48+_xlfn.FORECAST.ETS.CONFINT(A48,$B$2:$B$40,$A$2:$A$40,0.9999,1,1)</f>
        <v>20.663240372617707</v>
      </c>
    </row>
    <row r="49" spans="1:5" x14ac:dyDescent="0.3">
      <c r="A49" s="2">
        <v>61</v>
      </c>
      <c r="C49" s="2">
        <f>_xlfn.FORECAST.ETS(A49,$B$2:$B$40,$A$2:$A$40,1,1)</f>
        <v>18.328988594301052</v>
      </c>
      <c r="D49" s="3">
        <f>C49-_xlfn.FORECAST.ETS.CONFINT(A49,$B$2:$B$40,$A$2:$A$40,0.9999,1,1)</f>
        <v>15.713769094441171</v>
      </c>
      <c r="E49" s="3">
        <f>C49+_xlfn.FORECAST.ETS.CONFINT(A49,$B$2:$B$40,$A$2:$A$40,0.9999,1,1)</f>
        <v>20.944208094160931</v>
      </c>
    </row>
    <row r="50" spans="1:5" x14ac:dyDescent="0.3">
      <c r="A50" s="2">
        <v>62</v>
      </c>
      <c r="C50" s="2">
        <f>_xlfn.FORECAST.ETS(A50,$B$2:$B$40,$A$2:$A$40,1,1)</f>
        <v>18.459226004660056</v>
      </c>
      <c r="D50" s="3">
        <f>C50-_xlfn.FORECAST.ETS.CONFINT(A50,$B$2:$B$40,$A$2:$A$40,0.9999,1,1)</f>
        <v>15.701226356490276</v>
      </c>
      <c r="E50" s="3">
        <f>C50+_xlfn.FORECAST.ETS.CONFINT(A50,$B$2:$B$40,$A$2:$A$40,0.9999,1,1)</f>
        <v>21.217225652829839</v>
      </c>
    </row>
    <row r="51" spans="1:5" x14ac:dyDescent="0.3">
      <c r="A51" s="2">
        <v>63</v>
      </c>
      <c r="C51" s="2">
        <f>_xlfn.FORECAST.ETS(A51,$B$2:$B$40,$A$2:$A$40,1,1)</f>
        <v>18.589463415019058</v>
      </c>
      <c r="D51" s="3">
        <f>C51-_xlfn.FORECAST.ETS.CONFINT(A51,$B$2:$B$40,$A$2:$A$40,0.9999,1,1)</f>
        <v>15.695456581096364</v>
      </c>
      <c r="E51" s="3">
        <f>C51+_xlfn.FORECAST.ETS.CONFINT(A51,$B$2:$B$40,$A$2:$A$40,0.9999,1,1)</f>
        <v>21.48347024894175</v>
      </c>
    </row>
    <row r="52" spans="1:5" x14ac:dyDescent="0.3">
      <c r="A52" s="2">
        <v>64</v>
      </c>
      <c r="C52" s="2">
        <f>_xlfn.FORECAST.ETS(A52,$B$2:$B$40,$A$2:$A$40,1,1)</f>
        <v>18.719700825378062</v>
      </c>
      <c r="D52" s="3">
        <f>C52-_xlfn.FORECAST.ETS.CONFINT(A52,$B$2:$B$40,$A$2:$A$40,0.9999,1,1)</f>
        <v>15.695545566131699</v>
      </c>
      <c r="E52" s="3">
        <f>C52+_xlfn.FORECAST.ETS.CONFINT(A52,$B$2:$B$40,$A$2:$A$40,0.9999,1,1)</f>
        <v>21.743856084624426</v>
      </c>
    </row>
    <row r="53" spans="1:5" x14ac:dyDescent="0.3">
      <c r="A53" s="2">
        <v>65</v>
      </c>
      <c r="C53" s="2">
        <f>_xlfn.FORECAST.ETS(A53,$B$2:$B$40,$A$2:$A$40,1,1)</f>
        <v>18.849938235737067</v>
      </c>
      <c r="D53" s="3">
        <f>C53-_xlfn.FORECAST.ETS.CONFINT(A53,$B$2:$B$40,$A$2:$A$40,0.9999,1,1)</f>
        <v>15.700766597967315</v>
      </c>
      <c r="E53" s="3">
        <f>C53+_xlfn.FORECAST.ETS.CONFINT(A53,$B$2:$B$40,$A$2:$A$40,0.9999,1,1)</f>
        <v>21.999109873506821</v>
      </c>
    </row>
    <row r="54" spans="1:5" x14ac:dyDescent="0.3">
      <c r="A54" s="2">
        <v>66</v>
      </c>
      <c r="C54" s="2">
        <f>_xlfn.FORECAST.ETS(A54,$B$2:$B$40,$A$2:$A$40,1,1)</f>
        <v>18.980175646096072</v>
      </c>
      <c r="D54" s="3">
        <f>C54-_xlfn.FORECAST.ETS.CONFINT(A54,$B$2:$B$40,$A$2:$A$40,0.9999,1,1)</f>
        <v>15.710530713656246</v>
      </c>
      <c r="E54" s="3">
        <f>C54+_xlfn.FORECAST.ETS.CONFINT(A54,$B$2:$B$40,$A$2:$A$40,0.9999,1,1)</f>
        <v>22.2498205785359</v>
      </c>
    </row>
    <row r="55" spans="1:5" x14ac:dyDescent="0.3">
      <c r="A55" s="2">
        <v>67</v>
      </c>
      <c r="C55" s="2">
        <f>_xlfn.FORECAST.ETS(A55,$B$2:$B$40,$A$2:$A$40,1,1)</f>
        <v>19.110413056455076</v>
      </c>
      <c r="D55" s="3">
        <f>C55-_xlfn.FORECAST.ETS.CONFINT(A55,$B$2:$B$40,$A$2:$A$40,0.9999,1,1)</f>
        <v>15.72435273722925</v>
      </c>
      <c r="E55" s="3">
        <f>C55+_xlfn.FORECAST.ETS.CONFINT(A55,$B$2:$B$40,$A$2:$A$40,0.9999,1,1)</f>
        <v>22.496473375680903</v>
      </c>
    </row>
    <row r="56" spans="1:5" x14ac:dyDescent="0.3">
      <c r="A56" s="2">
        <v>68</v>
      </c>
      <c r="C56" s="2">
        <f>_xlfn.FORECAST.ETS(A56,$B$2:$B$40,$A$2:$A$40,1,1)</f>
        <v>19.240650466814081</v>
      </c>
      <c r="D56" s="3">
        <f>C56-_xlfn.FORECAST.ETS.CONFINT(A56,$B$2:$B$40,$A$2:$A$40,0.9999,1,1)</f>
        <v>15.741827375991617</v>
      </c>
      <c r="E56" s="3">
        <f>C56+_xlfn.FORECAST.ETS.CONFINT(A56,$B$2:$B$40,$A$2:$A$40,0.9999,1,1)</f>
        <v>22.739473557636543</v>
      </c>
    </row>
    <row r="57" spans="1:5" x14ac:dyDescent="0.3">
      <c r="A57" s="2">
        <v>69</v>
      </c>
      <c r="C57" s="2">
        <f>_xlfn.FORECAST.ETS(A57,$B$2:$B$40,$A$2:$A$40,1,1)</f>
        <v>19.370887877173086</v>
      </c>
      <c r="D57" s="3">
        <f>C57-_xlfn.FORECAST.ETS.CONFINT(A57,$B$2:$B$40,$A$2:$A$40,0.9999,1,1)</f>
        <v>15.762611958723955</v>
      </c>
      <c r="E57" s="3">
        <f>C57+_xlfn.FORECAST.ETS.CONFINT(A57,$B$2:$B$40,$A$2:$A$40,0.9999,1,1)</f>
        <v>22.979163795622217</v>
      </c>
    </row>
    <row r="58" spans="1:5" x14ac:dyDescent="0.3">
      <c r="A58" s="2">
        <v>70</v>
      </c>
      <c r="C58" s="2">
        <f>_xlfn.FORECAST.ETS(A58,$B$2:$B$40,$A$2:$A$40,1,1)</f>
        <v>19.501125287532091</v>
      </c>
      <c r="D58" s="3">
        <f>C58-_xlfn.FORECAST.ETS.CONFINT(A58,$B$2:$B$40,$A$2:$A$40,0.9999,1,1)</f>
        <v>15.78641369079698</v>
      </c>
      <c r="E58" s="3">
        <f>C58+_xlfn.FORECAST.ETS.CONFINT(A58,$B$2:$B$40,$A$2:$A$40,0.9999,1,1)</f>
        <v>23.215836884267201</v>
      </c>
    </row>
    <row r="59" spans="1:5" x14ac:dyDescent="0.3">
      <c r="A59" s="2">
        <v>71</v>
      </c>
      <c r="C59" s="2">
        <f>_xlfn.FORECAST.ETS(A59,$B$2:$B$40,$A$2:$A$40,1,1)</f>
        <v>19.631362697891092</v>
      </c>
      <c r="D59" s="3">
        <f>C59-_xlfn.FORECAST.ETS.CONFINT(A59,$B$2:$B$40,$A$2:$A$40,0.9999,1,1)</f>
        <v>15.812980060730709</v>
      </c>
      <c r="E59" s="3">
        <f>C59+_xlfn.FORECAST.ETS.CONFINT(A59,$B$2:$B$40,$A$2:$A$40,0.9999,1,1)</f>
        <v>23.449745335051475</v>
      </c>
    </row>
    <row r="60" spans="1:5" x14ac:dyDescent="0.3">
      <c r="A60" s="2">
        <v>72</v>
      </c>
      <c r="C60" s="2">
        <f>_xlfn.FORECAST.ETS(A60,$B$2:$B$40,$A$2:$A$40,1,1)</f>
        <v>19.761600108250096</v>
      </c>
      <c r="D60" s="3">
        <f>C60-_xlfn.FORECAST.ETS.CONFINT(A60,$B$2:$B$40,$A$2:$A$40,0.9999,1,1)</f>
        <v>15.842091495256774</v>
      </c>
      <c r="E60" s="3">
        <f>C60+_xlfn.FORECAST.ETS.CONFINT(A60,$B$2:$B$40,$A$2:$A$40,0.9999,1,1)</f>
        <v>23.681108721243419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19" workbookViewId="0">
      <selection activeCell="C31" sqref="C31:C50"/>
    </sheetView>
  </sheetViews>
  <sheetFormatPr defaultRowHeight="16.5" x14ac:dyDescent="0.3"/>
  <cols>
    <col min="1" max="1" width="12.75" customWidth="1"/>
    <col min="4" max="5" width="15.25" customWidth="1"/>
    <col min="7" max="7" width="8.125" bestFit="1" customWidth="1"/>
    <col min="8" max="8" width="4.875" bestFit="1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G1" t="s">
        <v>17</v>
      </c>
      <c r="H1" t="s">
        <v>13</v>
      </c>
    </row>
    <row r="2" spans="1:8" x14ac:dyDescent="0.3">
      <c r="A2" s="2">
        <v>24</v>
      </c>
      <c r="B2" s="2">
        <v>13.849542252005017</v>
      </c>
      <c r="G2" t="s">
        <v>18</v>
      </c>
      <c r="H2" s="5">
        <f>_xlfn.FORECAST.ETS.STAT($B$2:$B$30,$A$2:$A$30,1,1,1)</f>
        <v>0.998</v>
      </c>
    </row>
    <row r="3" spans="1:8" x14ac:dyDescent="0.3">
      <c r="A3" s="2">
        <v>25</v>
      </c>
      <c r="B3" s="2">
        <v>14.136086097384098</v>
      </c>
      <c r="G3" t="s">
        <v>19</v>
      </c>
      <c r="H3" s="5">
        <f>_xlfn.FORECAST.ETS.STAT($B$2:$B$30,$A$2:$A$30,2,1,1)</f>
        <v>1E-3</v>
      </c>
    </row>
    <row r="4" spans="1:8" x14ac:dyDescent="0.3">
      <c r="A4" s="2">
        <v>26</v>
      </c>
      <c r="B4" s="2">
        <v>14.448087666692341</v>
      </c>
      <c r="G4" t="s">
        <v>20</v>
      </c>
      <c r="H4" s="5">
        <f>_xlfn.FORECAST.ETS.STAT($B$2:$B$30,$A$2:$A$30,3,1,1)</f>
        <v>2.2204460492503131E-16</v>
      </c>
    </row>
    <row r="5" spans="1:8" x14ac:dyDescent="0.3">
      <c r="A5" s="2">
        <v>27</v>
      </c>
      <c r="B5" s="2">
        <v>14.448087666692341</v>
      </c>
      <c r="G5" t="s">
        <v>21</v>
      </c>
      <c r="H5" s="5">
        <f>_xlfn.FORECAST.ETS.STAT($B$2:$B$30,$A$2:$A$30,4,1,1)</f>
        <v>0.727210920673108</v>
      </c>
    </row>
    <row r="6" spans="1:8" x14ac:dyDescent="0.3">
      <c r="A6" s="2">
        <v>28</v>
      </c>
      <c r="B6" s="2">
        <v>14.448087666692341</v>
      </c>
      <c r="G6" t="s">
        <v>22</v>
      </c>
      <c r="H6" s="5">
        <f>_xlfn.FORECAST.ETS.STAT($B$2:$B$30,$A$2:$A$30,5,1,1)</f>
        <v>6.4029461159874641E-3</v>
      </c>
    </row>
    <row r="7" spans="1:8" x14ac:dyDescent="0.3">
      <c r="A7" s="2">
        <v>29</v>
      </c>
      <c r="B7" s="2">
        <v>14.448087666692341</v>
      </c>
      <c r="G7" t="s">
        <v>23</v>
      </c>
      <c r="H7" s="5">
        <f>_xlfn.FORECAST.ETS.STAT($B$2:$B$30,$A$2:$A$30,6,1,1)</f>
        <v>0.10828087105113227</v>
      </c>
    </row>
    <row r="8" spans="1:8" x14ac:dyDescent="0.3">
      <c r="A8" s="2">
        <v>30</v>
      </c>
      <c r="B8" s="2">
        <v>14.679609571779755</v>
      </c>
      <c r="G8" t="s">
        <v>24</v>
      </c>
      <c r="H8" s="5">
        <f>_xlfn.FORECAST.ETS.STAT($B$2:$B$30,$A$2:$A$30,7,1,1)</f>
        <v>0.18010529102800216</v>
      </c>
    </row>
    <row r="9" spans="1:8" x14ac:dyDescent="0.3">
      <c r="A9" s="2">
        <v>31</v>
      </c>
      <c r="B9" s="2">
        <v>15.011147360775798</v>
      </c>
    </row>
    <row r="10" spans="1:8" x14ac:dyDescent="0.3">
      <c r="A10" s="2">
        <v>32</v>
      </c>
      <c r="B10" s="2">
        <v>15.04336227802113</v>
      </c>
    </row>
    <row r="11" spans="1:8" x14ac:dyDescent="0.3">
      <c r="A11" s="2">
        <v>33</v>
      </c>
      <c r="B11" s="2">
        <v>15.04336227802113</v>
      </c>
    </row>
    <row r="12" spans="1:8" x14ac:dyDescent="0.3">
      <c r="A12" s="2">
        <v>34</v>
      </c>
      <c r="B12" s="2">
        <v>15.245265839457462</v>
      </c>
    </row>
    <row r="13" spans="1:8" x14ac:dyDescent="0.3">
      <c r="A13" s="2">
        <v>35</v>
      </c>
      <c r="B13" s="2">
        <v>15.245265839457462</v>
      </c>
    </row>
    <row r="14" spans="1:8" x14ac:dyDescent="0.3">
      <c r="A14" s="2">
        <v>36</v>
      </c>
      <c r="B14" s="2">
        <v>15.409256652038909</v>
      </c>
    </row>
    <row r="15" spans="1:8" x14ac:dyDescent="0.3">
      <c r="A15" s="2">
        <v>37</v>
      </c>
      <c r="B15" s="2">
        <v>15.911796590437252</v>
      </c>
    </row>
    <row r="16" spans="1:8" x14ac:dyDescent="0.3">
      <c r="A16" s="2">
        <v>38</v>
      </c>
      <c r="B16" s="2">
        <v>16.021602716028241</v>
      </c>
    </row>
    <row r="17" spans="1:5" x14ac:dyDescent="0.3">
      <c r="A17" s="2">
        <v>39</v>
      </c>
      <c r="B17" s="2">
        <v>16.212847869308309</v>
      </c>
    </row>
    <row r="18" spans="1:5" x14ac:dyDescent="0.3">
      <c r="A18" s="2">
        <v>40</v>
      </c>
      <c r="B18" s="2">
        <v>16.24526583945746</v>
      </c>
    </row>
    <row r="19" spans="1:5" x14ac:dyDescent="0.3">
      <c r="A19" s="2">
        <v>41</v>
      </c>
      <c r="B19" s="2">
        <v>16.529721583080423</v>
      </c>
    </row>
    <row r="20" spans="1:5" x14ac:dyDescent="0.3">
      <c r="A20" s="2">
        <v>42</v>
      </c>
      <c r="B20" s="2">
        <v>16.529721583080423</v>
      </c>
    </row>
    <row r="21" spans="1:5" x14ac:dyDescent="0.3">
      <c r="A21" s="2">
        <v>43</v>
      </c>
      <c r="B21" s="2">
        <v>16.529721583080423</v>
      </c>
    </row>
    <row r="22" spans="1:5" x14ac:dyDescent="0.3">
      <c r="A22" s="2">
        <v>44</v>
      </c>
      <c r="B22" s="2">
        <v>16.529721583080423</v>
      </c>
    </row>
    <row r="23" spans="1:5" x14ac:dyDescent="0.3">
      <c r="A23" s="2">
        <v>45</v>
      </c>
      <c r="B23" s="2">
        <v>16.529721583080423</v>
      </c>
    </row>
    <row r="24" spans="1:5" x14ac:dyDescent="0.3">
      <c r="A24" s="2">
        <v>46</v>
      </c>
      <c r="B24" s="2">
        <v>16.529721583080423</v>
      </c>
    </row>
    <row r="25" spans="1:5" x14ac:dyDescent="0.3">
      <c r="A25" s="2">
        <v>47</v>
      </c>
      <c r="B25" s="2">
        <v>16.968551122766591</v>
      </c>
    </row>
    <row r="26" spans="1:5" x14ac:dyDescent="0.3">
      <c r="A26" s="2">
        <v>48</v>
      </c>
      <c r="B26" s="2">
        <v>16.968551122766591</v>
      </c>
    </row>
    <row r="27" spans="1:5" x14ac:dyDescent="0.3">
      <c r="A27" s="2">
        <v>49</v>
      </c>
      <c r="B27" s="2">
        <v>16.968551122766591</v>
      </c>
    </row>
    <row r="28" spans="1:5" x14ac:dyDescent="0.3">
      <c r="A28" s="2">
        <v>50</v>
      </c>
      <c r="B28" s="2">
        <v>16.968551122766591</v>
      </c>
    </row>
    <row r="29" spans="1:5" x14ac:dyDescent="0.3">
      <c r="A29" s="2">
        <v>51</v>
      </c>
      <c r="B29" s="2">
        <v>17.087426457036287</v>
      </c>
    </row>
    <row r="30" spans="1:5" x14ac:dyDescent="0.3">
      <c r="A30" s="2">
        <v>52</v>
      </c>
      <c r="B30" s="2">
        <v>17.156851901070013</v>
      </c>
      <c r="C30" s="2">
        <v>17.156851901070013</v>
      </c>
      <c r="D30" s="3">
        <v>17.156851901070013</v>
      </c>
      <c r="E30" s="3">
        <v>17.156851901070013</v>
      </c>
    </row>
    <row r="31" spans="1:5" x14ac:dyDescent="0.3">
      <c r="A31" s="2">
        <v>53</v>
      </c>
      <c r="C31" s="2">
        <f>_xlfn.FORECAST.ETS(A31,$B$2:$B$30,$A$2:$A$30,1,1)</f>
        <v>17.276691483719652</v>
      </c>
      <c r="D31" s="3">
        <f>C31-_xlfn.FORECAST.ETS.CONFINT(A31,$B$2:$B$30,$A$2:$A$30,0.9999,1,1)</f>
        <v>16.54547292000618</v>
      </c>
      <c r="E31" s="3">
        <f>C31+_xlfn.FORECAST.ETS.CONFINT(A31,$B$2:$B$30,$A$2:$A$30,0.9999,1,1)</f>
        <v>18.007910047433125</v>
      </c>
    </row>
    <row r="32" spans="1:5" x14ac:dyDescent="0.3">
      <c r="A32" s="2">
        <v>54</v>
      </c>
      <c r="C32" s="2">
        <f>_xlfn.FORECAST.ETS(A32,$B$2:$B$30,$A$2:$A$30,1,1)</f>
        <v>17.396531066369292</v>
      </c>
      <c r="D32" s="3">
        <f>C32-_xlfn.FORECAST.ETS.CONFINT(A32,$B$2:$B$30,$A$2:$A$30,0.9999,1,1)</f>
        <v>16.362948776784599</v>
      </c>
      <c r="E32" s="3">
        <f>C32+_xlfn.FORECAST.ETS.CONFINT(A32,$B$2:$B$30,$A$2:$A$30,0.9999,1,1)</f>
        <v>18.430113355953985</v>
      </c>
    </row>
    <row r="33" spans="1:5" x14ac:dyDescent="0.3">
      <c r="A33" s="2">
        <v>55</v>
      </c>
      <c r="C33" s="2">
        <f>_xlfn.FORECAST.ETS(A33,$B$2:$B$30,$A$2:$A$30,1,1)</f>
        <v>17.516370649018931</v>
      </c>
      <c r="D33" s="3">
        <f>C33-_xlfn.FORECAST.ETS.CONFINT(A33,$B$2:$B$30,$A$2:$A$30,0.9999,1,1)</f>
        <v>16.25028497369426</v>
      </c>
      <c r="E33" s="3">
        <f>C33+_xlfn.FORECAST.ETS.CONFINT(A33,$B$2:$B$30,$A$2:$A$30,0.9999,1,1)</f>
        <v>18.782456324343602</v>
      </c>
    </row>
    <row r="34" spans="1:5" x14ac:dyDescent="0.3">
      <c r="A34" s="2">
        <v>56</v>
      </c>
      <c r="C34" s="2">
        <f>_xlfn.FORECAST.ETS(A34,$B$2:$B$30,$A$2:$A$30,1,1)</f>
        <v>17.636210231668567</v>
      </c>
      <c r="D34" s="3">
        <f>C34-_xlfn.FORECAST.ETS.CONFINT(A34,$B$2:$B$30,$A$2:$A$30,0.9999,1,1)</f>
        <v>16.173772738632387</v>
      </c>
      <c r="E34" s="3">
        <f>C34+_xlfn.FORECAST.ETS.CONFINT(A34,$B$2:$B$30,$A$2:$A$30,0.9999,1,1)</f>
        <v>19.098647724704747</v>
      </c>
    </row>
    <row r="35" spans="1:5" x14ac:dyDescent="0.3">
      <c r="A35" s="2">
        <v>57</v>
      </c>
      <c r="C35" s="2">
        <f>_xlfn.FORECAST.ETS(A35,$B$2:$B$30,$A$2:$A$30,1,1)</f>
        <v>17.756049814318207</v>
      </c>
      <c r="D35" s="3">
        <f>C35-_xlfn.FORECAST.ETS.CONFINT(A35,$B$2:$B$30,$A$2:$A$30,0.9999,1,1)</f>
        <v>16.120340527791054</v>
      </c>
      <c r="E35" s="3">
        <f>C35+_xlfn.FORECAST.ETS.CONFINT(A35,$B$2:$B$30,$A$2:$A$30,0.9999,1,1)</f>
        <v>19.391759100845359</v>
      </c>
    </row>
    <row r="36" spans="1:5" x14ac:dyDescent="0.3">
      <c r="A36" s="2">
        <v>58</v>
      </c>
      <c r="C36" s="2">
        <f>_xlfn.FORECAST.ETS(A36,$B$2:$B$30,$A$2:$A$30,1,1)</f>
        <v>17.875889396967846</v>
      </c>
      <c r="D36" s="3">
        <f>C36-_xlfn.FORECAST.ETS.CONFINT(A36,$B$2:$B$30,$A$2:$A$30,0.9999,1,1)</f>
        <v>16.083282816146731</v>
      </c>
      <c r="E36" s="3">
        <f>C36+_xlfn.FORECAST.ETS.CONFINT(A36,$B$2:$B$30,$A$2:$A$30,0.9999,1,1)</f>
        <v>19.668495977788961</v>
      </c>
    </row>
    <row r="37" spans="1:5" x14ac:dyDescent="0.3">
      <c r="A37" s="2">
        <v>59</v>
      </c>
      <c r="C37" s="2">
        <f>_xlfn.FORECAST.ETS(A37,$B$2:$B$30,$A$2:$A$30,1,1)</f>
        <v>17.995728979617486</v>
      </c>
      <c r="D37" s="3">
        <f>C37-_xlfn.FORECAST.ETS.CONFINT(A37,$B$2:$B$30,$A$2:$A$30,0.9999,1,1)</f>
        <v>16.058616452913082</v>
      </c>
      <c r="E37" s="3">
        <f>C37+_xlfn.FORECAST.ETS.CONFINT(A37,$B$2:$B$30,$A$2:$A$30,0.9999,1,1)</f>
        <v>19.932841506321889</v>
      </c>
    </row>
    <row r="38" spans="1:5" x14ac:dyDescent="0.3">
      <c r="A38" s="2">
        <v>60</v>
      </c>
      <c r="C38" s="2">
        <f>_xlfn.FORECAST.ETS(A38,$B$2:$B$30,$A$2:$A$30,1,1)</f>
        <v>18.115568562267125</v>
      </c>
      <c r="D38" s="3">
        <f>C38-_xlfn.FORECAST.ETS.CONFINT(A38,$B$2:$B$30,$A$2:$A$30,0.9999,1,1)</f>
        <v>16.04374673065896</v>
      </c>
      <c r="E38" s="3">
        <f>C38+_xlfn.FORECAST.ETS.CONFINT(A38,$B$2:$B$30,$A$2:$A$30,0.9999,1,1)</f>
        <v>20.18739039387529</v>
      </c>
    </row>
    <row r="39" spans="1:5" x14ac:dyDescent="0.3">
      <c r="A39" s="2">
        <v>61</v>
      </c>
      <c r="C39" s="2">
        <f>_xlfn.FORECAST.ETS(A39,$B$2:$B$30,$A$2:$A$30,1,1)</f>
        <v>18.235408144916764</v>
      </c>
      <c r="D39" s="3">
        <f>C39-_xlfn.FORECAST.ETS.CONFINT(A39,$B$2:$B$30,$A$2:$A$30,0.9999,1,1)</f>
        <v>16.036871880625544</v>
      </c>
      <c r="E39" s="3">
        <f>C39+_xlfn.FORECAST.ETS.CONFINT(A39,$B$2:$B$30,$A$2:$A$30,0.9999,1,1)</f>
        <v>20.433944409207985</v>
      </c>
    </row>
    <row r="40" spans="1:5" x14ac:dyDescent="0.3">
      <c r="A40" s="2">
        <v>62</v>
      </c>
      <c r="C40" s="2">
        <f>_xlfn.FORECAST.ETS(A40,$B$2:$B$30,$A$2:$A$30,1,1)</f>
        <v>18.3552477275664</v>
      </c>
      <c r="D40" s="3">
        <f>C40-_xlfn.FORECAST.ETS.CONFINT(A40,$B$2:$B$30,$A$2:$A$30,0.9999,1,1)</f>
        <v>16.036680493065216</v>
      </c>
      <c r="E40" s="3">
        <f>C40+_xlfn.FORECAST.ETS.CONFINT(A40,$B$2:$B$30,$A$2:$A$30,0.9999,1,1)</f>
        <v>20.673814962067585</v>
      </c>
    </row>
    <row r="41" spans="1:5" x14ac:dyDescent="0.3">
      <c r="A41" s="2">
        <v>63</v>
      </c>
      <c r="C41" s="2">
        <f>_xlfn.FORECAST.ETS(A41,$B$2:$B$30,$A$2:$A$30,1,1)</f>
        <v>18.47508731021604</v>
      </c>
      <c r="D41" s="3">
        <f>C41-_xlfn.FORECAST.ETS.CONFINT(A41,$B$2:$B$30,$A$2:$A$30,0.9999,1,1)</f>
        <v>16.042182931127954</v>
      </c>
      <c r="E41" s="3">
        <f>C41+_xlfn.FORECAST.ETS.CONFINT(A41,$B$2:$B$30,$A$2:$A$30,0.9999,1,1)</f>
        <v>20.907991689304126</v>
      </c>
    </row>
    <row r="42" spans="1:5" x14ac:dyDescent="0.3">
      <c r="A42" s="2">
        <v>64</v>
      </c>
      <c r="C42" s="2">
        <f>_xlfn.FORECAST.ETS(A42,$B$2:$B$30,$A$2:$A$30,1,1)</f>
        <v>18.594926892865679</v>
      </c>
      <c r="D42" s="3">
        <f>C42-_xlfn.FORECAST.ETS.CONFINT(A42,$B$2:$B$30,$A$2:$A$30,0.9999,1,1)</f>
        <v>16.052610652620309</v>
      </c>
      <c r="E42" s="3">
        <f>C42+_xlfn.FORECAST.ETS.CONFINT(A42,$B$2:$B$30,$A$2:$A$30,0.9999,1,1)</f>
        <v>21.137243133111049</v>
      </c>
    </row>
    <row r="43" spans="1:5" x14ac:dyDescent="0.3">
      <c r="A43" s="2">
        <v>65</v>
      </c>
      <c r="C43" s="2">
        <f>_xlfn.FORECAST.ETS(A43,$B$2:$B$30,$A$2:$A$30,1,1)</f>
        <v>18.714766475515319</v>
      </c>
      <c r="D43" s="3">
        <f>C43-_xlfn.FORECAST.ETS.CONFINT(A43,$B$2:$B$30,$A$2:$A$30,0.9999,1,1)</f>
        <v>16.06735273128271</v>
      </c>
      <c r="E43" s="3">
        <f>C43+_xlfn.FORECAST.ETS.CONFINT(A43,$B$2:$B$30,$A$2:$A$30,0.9999,1,1)</f>
        <v>21.362180219747927</v>
      </c>
    </row>
    <row r="44" spans="1:5" x14ac:dyDescent="0.3">
      <c r="A44" s="2">
        <v>66</v>
      </c>
      <c r="C44" s="2">
        <f>_xlfn.FORECAST.ETS(A44,$B$2:$B$30,$A$2:$A$30,1,1)</f>
        <v>18.834606058164958</v>
      </c>
      <c r="D44" s="3">
        <f>C44-_xlfn.FORECAST.ETS.CONFINT(A44,$B$2:$B$30,$A$2:$A$30,0.9999,1,1)</f>
        <v>16.085914043704939</v>
      </c>
      <c r="E44" s="3">
        <f>C44+_xlfn.FORECAST.ETS.CONFINT(A44,$B$2:$B$30,$A$2:$A$30,0.9999,1,1)</f>
        <v>21.583298072624977</v>
      </c>
    </row>
    <row r="45" spans="1:5" x14ac:dyDescent="0.3">
      <c r="A45" s="2">
        <v>67</v>
      </c>
      <c r="C45" s="2">
        <f>_xlfn.FORECAST.ETS(A45,$B$2:$B$30,$A$2:$A$30,1,1)</f>
        <v>18.954445640814598</v>
      </c>
      <c r="D45" s="3">
        <f>C45-_xlfn.FORECAST.ETS.CONFINT(A45,$B$2:$B$30,$A$2:$A$30,0.9999,1,1)</f>
        <v>16.107886717062939</v>
      </c>
      <c r="E45" s="3">
        <f>C45+_xlfn.FORECAST.ETS.CONFINT(A45,$B$2:$B$30,$A$2:$A$30,0.9999,1,1)</f>
        <v>21.801004564566256</v>
      </c>
    </row>
    <row r="46" spans="1:5" x14ac:dyDescent="0.3">
      <c r="A46" s="2">
        <v>68</v>
      </c>
      <c r="C46" s="2">
        <f>_xlfn.FORECAST.ETS(A46,$B$2:$B$30,$A$2:$A$30,1,1)</f>
        <v>19.074285223464233</v>
      </c>
      <c r="D46" s="3">
        <f>C46-_xlfn.FORECAST.ETS.CONFINT(A46,$B$2:$B$30,$A$2:$A$30,0.9999,1,1)</f>
        <v>16.132930033995503</v>
      </c>
      <c r="E46" s="3">
        <f>C46+_xlfn.FORECAST.ETS.CONFINT(A46,$B$2:$B$30,$A$2:$A$30,0.9999,1,1)</f>
        <v>22.015640412932964</v>
      </c>
    </row>
    <row r="47" spans="1:5" x14ac:dyDescent="0.3">
      <c r="A47" s="2">
        <v>69</v>
      </c>
      <c r="C47" s="2">
        <f>_xlfn.FORECAST.ETS(A47,$B$2:$B$30,$A$2:$A$30,1,1)</f>
        <v>19.194124806113873</v>
      </c>
      <c r="D47" s="3">
        <f>C47-_xlfn.FORECAST.ETS.CONFINT(A47,$B$2:$B$30,$A$2:$A$30,0.9999,1,1)</f>
        <v>16.160755921129589</v>
      </c>
      <c r="E47" s="3">
        <f>C47+_xlfn.FORECAST.ETS.CONFINT(A47,$B$2:$B$30,$A$2:$A$30,0.9999,1,1)</f>
        <v>22.227493691098157</v>
      </c>
    </row>
    <row r="48" spans="1:5" x14ac:dyDescent="0.3">
      <c r="A48" s="2">
        <v>70</v>
      </c>
      <c r="C48" s="2">
        <f>_xlfn.FORECAST.ETS(A48,$B$2:$B$30,$A$2:$A$30,1,1)</f>
        <v>19.313964388763512</v>
      </c>
      <c r="D48" s="3">
        <f>C48-_xlfn.FORECAST.ETS.CONFINT(A48,$B$2:$B$30,$A$2:$A$30,0.9999,1,1)</f>
        <v>16.191118234839202</v>
      </c>
      <c r="E48" s="3">
        <f>C48+_xlfn.FORECAST.ETS.CONFINT(A48,$B$2:$B$30,$A$2:$A$30,0.9999,1,1)</f>
        <v>22.436810542687823</v>
      </c>
    </row>
    <row r="49" spans="1:5" x14ac:dyDescent="0.3">
      <c r="A49" s="2">
        <v>71</v>
      </c>
      <c r="C49" s="2">
        <f>_xlfn.FORECAST.ETS(A49,$B$2:$B$30,$A$2:$A$30,1,1)</f>
        <v>19.433803971413152</v>
      </c>
      <c r="D49" s="3">
        <f>C49-_xlfn.FORECAST.ETS.CONFINT(A49,$B$2:$B$30,$A$2:$A$30,0.9999,1,1)</f>
        <v>16.22380469632866</v>
      </c>
      <c r="E49" s="3">
        <f>C49+_xlfn.FORECAST.ETS.CONFINT(A49,$B$2:$B$30,$A$2:$A$30,0.9999,1,1)</f>
        <v>22.643803246497644</v>
      </c>
    </row>
    <row r="50" spans="1:5" x14ac:dyDescent="0.3">
      <c r="A50" s="2">
        <v>72</v>
      </c>
      <c r="C50" s="2">
        <f>_xlfn.FORECAST.ETS(A50,$B$2:$B$30,$A$2:$A$30,1,1)</f>
        <v>19.553643554062791</v>
      </c>
      <c r="D50" s="3">
        <f>C50-_xlfn.FORECAST.ETS.CONFINT(A50,$B$2:$B$30,$A$2:$A$30,0.9999,1,1)</f>
        <v>16.258630716964682</v>
      </c>
      <c r="E50" s="3">
        <f>C50+_xlfn.FORECAST.ETS.CONFINT(A50,$B$2:$B$30,$A$2:$A$30,0.9999,1,1)</f>
        <v>22.848656391160901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3" workbookViewId="0">
      <selection activeCell="C21" sqref="C21:C40"/>
    </sheetView>
  </sheetViews>
  <sheetFormatPr defaultRowHeight="16.5" x14ac:dyDescent="0.3"/>
  <cols>
    <col min="1" max="1" width="12.75" customWidth="1"/>
    <col min="4" max="5" width="15.25" customWidth="1"/>
    <col min="7" max="7" width="8.125" bestFit="1" customWidth="1"/>
    <col min="8" max="8" width="4.875" bestFit="1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G1" t="s">
        <v>17</v>
      </c>
      <c r="H1" t="s">
        <v>13</v>
      </c>
    </row>
    <row r="2" spans="1:8" x14ac:dyDescent="0.3">
      <c r="A2" s="2">
        <v>34</v>
      </c>
      <c r="B2" s="2">
        <v>15.245265839457462</v>
      </c>
      <c r="G2" t="s">
        <v>18</v>
      </c>
      <c r="H2" s="5">
        <f>_xlfn.FORECAST.ETS.STAT($B$2:$B$20,$A$2:$A$20,1,1,1)</f>
        <v>0.9</v>
      </c>
    </row>
    <row r="3" spans="1:8" x14ac:dyDescent="0.3">
      <c r="A3" s="2">
        <v>35</v>
      </c>
      <c r="B3" s="2">
        <v>15.245265839457462</v>
      </c>
      <c r="G3" t="s">
        <v>19</v>
      </c>
      <c r="H3" s="5">
        <f>_xlfn.FORECAST.ETS.STAT($B$2:$B$20,$A$2:$A$20,2,1,1)</f>
        <v>1E-3</v>
      </c>
    </row>
    <row r="4" spans="1:8" x14ac:dyDescent="0.3">
      <c r="A4" s="2">
        <v>36</v>
      </c>
      <c r="B4" s="2">
        <v>15.409256652038909</v>
      </c>
      <c r="G4" t="s">
        <v>20</v>
      </c>
      <c r="H4" s="5">
        <f>_xlfn.FORECAST.ETS.STAT($B$2:$B$20,$A$2:$A$20,3,1,1)</f>
        <v>2.2204460492503131E-16</v>
      </c>
    </row>
    <row r="5" spans="1:8" x14ac:dyDescent="0.3">
      <c r="A5" s="2">
        <v>37</v>
      </c>
      <c r="B5" s="2">
        <v>15.911796590437252</v>
      </c>
      <c r="G5" t="s">
        <v>21</v>
      </c>
      <c r="H5" s="5">
        <f>_xlfn.FORECAST.ETS.STAT($B$2:$B$20,$A$2:$A$20,4,1,1)</f>
        <v>0.93832501624253573</v>
      </c>
    </row>
    <row r="6" spans="1:8" x14ac:dyDescent="0.3">
      <c r="A6" s="2">
        <v>38</v>
      </c>
      <c r="B6" s="2">
        <v>16.021602716028241</v>
      </c>
      <c r="G6" t="s">
        <v>22</v>
      </c>
      <c r="H6" s="5">
        <f>_xlfn.FORECAST.ETS.STAT($B$2:$B$20,$A$2:$A$20,5,1,1)</f>
        <v>6.4948672533000577E-3</v>
      </c>
    </row>
    <row r="7" spans="1:8" x14ac:dyDescent="0.3">
      <c r="A7" s="2">
        <v>39</v>
      </c>
      <c r="B7" s="2">
        <v>16.212847869308309</v>
      </c>
      <c r="G7" t="s">
        <v>23</v>
      </c>
      <c r="H7" s="5">
        <f>_xlfn.FORECAST.ETS.STAT($B$2:$B$20,$A$2:$A$20,6,1,1)</f>
        <v>0.10956699604525763</v>
      </c>
    </row>
    <row r="8" spans="1:8" x14ac:dyDescent="0.3">
      <c r="A8" s="2">
        <v>40</v>
      </c>
      <c r="B8" s="2">
        <v>16.24526583945746</v>
      </c>
      <c r="G8" t="s">
        <v>24</v>
      </c>
      <c r="H8" s="5">
        <f>_xlfn.FORECAST.ETS.STAT($B$2:$B$20,$A$2:$A$20,7,1,1)</f>
        <v>0.14606418954413861</v>
      </c>
    </row>
    <row r="9" spans="1:8" x14ac:dyDescent="0.3">
      <c r="A9" s="2">
        <v>41</v>
      </c>
      <c r="B9" s="2">
        <v>16.529721583080423</v>
      </c>
    </row>
    <row r="10" spans="1:8" x14ac:dyDescent="0.3">
      <c r="A10" s="2">
        <v>42</v>
      </c>
      <c r="B10" s="2">
        <v>16.529721583080423</v>
      </c>
    </row>
    <row r="11" spans="1:8" x14ac:dyDescent="0.3">
      <c r="A11" s="2">
        <v>43</v>
      </c>
      <c r="B11" s="2">
        <v>16.529721583080423</v>
      </c>
    </row>
    <row r="12" spans="1:8" x14ac:dyDescent="0.3">
      <c r="A12" s="2">
        <v>44</v>
      </c>
      <c r="B12" s="2">
        <v>16.529721583080423</v>
      </c>
    </row>
    <row r="13" spans="1:8" x14ac:dyDescent="0.3">
      <c r="A13" s="2">
        <v>45</v>
      </c>
      <c r="B13" s="2">
        <v>16.529721583080423</v>
      </c>
    </row>
    <row r="14" spans="1:8" x14ac:dyDescent="0.3">
      <c r="A14" s="2">
        <v>46</v>
      </c>
      <c r="B14" s="2">
        <v>16.529721583080423</v>
      </c>
    </row>
    <row r="15" spans="1:8" x14ac:dyDescent="0.3">
      <c r="A15" s="2">
        <v>47</v>
      </c>
      <c r="B15" s="2">
        <v>16.968551122766591</v>
      </c>
    </row>
    <row r="16" spans="1:8" x14ac:dyDescent="0.3">
      <c r="A16" s="2">
        <v>48</v>
      </c>
      <c r="B16" s="2">
        <v>16.968551122766591</v>
      </c>
    </row>
    <row r="17" spans="1:5" x14ac:dyDescent="0.3">
      <c r="A17" s="2">
        <v>49</v>
      </c>
      <c r="B17" s="2">
        <v>16.968551122766591</v>
      </c>
    </row>
    <row r="18" spans="1:5" x14ac:dyDescent="0.3">
      <c r="A18" s="2">
        <v>50</v>
      </c>
      <c r="B18" s="2">
        <v>16.968551122766591</v>
      </c>
    </row>
    <row r="19" spans="1:5" x14ac:dyDescent="0.3">
      <c r="A19" s="2">
        <v>51</v>
      </c>
      <c r="B19" s="2">
        <v>17.087426457036287</v>
      </c>
    </row>
    <row r="20" spans="1:5" x14ac:dyDescent="0.3">
      <c r="A20" s="2">
        <v>52</v>
      </c>
      <c r="B20" s="2">
        <v>17.156851901070013</v>
      </c>
      <c r="C20" s="2">
        <v>17.156851901070013</v>
      </c>
      <c r="D20" s="3">
        <v>17.156851901070013</v>
      </c>
      <c r="E20" s="3">
        <v>17.156851901070013</v>
      </c>
    </row>
    <row r="21" spans="1:5" x14ac:dyDescent="0.3">
      <c r="A21" s="2">
        <v>53</v>
      </c>
      <c r="C21" s="2">
        <f>_xlfn.FORECAST.ETS(A21,$B$2:$B$20,$A$2:$A$20,1,1)</f>
        <v>17.261514078922627</v>
      </c>
      <c r="D21" s="3">
        <f>C21-_xlfn.FORECAST.ETS.CONFINT(A21,$B$2:$B$20,$A$2:$A$20,0.9999,1,1)</f>
        <v>16.68414225984694</v>
      </c>
      <c r="E21" s="3">
        <f>C21+_xlfn.FORECAST.ETS.CONFINT(A21,$B$2:$B$20,$A$2:$A$20,0.9999,1,1)</f>
        <v>17.838885897998313</v>
      </c>
    </row>
    <row r="22" spans="1:5" x14ac:dyDescent="0.3">
      <c r="A22" s="2">
        <v>54</v>
      </c>
      <c r="C22" s="2">
        <f>_xlfn.FORECAST.ETS(A22,$B$2:$B$20,$A$2:$A$20,1,1)</f>
        <v>17.363025388144369</v>
      </c>
      <c r="D22" s="3">
        <f>C22-_xlfn.FORECAST.ETS.CONFINT(A22,$B$2:$B$20,$A$2:$A$20,0.9999,1,1)</f>
        <v>16.585864689345684</v>
      </c>
      <c r="E22" s="3">
        <f>C22+_xlfn.FORECAST.ETS.CONFINT(A22,$B$2:$B$20,$A$2:$A$20,0.9999,1,1)</f>
        <v>18.140186086943054</v>
      </c>
    </row>
    <row r="23" spans="1:5" x14ac:dyDescent="0.3">
      <c r="A23" s="2">
        <v>55</v>
      </c>
      <c r="C23" s="2">
        <f>_xlfn.FORECAST.ETS(A23,$B$2:$B$20,$A$2:$A$20,1,1)</f>
        <v>17.464536697366107</v>
      </c>
      <c r="D23" s="3">
        <f>C23-_xlfn.FORECAST.ETS.CONFINT(A23,$B$2:$B$20,$A$2:$A$20,0.9999,1,1)</f>
        <v>16.529015275421187</v>
      </c>
      <c r="E23" s="3">
        <f>C23+_xlfn.FORECAST.ETS.CONFINT(A23,$B$2:$B$20,$A$2:$A$20,0.9999,1,1)</f>
        <v>18.400058119311026</v>
      </c>
    </row>
    <row r="24" spans="1:5" x14ac:dyDescent="0.3">
      <c r="A24" s="2">
        <v>56</v>
      </c>
      <c r="C24" s="2">
        <f>_xlfn.FORECAST.ETS(A24,$B$2:$B$20,$A$2:$A$20,1,1)</f>
        <v>17.566048006587845</v>
      </c>
      <c r="D24" s="3">
        <f>C24-_xlfn.FORECAST.ETS.CONFINT(A24,$B$2:$B$20,$A$2:$A$20,0.9999,1,1)</f>
        <v>16.49505611975539</v>
      </c>
      <c r="E24" s="3">
        <f>C24+_xlfn.FORECAST.ETS.CONFINT(A24,$B$2:$B$20,$A$2:$A$20,0.9999,1,1)</f>
        <v>18.637039893420301</v>
      </c>
    </row>
    <row r="25" spans="1:5" x14ac:dyDescent="0.3">
      <c r="A25" s="2">
        <v>57</v>
      </c>
      <c r="C25" s="2">
        <f>_xlfn.FORECAST.ETS(A25,$B$2:$B$20,$A$2:$A$20,1,1)</f>
        <v>17.667559315809584</v>
      </c>
      <c r="D25" s="3">
        <f>C25-_xlfn.FORECAST.ETS.CONFINT(A25,$B$2:$B$20,$A$2:$A$20,0.9999,1,1)</f>
        <v>16.476152881924406</v>
      </c>
      <c r="E25" s="3">
        <f>C25+_xlfn.FORECAST.ETS.CONFINT(A25,$B$2:$B$20,$A$2:$A$20,0.9999,1,1)</f>
        <v>18.858965749694761</v>
      </c>
    </row>
    <row r="26" spans="1:5" x14ac:dyDescent="0.3">
      <c r="A26" s="2">
        <v>58</v>
      </c>
      <c r="C26" s="2">
        <f>_xlfn.FORECAST.ETS(A26,$B$2:$B$20,$A$2:$A$20,1,1)</f>
        <v>17.769070625031326</v>
      </c>
      <c r="D26" s="3">
        <f>C26-_xlfn.FORECAST.ETS.CONFINT(A26,$B$2:$B$20,$A$2:$A$20,0.9999,1,1)</f>
        <v>16.4681178953903</v>
      </c>
      <c r="E26" s="3">
        <f>C26+_xlfn.FORECAST.ETS.CONFINT(A26,$B$2:$B$20,$A$2:$A$20,0.9999,1,1)</f>
        <v>19.070023354672351</v>
      </c>
    </row>
    <row r="27" spans="1:5" x14ac:dyDescent="0.3">
      <c r="A27" s="2">
        <v>59</v>
      </c>
      <c r="C27" s="2">
        <f>_xlfn.FORECAST.ETS(A27,$B$2:$B$20,$A$2:$A$20,1,1)</f>
        <v>17.870581934253064</v>
      </c>
      <c r="D27" s="3">
        <f>C27-_xlfn.FORECAST.ETS.CONFINT(A27,$B$2:$B$20,$A$2:$A$20,0.9999,1,1)</f>
        <v>16.468401335845815</v>
      </c>
      <c r="E27" s="3">
        <f>C27+_xlfn.FORECAST.ETS.CONFINT(A27,$B$2:$B$20,$A$2:$A$20,0.9999,1,1)</f>
        <v>19.272762532660312</v>
      </c>
    </row>
    <row r="28" spans="1:5" x14ac:dyDescent="0.3">
      <c r="A28" s="2">
        <v>60</v>
      </c>
      <c r="C28" s="2">
        <f>_xlfn.FORECAST.ETS(A28,$B$2:$B$20,$A$2:$A$20,1,1)</f>
        <v>17.972093243474802</v>
      </c>
      <c r="D28" s="3">
        <f>C28-_xlfn.FORECAST.ETS.CONFINT(A28,$B$2:$B$20,$A$2:$A$20,0.9999,1,1)</f>
        <v>16.475314290259853</v>
      </c>
      <c r="E28" s="3">
        <f>C28+_xlfn.FORECAST.ETS.CONFINT(A28,$B$2:$B$20,$A$2:$A$20,0.9999,1,1)</f>
        <v>19.468872196689752</v>
      </c>
    </row>
    <row r="29" spans="1:5" x14ac:dyDescent="0.3">
      <c r="A29" s="2">
        <v>61</v>
      </c>
      <c r="C29" s="2">
        <f>_xlfn.FORECAST.ETS(A29,$B$2:$B$20,$A$2:$A$20,1,1)</f>
        <v>18.073604552696544</v>
      </c>
      <c r="D29" s="3">
        <f>C29-_xlfn.FORECAST.ETS.CONFINT(A29,$B$2:$B$20,$A$2:$A$20,0.9999,1,1)</f>
        <v>16.487669786008624</v>
      </c>
      <c r="E29" s="3">
        <f>C29+_xlfn.FORECAST.ETS.CONFINT(A29,$B$2:$B$20,$A$2:$A$20,0.9999,1,1)</f>
        <v>19.659539319384464</v>
      </c>
    </row>
    <row r="30" spans="1:5" x14ac:dyDescent="0.3">
      <c r="A30" s="2">
        <v>62</v>
      </c>
      <c r="C30" s="2">
        <f>_xlfn.FORECAST.ETS(A30,$B$2:$B$20,$A$2:$A$20,1,1)</f>
        <v>18.175115861918282</v>
      </c>
      <c r="D30" s="3">
        <f>C30-_xlfn.FORECAST.ETS.CONFINT(A30,$B$2:$B$20,$A$2:$A$20,0.9999,1,1)</f>
        <v>16.504595989102391</v>
      </c>
      <c r="E30" s="3">
        <f>C30+_xlfn.FORECAST.ETS.CONFINT(A30,$B$2:$B$20,$A$2:$A$20,0.9999,1,1)</f>
        <v>19.845635734734174</v>
      </c>
    </row>
    <row r="31" spans="1:5" x14ac:dyDescent="0.3">
      <c r="A31" s="2">
        <v>63</v>
      </c>
      <c r="C31" s="2">
        <f>_xlfn.FORECAST.ETS(A31,$B$2:$B$20,$A$2:$A$20,1,1)</f>
        <v>18.276627171140021</v>
      </c>
      <c r="D31" s="3">
        <f>C31-_xlfn.FORECAST.ETS.CONFINT(A31,$B$2:$B$20,$A$2:$A$20,0.9999,1,1)</f>
        <v>16.525430270345101</v>
      </c>
      <c r="E31" s="3">
        <f>C31+_xlfn.FORECAST.ETS.CONFINT(A31,$B$2:$B$20,$A$2:$A$20,0.9999,1,1)</f>
        <v>20.027824071934941</v>
      </c>
    </row>
    <row r="32" spans="1:5" x14ac:dyDescent="0.3">
      <c r="A32" s="2">
        <v>64</v>
      </c>
      <c r="C32" s="2">
        <f>_xlfn.FORECAST.ETS(A32,$B$2:$B$20,$A$2:$A$20,1,1)</f>
        <v>18.378138480361763</v>
      </c>
      <c r="D32" s="3">
        <f>C32-_xlfn.FORECAST.ETS.CONFINT(A32,$B$2:$B$20,$A$2:$A$20,0.9999,1,1)</f>
        <v>16.549655073122675</v>
      </c>
      <c r="E32" s="3">
        <f>C32+_xlfn.FORECAST.ETS.CONFINT(A32,$B$2:$B$20,$A$2:$A$20,0.9999,1,1)</f>
        <v>20.20662188760085</v>
      </c>
    </row>
    <row r="33" spans="1:5" x14ac:dyDescent="0.3">
      <c r="A33" s="2">
        <v>65</v>
      </c>
      <c r="C33" s="2">
        <f>_xlfn.FORECAST.ETS(A33,$B$2:$B$20,$A$2:$A$20,1,1)</f>
        <v>18.479649789583501</v>
      </c>
      <c r="D33" s="3">
        <f>C33-_xlfn.FORECAST.ETS.CONFINT(A33,$B$2:$B$20,$A$2:$A$20,0.9999,1,1)</f>
        <v>16.576857034769144</v>
      </c>
      <c r="E33" s="3">
        <f>C33+_xlfn.FORECAST.ETS.CONFINT(A33,$B$2:$B$20,$A$2:$A$20,0.9999,1,1)</f>
        <v>20.382442544397858</v>
      </c>
    </row>
    <row r="34" spans="1:5" x14ac:dyDescent="0.3">
      <c r="A34" s="2">
        <v>66</v>
      </c>
      <c r="C34" s="2">
        <f>_xlfn.FORECAST.ETS(A34,$B$2:$B$20,$A$2:$A$20,1,1)</f>
        <v>18.581161098805239</v>
      </c>
      <c r="D34" s="3">
        <f>C34-_xlfn.FORECAST.ETS.CONFINT(A34,$B$2:$B$20,$A$2:$A$20,0.9999,1,1)</f>
        <v>16.606699819431487</v>
      </c>
      <c r="E34" s="3">
        <f>C34+_xlfn.FORECAST.ETS.CONFINT(A34,$B$2:$B$20,$A$2:$A$20,0.9999,1,1)</f>
        <v>20.555622378178992</v>
      </c>
    </row>
    <row r="35" spans="1:5" x14ac:dyDescent="0.3">
      <c r="A35" s="2">
        <v>67</v>
      </c>
      <c r="C35" s="2">
        <f>_xlfn.FORECAST.ETS(A35,$B$2:$B$20,$A$2:$A$20,1,1)</f>
        <v>18.682672408026978</v>
      </c>
      <c r="D35" s="3">
        <f>C35-_xlfn.FORECAST.ETS.CONFINT(A35,$B$2:$B$20,$A$2:$A$20,0.9999,1,1)</f>
        <v>16.638905428848147</v>
      </c>
      <c r="E35" s="3">
        <f>C35+_xlfn.FORECAST.ETS.CONFINT(A35,$B$2:$B$20,$A$2:$A$20,0.9999,1,1)</f>
        <v>20.726439387205808</v>
      </c>
    </row>
    <row r="36" spans="1:5" x14ac:dyDescent="0.3">
      <c r="A36" s="2">
        <v>68</v>
      </c>
      <c r="C36" s="2">
        <f>_xlfn.FORECAST.ETS(A36,$B$2:$B$20,$A$2:$A$20,1,1)</f>
        <v>18.78418371724872</v>
      </c>
      <c r="D36" s="3">
        <f>C36-_xlfn.FORECAST.ETS.CONFINT(A36,$B$2:$B$20,$A$2:$A$20,0.9999,1,1)</f>
        <v>16.673240966059804</v>
      </c>
      <c r="E36" s="3">
        <f>C36+_xlfn.FORECAST.ETS.CONFINT(A36,$B$2:$B$20,$A$2:$A$20,0.9999,1,1)</f>
        <v>20.895126468437635</v>
      </c>
    </row>
    <row r="37" spans="1:5" x14ac:dyDescent="0.3">
      <c r="A37" s="2">
        <v>69</v>
      </c>
      <c r="C37" s="2">
        <f>_xlfn.FORECAST.ETS(A37,$B$2:$B$20,$A$2:$A$20,1,1)</f>
        <v>18.885695026470458</v>
      </c>
      <c r="D37" s="3">
        <f>C37-_xlfn.FORECAST.ETS.CONFINT(A37,$B$2:$B$20,$A$2:$A$20,0.9999,1,1)</f>
        <v>16.709509025387721</v>
      </c>
      <c r="E37" s="3">
        <f>C37+_xlfn.FORECAST.ETS.CONFINT(A37,$B$2:$B$20,$A$2:$A$20,0.9999,1,1)</f>
        <v>21.061881027553195</v>
      </c>
    </row>
    <row r="38" spans="1:5" x14ac:dyDescent="0.3">
      <c r="A38" s="2">
        <v>70</v>
      </c>
      <c r="C38" s="2">
        <f>_xlfn.FORECAST.ETS(A38,$B$2:$B$20,$A$2:$A$20,1,1)</f>
        <v>18.987206335692196</v>
      </c>
      <c r="D38" s="3">
        <f>C38-_xlfn.FORECAST.ETS.CONFINT(A38,$B$2:$B$20,$A$2:$A$20,0.9999,1,1)</f>
        <v>16.747540563878793</v>
      </c>
      <c r="E38" s="3">
        <f>C38+_xlfn.FORECAST.ETS.CONFINT(A38,$B$2:$B$20,$A$2:$A$20,0.9999,1,1)</f>
        <v>21.226872107505599</v>
      </c>
    </row>
    <row r="39" spans="1:5" x14ac:dyDescent="0.3">
      <c r="A39" s="2">
        <v>71</v>
      </c>
      <c r="C39" s="2">
        <f>_xlfn.FORECAST.ETS(A39,$B$2:$B$20,$A$2:$A$20,1,1)</f>
        <v>19.088717644913935</v>
      </c>
      <c r="D39" s="3">
        <f>C39-_xlfn.FORECAST.ETS.CONFINT(A39,$B$2:$B$20,$A$2:$A$20,0.9999,1,1)</f>
        <v>16.787189513457442</v>
      </c>
      <c r="E39" s="3">
        <f>C39+_xlfn.FORECAST.ETS.CONFINT(A39,$B$2:$B$20,$A$2:$A$20,0.9999,1,1)</f>
        <v>21.390245776370428</v>
      </c>
    </row>
    <row r="40" spans="1:5" x14ac:dyDescent="0.3">
      <c r="A40" s="2">
        <v>72</v>
      </c>
      <c r="C40" s="2">
        <f>_xlfn.FORECAST.ETS(A40,$B$2:$B$20,$A$2:$A$20,1,1)</f>
        <v>19.190228954135677</v>
      </c>
      <c r="D40" s="3">
        <f>C40-_xlfn.FORECAST.ETS.CONFINT(A40,$B$2:$B$20,$A$2:$A$20,0.9999,1,1)</f>
        <v>16.828328640958979</v>
      </c>
      <c r="E40" s="3">
        <f>C40+_xlfn.FORECAST.ETS.CONFINT(A40,$B$2:$B$20,$A$2:$A$20,0.9999,1,1)</f>
        <v>21.552129267312374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9" sqref="E29"/>
    </sheetView>
  </sheetViews>
  <sheetFormatPr defaultRowHeight="16.5" x14ac:dyDescent="0.3"/>
  <cols>
    <col min="2" max="6" width="17.375" customWidth="1"/>
  </cols>
  <sheetData>
    <row r="1" spans="1:6" x14ac:dyDescent="0.3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s="1">
        <v>53</v>
      </c>
      <c r="B2" s="1">
        <v>17.736195021116156</v>
      </c>
      <c r="C2" s="1">
        <v>17.287089311429018</v>
      </c>
      <c r="D2" s="1">
        <v>17.276691483719652</v>
      </c>
      <c r="E2" s="1">
        <v>17.261514078922627</v>
      </c>
      <c r="F2" s="1">
        <v>17.287966227804478</v>
      </c>
    </row>
    <row r="3" spans="1:6" x14ac:dyDescent="0.3">
      <c r="A3" s="1">
        <v>54</v>
      </c>
      <c r="B3" s="1">
        <v>17.870475047333208</v>
      </c>
      <c r="C3" s="1">
        <v>17.417326721788022</v>
      </c>
      <c r="D3" s="1">
        <v>17.396531066369292</v>
      </c>
      <c r="E3" s="1">
        <v>17.363025388144369</v>
      </c>
      <c r="F3" s="1">
        <v>17.372195334989016</v>
      </c>
    </row>
    <row r="4" spans="1:6" x14ac:dyDescent="0.3">
      <c r="A4" s="1">
        <v>55</v>
      </c>
      <c r="B4" s="1">
        <v>18.004755073550257</v>
      </c>
      <c r="C4" s="1">
        <v>17.547564132147027</v>
      </c>
      <c r="D4" s="1">
        <v>17.516370649018931</v>
      </c>
      <c r="E4" s="1">
        <v>17.464536697366107</v>
      </c>
      <c r="F4" s="1">
        <v>17.456424442173557</v>
      </c>
    </row>
    <row r="5" spans="1:6" x14ac:dyDescent="0.3">
      <c r="A5" s="1">
        <v>56</v>
      </c>
      <c r="B5" s="1">
        <v>18.139035099767309</v>
      </c>
      <c r="C5" s="1">
        <v>17.677801542506028</v>
      </c>
      <c r="D5" s="1">
        <v>17.636210231668567</v>
      </c>
      <c r="E5" s="1">
        <v>17.566048006587845</v>
      </c>
      <c r="F5" s="1">
        <v>17.540653549358098</v>
      </c>
    </row>
    <row r="6" spans="1:6" x14ac:dyDescent="0.3">
      <c r="A6" s="1">
        <v>57</v>
      </c>
      <c r="B6" s="1">
        <v>18.273315125984357</v>
      </c>
      <c r="C6" s="1">
        <v>17.808038952865033</v>
      </c>
      <c r="D6" s="1">
        <v>17.756049814318207</v>
      </c>
      <c r="E6" s="1">
        <v>17.667559315809584</v>
      </c>
      <c r="F6" s="1">
        <v>17.624882656542638</v>
      </c>
    </row>
    <row r="7" spans="1:6" x14ac:dyDescent="0.3">
      <c r="A7" s="1">
        <v>58</v>
      </c>
      <c r="B7" s="1">
        <v>18.407595152201406</v>
      </c>
      <c r="C7" s="1">
        <v>17.938276363224038</v>
      </c>
      <c r="D7" s="1">
        <v>17.875889396967846</v>
      </c>
      <c r="E7" s="1">
        <v>17.769070625031326</v>
      </c>
      <c r="F7" s="1">
        <v>17.709111763727179</v>
      </c>
    </row>
    <row r="8" spans="1:6" x14ac:dyDescent="0.3">
      <c r="A8" s="1">
        <v>59</v>
      </c>
      <c r="B8" s="1">
        <v>18.541875178418458</v>
      </c>
      <c r="C8" s="1">
        <v>18.068513773583042</v>
      </c>
      <c r="D8" s="1">
        <v>17.995728979617486</v>
      </c>
      <c r="E8" s="1">
        <v>17.870581934253064</v>
      </c>
      <c r="F8" s="1">
        <v>17.793340870911717</v>
      </c>
    </row>
    <row r="9" spans="1:6" x14ac:dyDescent="0.3">
      <c r="A9" s="1">
        <v>60</v>
      </c>
      <c r="B9" s="1">
        <v>18.676155204635506</v>
      </c>
      <c r="C9" s="1">
        <v>18.198751183942047</v>
      </c>
      <c r="D9" s="1">
        <v>18.115568562267125</v>
      </c>
      <c r="E9" s="1">
        <v>17.972093243474802</v>
      </c>
      <c r="F9" s="1">
        <v>17.877569978096258</v>
      </c>
    </row>
    <row r="10" spans="1:6" x14ac:dyDescent="0.3">
      <c r="A10" s="1">
        <v>61</v>
      </c>
      <c r="B10" s="1">
        <v>18.810435230852555</v>
      </c>
      <c r="C10" s="1">
        <v>18.328988594301052</v>
      </c>
      <c r="D10" s="1">
        <v>18.235408144916764</v>
      </c>
      <c r="E10" s="1">
        <v>18.073604552696544</v>
      </c>
      <c r="F10" s="1">
        <v>17.961799085280798</v>
      </c>
    </row>
    <row r="11" spans="1:6" x14ac:dyDescent="0.3">
      <c r="A11" s="1">
        <v>62</v>
      </c>
      <c r="B11" s="1">
        <v>18.944715257069607</v>
      </c>
      <c r="C11" s="1">
        <v>18.459226004660056</v>
      </c>
      <c r="D11" s="1">
        <v>18.3552477275664</v>
      </c>
      <c r="E11" s="1">
        <v>18.175115861918282</v>
      </c>
      <c r="F11" s="1">
        <v>18.046028192465336</v>
      </c>
    </row>
    <row r="12" spans="1:6" x14ac:dyDescent="0.3">
      <c r="A12" s="1">
        <v>63</v>
      </c>
      <c r="B12" s="1">
        <v>19.078995283286655</v>
      </c>
      <c r="C12" s="1">
        <v>18.589463415019058</v>
      </c>
      <c r="D12" s="1">
        <v>18.47508731021604</v>
      </c>
      <c r="E12" s="1">
        <v>18.276627171140021</v>
      </c>
      <c r="F12" s="1">
        <v>18.130257299649877</v>
      </c>
    </row>
    <row r="13" spans="1:6" x14ac:dyDescent="0.3">
      <c r="A13" s="1">
        <v>64</v>
      </c>
      <c r="B13" s="1">
        <v>19.213275309503707</v>
      </c>
      <c r="C13" s="1">
        <v>18.719700825378062</v>
      </c>
      <c r="D13" s="1">
        <v>18.594926892865679</v>
      </c>
      <c r="E13" s="1">
        <v>18.378138480361763</v>
      </c>
      <c r="F13" s="1">
        <v>18.214486406834418</v>
      </c>
    </row>
    <row r="14" spans="1:6" x14ac:dyDescent="0.3">
      <c r="A14" s="1">
        <v>65</v>
      </c>
      <c r="B14" s="1">
        <v>19.347555335720756</v>
      </c>
      <c r="C14" s="1">
        <v>18.849938235737067</v>
      </c>
      <c r="D14" s="1">
        <v>18.714766475515319</v>
      </c>
      <c r="E14" s="1">
        <v>18.479649789583501</v>
      </c>
      <c r="F14" s="1">
        <v>18.298715514018959</v>
      </c>
    </row>
    <row r="15" spans="1:6" x14ac:dyDescent="0.3">
      <c r="A15" s="1">
        <v>66</v>
      </c>
      <c r="B15" s="1">
        <v>19.481835361937804</v>
      </c>
      <c r="C15" s="1">
        <v>18.980175646096072</v>
      </c>
      <c r="D15" s="1">
        <v>18.834606058164958</v>
      </c>
      <c r="E15" s="1">
        <v>18.581161098805239</v>
      </c>
      <c r="F15" s="1">
        <v>18.382944621203499</v>
      </c>
    </row>
    <row r="16" spans="1:6" x14ac:dyDescent="0.3">
      <c r="A16" s="1">
        <v>67</v>
      </c>
      <c r="B16" s="1">
        <v>19.616115388154856</v>
      </c>
      <c r="C16" s="1">
        <v>19.110413056455076</v>
      </c>
      <c r="D16" s="1">
        <v>18.954445640814598</v>
      </c>
      <c r="E16" s="1">
        <v>18.682672408026978</v>
      </c>
      <c r="F16" s="1">
        <v>18.467173728388037</v>
      </c>
    </row>
    <row r="17" spans="1:6" x14ac:dyDescent="0.3">
      <c r="A17" s="1">
        <v>68</v>
      </c>
      <c r="B17" s="1">
        <v>19.750395414371905</v>
      </c>
      <c r="C17" s="1">
        <v>19.240650466814081</v>
      </c>
      <c r="D17" s="1">
        <v>19.074285223464233</v>
      </c>
      <c r="E17" s="1">
        <v>18.78418371724872</v>
      </c>
      <c r="F17" s="1">
        <v>18.551402835572578</v>
      </c>
    </row>
    <row r="18" spans="1:6" x14ac:dyDescent="0.3">
      <c r="A18" s="1">
        <v>69</v>
      </c>
      <c r="B18" s="1">
        <v>19.884675440588957</v>
      </c>
      <c r="C18" s="1">
        <v>19.370887877173086</v>
      </c>
      <c r="D18" s="1">
        <v>19.194124806113873</v>
      </c>
      <c r="E18" s="1">
        <v>18.885695026470458</v>
      </c>
      <c r="F18" s="1">
        <v>18.635631942757119</v>
      </c>
    </row>
    <row r="19" spans="1:6" x14ac:dyDescent="0.3">
      <c r="A19" s="1">
        <v>70</v>
      </c>
      <c r="B19" s="1">
        <v>20.018955466806005</v>
      </c>
      <c r="C19" s="1">
        <v>19.501125287532091</v>
      </c>
      <c r="D19" s="1">
        <v>19.313964388763512</v>
      </c>
      <c r="E19" s="1">
        <v>18.987206335692196</v>
      </c>
      <c r="F19" s="1">
        <v>18.719861049941656</v>
      </c>
    </row>
    <row r="20" spans="1:6" x14ac:dyDescent="0.3">
      <c r="A20" s="1">
        <v>71</v>
      </c>
      <c r="B20" s="1">
        <v>20.153235493023054</v>
      </c>
      <c r="C20" s="1">
        <v>19.631362697891092</v>
      </c>
      <c r="D20" s="1">
        <v>19.433803971413152</v>
      </c>
      <c r="E20" s="1">
        <v>19.088717644913935</v>
      </c>
      <c r="F20" s="1">
        <v>18.804090157126197</v>
      </c>
    </row>
    <row r="21" spans="1:6" x14ac:dyDescent="0.3">
      <c r="A21" s="1">
        <v>72</v>
      </c>
      <c r="B21" s="1">
        <v>20.287515519240106</v>
      </c>
      <c r="C21" s="1">
        <v>19.761600108250096</v>
      </c>
      <c r="D21" s="1">
        <v>19.553643554062791</v>
      </c>
      <c r="E21" s="1">
        <v>19.190228954135677</v>
      </c>
      <c r="F21" s="1">
        <v>18.888319264310738</v>
      </c>
    </row>
    <row r="28" spans="1:6" x14ac:dyDescent="0.3">
      <c r="E28">
        <f>10^B21</f>
        <v>1.9387219137223973E+20</v>
      </c>
      <c r="F28">
        <f>13.923*10^15</f>
        <v>1.3923E+16</v>
      </c>
    </row>
    <row r="29" spans="1:6" x14ac:dyDescent="0.3">
      <c r="E29">
        <f>E28/F28</f>
        <v>13924.598963746299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B53" sqref="A1:B53"/>
    </sheetView>
  </sheetViews>
  <sheetFormatPr defaultRowHeight="16.5" x14ac:dyDescent="0.3"/>
  <cols>
    <col min="1" max="1" width="9" style="1"/>
    <col min="2" max="2" width="17" style="1" customWidth="1"/>
    <col min="3" max="3" width="9" style="1"/>
  </cols>
  <sheetData>
    <row r="1" spans="1:3" x14ac:dyDescent="0.3">
      <c r="A1" s="1" t="s">
        <v>1</v>
      </c>
      <c r="B1" s="1" t="s">
        <v>3</v>
      </c>
    </row>
    <row r="2" spans="1:3" x14ac:dyDescent="0.3">
      <c r="A2" s="1">
        <v>1</v>
      </c>
      <c r="B2" s="1">
        <f>LOG(59.7*10^9)</f>
        <v>10.775974331129369</v>
      </c>
      <c r="C2" s="4">
        <v>34121</v>
      </c>
    </row>
    <row r="3" spans="1:3" x14ac:dyDescent="0.3">
      <c r="A3" s="1">
        <v>2</v>
      </c>
      <c r="B3" s="1">
        <f>LOG10(124*10^9)</f>
        <v>11.093421685162236</v>
      </c>
      <c r="C3" s="4">
        <v>34274</v>
      </c>
    </row>
    <row r="4" spans="1:3" x14ac:dyDescent="0.3">
      <c r="A4" s="1">
        <v>3</v>
      </c>
      <c r="B4" s="1">
        <f>LOG10(143.4*10^9)</f>
        <v>11.156549151331781</v>
      </c>
      <c r="C4" s="4">
        <v>34486</v>
      </c>
    </row>
    <row r="5" spans="1:3" x14ac:dyDescent="0.3">
      <c r="A5" s="1">
        <v>4</v>
      </c>
      <c r="B5" s="1">
        <f>LOG10(170*10^9)</f>
        <v>11.230448921378274</v>
      </c>
      <c r="C5" s="4">
        <v>34639</v>
      </c>
    </row>
    <row r="6" spans="1:3" x14ac:dyDescent="0.3">
      <c r="A6" s="1">
        <v>5</v>
      </c>
      <c r="B6" s="1">
        <f>LOG10(170*10^9)</f>
        <v>11.230448921378274</v>
      </c>
      <c r="C6" s="4">
        <v>34851</v>
      </c>
    </row>
    <row r="7" spans="1:3" x14ac:dyDescent="0.3">
      <c r="A7" s="1">
        <v>6</v>
      </c>
      <c r="B7" s="1">
        <f>LOG10(170*10^9)</f>
        <v>11.230448921378274</v>
      </c>
      <c r="C7" s="4">
        <v>35004</v>
      </c>
    </row>
    <row r="8" spans="1:3" x14ac:dyDescent="0.3">
      <c r="A8" s="1">
        <v>7</v>
      </c>
      <c r="B8" s="1">
        <f>LOG10(220.4*10^9)</f>
        <v>11.343211590179747</v>
      </c>
      <c r="C8" s="4">
        <v>35217</v>
      </c>
    </row>
    <row r="9" spans="1:3" x14ac:dyDescent="0.3">
      <c r="A9" s="1">
        <v>8</v>
      </c>
      <c r="B9" s="1">
        <f>LOG10(368.2*10^9)</f>
        <v>11.566083784167995</v>
      </c>
      <c r="C9" s="4">
        <v>35370</v>
      </c>
    </row>
    <row r="10" spans="1:3" x14ac:dyDescent="0.3">
      <c r="A10" s="1">
        <v>9</v>
      </c>
      <c r="B10" s="1">
        <f>LOG10(1.068*10^12)</f>
        <v>12.028571252692538</v>
      </c>
      <c r="C10" s="4">
        <v>35582</v>
      </c>
    </row>
    <row r="11" spans="1:3" x14ac:dyDescent="0.3">
      <c r="A11" s="1">
        <v>10</v>
      </c>
      <c r="B11" s="1">
        <f>LOG10(1.338*10^12)</f>
        <v>12.126456113431804</v>
      </c>
      <c r="C11" s="4">
        <v>35735</v>
      </c>
    </row>
    <row r="12" spans="1:3" x14ac:dyDescent="0.3">
      <c r="A12" s="1">
        <v>11</v>
      </c>
      <c r="B12" s="1">
        <f>LOG10(1.338*10^12)</f>
        <v>12.126456113431804</v>
      </c>
      <c r="C12" s="4">
        <v>35947</v>
      </c>
    </row>
    <row r="13" spans="1:3" x14ac:dyDescent="0.3">
      <c r="A13" s="1">
        <v>12</v>
      </c>
      <c r="B13" s="1">
        <f>LOG10(1.338*10^12)</f>
        <v>12.126456113431804</v>
      </c>
      <c r="C13" s="4">
        <v>36100</v>
      </c>
    </row>
    <row r="14" spans="1:3" x14ac:dyDescent="0.3">
      <c r="A14" s="1">
        <v>13</v>
      </c>
      <c r="B14" s="1">
        <f>LOG10(2.121*10^12)</f>
        <v>12.326540668516563</v>
      </c>
      <c r="C14" s="4">
        <v>36312</v>
      </c>
    </row>
    <row r="15" spans="1:3" x14ac:dyDescent="0.3">
      <c r="A15" s="1">
        <v>14</v>
      </c>
      <c r="B15" s="1">
        <f>LOG10(2.379*10^12)</f>
        <v>12.376394442037267</v>
      </c>
      <c r="C15" s="4">
        <v>36465</v>
      </c>
    </row>
    <row r="16" spans="1:3" x14ac:dyDescent="0.3">
      <c r="A16" s="1">
        <v>15</v>
      </c>
      <c r="B16" s="1">
        <f>LOG10(2.379*10^12)</f>
        <v>12.376394442037267</v>
      </c>
      <c r="C16" s="4">
        <v>36678</v>
      </c>
    </row>
    <row r="17" spans="1:3" x14ac:dyDescent="0.3">
      <c r="A17" s="1">
        <v>16</v>
      </c>
      <c r="B17" s="1">
        <f>LOG10(4.938*10^12)</f>
        <v>12.693551085595914</v>
      </c>
      <c r="C17" s="4">
        <v>36831</v>
      </c>
    </row>
    <row r="18" spans="1:3" x14ac:dyDescent="0.3">
      <c r="A18" s="1">
        <v>17</v>
      </c>
      <c r="B18" s="1">
        <f>LOG10(7.226*10^12)</f>
        <v>12.858897957232003</v>
      </c>
      <c r="C18" s="4">
        <v>37043</v>
      </c>
    </row>
    <row r="19" spans="1:3" x14ac:dyDescent="0.3">
      <c r="A19" s="1">
        <v>18</v>
      </c>
      <c r="B19" s="1">
        <f>LOG10(7.226*10^12)</f>
        <v>12.858897957232003</v>
      </c>
      <c r="C19" s="4">
        <v>37196</v>
      </c>
    </row>
    <row r="20" spans="1:3" x14ac:dyDescent="0.3">
      <c r="A20" s="1">
        <v>19</v>
      </c>
      <c r="B20" s="1">
        <f>LOG10(35.86*10^12)</f>
        <v>13.554610285226165</v>
      </c>
      <c r="C20" s="4">
        <v>37408</v>
      </c>
    </row>
    <row r="21" spans="1:3" x14ac:dyDescent="0.3">
      <c r="A21" s="1">
        <v>20</v>
      </c>
      <c r="B21" s="1">
        <f>LOG10(35.86*10^12)</f>
        <v>13.554610285226165</v>
      </c>
      <c r="C21" s="4">
        <v>37561</v>
      </c>
    </row>
    <row r="22" spans="1:3" x14ac:dyDescent="0.3">
      <c r="A22" s="1">
        <v>21</v>
      </c>
      <c r="B22" s="1">
        <f>LOG10(35.86*10^12)</f>
        <v>13.554610285226165</v>
      </c>
      <c r="C22" s="4">
        <v>37773</v>
      </c>
    </row>
    <row r="23" spans="1:3" x14ac:dyDescent="0.3">
      <c r="A23" s="1">
        <v>22</v>
      </c>
      <c r="B23" s="1">
        <f>LOG10(35.86*10^12)</f>
        <v>13.554610285226165</v>
      </c>
      <c r="C23" s="4">
        <v>37926</v>
      </c>
    </row>
    <row r="24" spans="1:3" x14ac:dyDescent="0.3">
      <c r="A24" s="1">
        <v>23</v>
      </c>
      <c r="B24" s="1">
        <f>LOG10(35.86*10^12)</f>
        <v>13.554610285226165</v>
      </c>
      <c r="C24" s="4">
        <v>38139</v>
      </c>
    </row>
    <row r="25" spans="1:3" x14ac:dyDescent="0.3">
      <c r="A25" s="1">
        <v>24</v>
      </c>
      <c r="B25" s="1">
        <f>LOG10(70.72*10^12)</f>
        <v>13.849542252005017</v>
      </c>
      <c r="C25" s="4">
        <v>38292</v>
      </c>
    </row>
    <row r="26" spans="1:3" x14ac:dyDescent="0.3">
      <c r="A26" s="1">
        <v>25</v>
      </c>
      <c r="B26" s="1">
        <f>LOG10(136.8*10^12)</f>
        <v>14.136086097384098</v>
      </c>
      <c r="C26" s="4">
        <v>38504</v>
      </c>
    </row>
    <row r="27" spans="1:3" x14ac:dyDescent="0.3">
      <c r="A27" s="1">
        <v>26</v>
      </c>
      <c r="B27" s="1">
        <f>LOG10(280.6*10^12)</f>
        <v>14.448087666692341</v>
      </c>
      <c r="C27" s="4">
        <v>38657</v>
      </c>
    </row>
    <row r="28" spans="1:3" x14ac:dyDescent="0.3">
      <c r="A28" s="1">
        <v>27</v>
      </c>
      <c r="B28" s="1">
        <f>LOG10(280.6*10^12)</f>
        <v>14.448087666692341</v>
      </c>
      <c r="C28" s="4">
        <v>38869</v>
      </c>
    </row>
    <row r="29" spans="1:3" x14ac:dyDescent="0.3">
      <c r="A29" s="1">
        <v>28</v>
      </c>
      <c r="B29" s="1">
        <f>LOG10(280.6*10^12)</f>
        <v>14.448087666692341</v>
      </c>
      <c r="C29" s="4">
        <v>39022</v>
      </c>
    </row>
    <row r="30" spans="1:3" x14ac:dyDescent="0.3">
      <c r="A30" s="1">
        <v>29</v>
      </c>
      <c r="B30" s="1">
        <f>LOG10(280.6*10^12)</f>
        <v>14.448087666692341</v>
      </c>
      <c r="C30" s="4">
        <v>39234</v>
      </c>
    </row>
    <row r="31" spans="1:3" x14ac:dyDescent="0.3">
      <c r="A31" s="1">
        <v>30</v>
      </c>
      <c r="B31" s="1">
        <f>LOG10(478.2*10^12)</f>
        <v>14.679609571779755</v>
      </c>
      <c r="C31" s="4">
        <v>39387</v>
      </c>
    </row>
    <row r="32" spans="1:3" x14ac:dyDescent="0.3">
      <c r="A32" s="1">
        <v>31</v>
      </c>
      <c r="B32" s="1">
        <f>LOG10(1.026*10^15)</f>
        <v>15.011147360775798</v>
      </c>
      <c r="C32" s="4">
        <v>39600</v>
      </c>
    </row>
    <row r="33" spans="1:3" x14ac:dyDescent="0.3">
      <c r="A33" s="1">
        <v>32</v>
      </c>
      <c r="B33" s="1">
        <f>LOG10(1.105*10^15)</f>
        <v>15.04336227802113</v>
      </c>
      <c r="C33" s="4">
        <v>39753</v>
      </c>
    </row>
    <row r="34" spans="1:3" x14ac:dyDescent="0.3">
      <c r="A34" s="1">
        <v>33</v>
      </c>
      <c r="B34" s="1">
        <f>LOG10(1.105*10^15)</f>
        <v>15.04336227802113</v>
      </c>
      <c r="C34" s="4">
        <v>39965</v>
      </c>
    </row>
    <row r="35" spans="1:3" x14ac:dyDescent="0.3">
      <c r="A35" s="1">
        <v>34</v>
      </c>
      <c r="B35" s="1">
        <f>LOG10(1.759*10^15)</f>
        <v>15.245265839457462</v>
      </c>
      <c r="C35" s="4">
        <v>40118</v>
      </c>
    </row>
    <row r="36" spans="1:3" x14ac:dyDescent="0.3">
      <c r="A36" s="1">
        <v>35</v>
      </c>
      <c r="B36" s="1">
        <f>LOG10(1.759*10^15)</f>
        <v>15.245265839457462</v>
      </c>
      <c r="C36" s="4">
        <v>40330</v>
      </c>
    </row>
    <row r="37" spans="1:3" x14ac:dyDescent="0.3">
      <c r="A37" s="1">
        <v>36</v>
      </c>
      <c r="B37" s="1">
        <f>LOG10(2.566*10^15)</f>
        <v>15.409256652038909</v>
      </c>
      <c r="C37" s="4">
        <v>40483</v>
      </c>
    </row>
    <row r="38" spans="1:3" x14ac:dyDescent="0.3">
      <c r="A38" s="1">
        <v>37</v>
      </c>
      <c r="B38" s="1">
        <f>LOG10(8.162*10^15)</f>
        <v>15.911796590437252</v>
      </c>
      <c r="C38" s="4">
        <v>40695</v>
      </c>
    </row>
    <row r="39" spans="1:3" x14ac:dyDescent="0.3">
      <c r="A39" s="1">
        <v>38</v>
      </c>
      <c r="B39" s="1">
        <f>LOG10(10.51*10^15)</f>
        <v>16.021602716028241</v>
      </c>
      <c r="C39" s="4">
        <v>40848</v>
      </c>
    </row>
    <row r="40" spans="1:3" x14ac:dyDescent="0.3">
      <c r="A40" s="1">
        <v>39</v>
      </c>
      <c r="B40" s="1">
        <f>LOG10(16.3248*10^15)</f>
        <v>16.212847869308309</v>
      </c>
      <c r="C40" s="4">
        <v>41061</v>
      </c>
    </row>
    <row r="41" spans="1:3" x14ac:dyDescent="0.3">
      <c r="A41" s="1">
        <v>40</v>
      </c>
      <c r="B41" s="1">
        <f>LOG10(17.59*10^15)</f>
        <v>16.24526583945746</v>
      </c>
      <c r="C41" s="4">
        <v>41214</v>
      </c>
    </row>
    <row r="42" spans="1:3" x14ac:dyDescent="0.3">
      <c r="A42" s="1">
        <v>41</v>
      </c>
      <c r="B42" s="1">
        <f>LOG10(33.8627*10^15)</f>
        <v>16.529721583080423</v>
      </c>
      <c r="C42" s="4">
        <v>41426</v>
      </c>
    </row>
    <row r="43" spans="1:3" x14ac:dyDescent="0.3">
      <c r="A43" s="1">
        <v>42</v>
      </c>
      <c r="B43" s="1">
        <f>LOG10(33.8627*10^15)</f>
        <v>16.529721583080423</v>
      </c>
      <c r="C43" s="4">
        <v>41579</v>
      </c>
    </row>
    <row r="44" spans="1:3" x14ac:dyDescent="0.3">
      <c r="A44" s="1">
        <v>43</v>
      </c>
      <c r="B44" s="1">
        <f>LOG10(33.8627*10^15)</f>
        <v>16.529721583080423</v>
      </c>
      <c r="C44" s="4">
        <v>41791</v>
      </c>
    </row>
    <row r="45" spans="1:3" x14ac:dyDescent="0.3">
      <c r="A45" s="1">
        <v>44</v>
      </c>
      <c r="B45" s="1">
        <f>LOG10(33.8627*10^15)</f>
        <v>16.529721583080423</v>
      </c>
      <c r="C45" s="4">
        <v>41944</v>
      </c>
    </row>
    <row r="46" spans="1:3" x14ac:dyDescent="0.3">
      <c r="A46" s="1">
        <v>45</v>
      </c>
      <c r="B46" s="1">
        <f>LOG10(33.8627*10^15)</f>
        <v>16.529721583080423</v>
      </c>
      <c r="C46" s="4">
        <v>42156</v>
      </c>
    </row>
    <row r="47" spans="1:3" x14ac:dyDescent="0.3">
      <c r="A47" s="1">
        <v>46</v>
      </c>
      <c r="B47" s="1">
        <f>LOG10(33.8627*10^15)</f>
        <v>16.529721583080423</v>
      </c>
      <c r="C47" s="4">
        <v>42309</v>
      </c>
    </row>
    <row r="48" spans="1:3" x14ac:dyDescent="0.3">
      <c r="A48" s="1">
        <v>47</v>
      </c>
      <c r="B48" s="1">
        <f>LOG10(93.0146*10^15)</f>
        <v>16.968551122766591</v>
      </c>
      <c r="C48" s="4">
        <v>42522</v>
      </c>
    </row>
    <row r="49" spans="1:3" x14ac:dyDescent="0.3">
      <c r="A49" s="1">
        <v>48</v>
      </c>
      <c r="B49" s="1">
        <f>LOG10(93.0146*10^15)</f>
        <v>16.968551122766591</v>
      </c>
      <c r="C49" s="4">
        <v>42675</v>
      </c>
    </row>
    <row r="50" spans="1:3" x14ac:dyDescent="0.3">
      <c r="A50" s="1">
        <v>49</v>
      </c>
      <c r="B50" s="1">
        <f>LOG10(93.0146*10^15)</f>
        <v>16.968551122766591</v>
      </c>
      <c r="C50" s="4">
        <v>42887</v>
      </c>
    </row>
    <row r="51" spans="1:3" x14ac:dyDescent="0.3">
      <c r="A51" s="1">
        <v>50</v>
      </c>
      <c r="B51" s="1">
        <f>LOG10(93.0146*10^15)</f>
        <v>16.968551122766591</v>
      </c>
      <c r="C51" s="4">
        <v>43040</v>
      </c>
    </row>
    <row r="52" spans="1:3" x14ac:dyDescent="0.3">
      <c r="A52" s="1">
        <v>51</v>
      </c>
      <c r="B52" s="1">
        <f>LOG10(122.3*10^15)</f>
        <v>17.087426457036287</v>
      </c>
      <c r="C52" s="4">
        <v>43252</v>
      </c>
    </row>
    <row r="53" spans="1:3" x14ac:dyDescent="0.3">
      <c r="A53" s="1">
        <v>52</v>
      </c>
      <c r="B53" s="1">
        <f>LOG10(143.5*10^15)</f>
        <v>17.156851901070013</v>
      </c>
      <c r="C53" s="4">
        <v>43405</v>
      </c>
    </row>
    <row r="54" spans="1:3" x14ac:dyDescent="0.3">
      <c r="A54" s="1">
        <v>53</v>
      </c>
    </row>
    <row r="55" spans="1:3" x14ac:dyDescent="0.3">
      <c r="A55" s="1">
        <v>54</v>
      </c>
    </row>
    <row r="56" spans="1:3" x14ac:dyDescent="0.3">
      <c r="A56" s="1">
        <v>55</v>
      </c>
    </row>
    <row r="57" spans="1:3" x14ac:dyDescent="0.3">
      <c r="A57" s="1">
        <v>56</v>
      </c>
    </row>
    <row r="58" spans="1:3" x14ac:dyDescent="0.3">
      <c r="A58" s="1">
        <v>57</v>
      </c>
    </row>
    <row r="59" spans="1:3" x14ac:dyDescent="0.3">
      <c r="A59" s="1">
        <v>58</v>
      </c>
    </row>
    <row r="60" spans="1:3" x14ac:dyDescent="0.3">
      <c r="A60" s="1">
        <v>59</v>
      </c>
    </row>
    <row r="61" spans="1:3" x14ac:dyDescent="0.3">
      <c r="A61" s="1">
        <v>60</v>
      </c>
    </row>
    <row r="62" spans="1:3" x14ac:dyDescent="0.3">
      <c r="A62" s="1">
        <v>61</v>
      </c>
    </row>
    <row r="63" spans="1:3" x14ac:dyDescent="0.3">
      <c r="A63" s="1">
        <v>62</v>
      </c>
    </row>
    <row r="64" spans="1:3" x14ac:dyDescent="0.3">
      <c r="A64" s="1">
        <v>63</v>
      </c>
    </row>
    <row r="65" spans="1:1" x14ac:dyDescent="0.3">
      <c r="A65" s="1">
        <v>64</v>
      </c>
    </row>
    <row r="66" spans="1:1" x14ac:dyDescent="0.3">
      <c r="A66" s="1">
        <v>65</v>
      </c>
    </row>
    <row r="67" spans="1:1" x14ac:dyDescent="0.3">
      <c r="A67" s="1">
        <v>66</v>
      </c>
    </row>
    <row r="68" spans="1:1" x14ac:dyDescent="0.3">
      <c r="A68" s="1">
        <v>67</v>
      </c>
    </row>
    <row r="69" spans="1:1" x14ac:dyDescent="0.3">
      <c r="A69" s="1">
        <v>68</v>
      </c>
    </row>
    <row r="70" spans="1:1" x14ac:dyDescent="0.3">
      <c r="A70" s="1">
        <v>69</v>
      </c>
    </row>
    <row r="71" spans="1:1" x14ac:dyDescent="0.3">
      <c r="A71" s="1">
        <v>70</v>
      </c>
    </row>
    <row r="72" spans="1:1" x14ac:dyDescent="0.3">
      <c r="A72" s="1">
        <v>71</v>
      </c>
    </row>
    <row r="73" spans="1:1" x14ac:dyDescent="0.3">
      <c r="A73" s="1">
        <v>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슈퍼컴퓨터</vt:lpstr>
      <vt:lpstr>Sheet9</vt:lpstr>
      <vt:lpstr>Sheet2</vt:lpstr>
      <vt:lpstr>Sheet5</vt:lpstr>
      <vt:lpstr>Sheet6</vt:lpstr>
      <vt:lpstr>Sheet7</vt:lpstr>
      <vt:lpstr>Supercomputer Final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Windows 사용자</cp:lastModifiedBy>
  <dcterms:created xsi:type="dcterms:W3CDTF">2019-03-18T04:31:28Z</dcterms:created>
  <dcterms:modified xsi:type="dcterms:W3CDTF">2019-03-18T04:31:29Z</dcterms:modified>
</cp:coreProperties>
</file>