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8800" windowHeight="123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T14" i="1" l="1"/>
  <c r="T13" i="1"/>
  <c r="T12" i="1"/>
  <c r="M25" i="1" l="1"/>
  <c r="L25" i="1"/>
  <c r="K25" i="1"/>
  <c r="J25" i="1"/>
  <c r="I25" i="1"/>
  <c r="H25" i="1"/>
  <c r="K22" i="1"/>
  <c r="J22" i="1"/>
  <c r="I22" i="1"/>
  <c r="H22" i="1"/>
  <c r="J19" i="1"/>
  <c r="I19" i="1"/>
  <c r="H19" i="1"/>
  <c r="I16" i="1"/>
  <c r="H16" i="1"/>
  <c r="N24" i="1" l="1"/>
  <c r="N15" i="1"/>
  <c r="C3" i="2"/>
  <c r="I3" i="2" s="1"/>
  <c r="J3" i="2" s="1"/>
  <c r="C2" i="2"/>
  <c r="I2" i="2" s="1"/>
  <c r="J2" i="2" s="1"/>
  <c r="L41" i="2"/>
  <c r="I41" i="2" s="1"/>
  <c r="J41" i="2" s="1"/>
  <c r="L40" i="2"/>
  <c r="I40" i="2" s="1"/>
  <c r="J40" i="2" s="1"/>
  <c r="L39" i="2"/>
  <c r="I39" i="2" s="1"/>
  <c r="J39" i="2" s="1"/>
  <c r="L38" i="2"/>
  <c r="I38" i="2" s="1"/>
  <c r="J38" i="2" s="1"/>
  <c r="L37" i="2"/>
  <c r="I37" i="2" s="1"/>
  <c r="J37" i="2" s="1"/>
  <c r="L36" i="2"/>
  <c r="I36" i="2" s="1"/>
  <c r="J36" i="2" s="1"/>
  <c r="L35" i="2"/>
  <c r="I35" i="2" s="1"/>
  <c r="J35" i="2" s="1"/>
  <c r="L34" i="2"/>
  <c r="I34" i="2" s="1"/>
  <c r="J34" i="2" s="1"/>
  <c r="L33" i="2"/>
  <c r="I33" i="2" s="1"/>
  <c r="J33" i="2" s="1"/>
  <c r="L32" i="2"/>
  <c r="I32" i="2" s="1"/>
  <c r="J32" i="2" s="1"/>
  <c r="L31" i="2"/>
  <c r="I31" i="2" s="1"/>
  <c r="J31" i="2" s="1"/>
  <c r="L30" i="2"/>
  <c r="I30" i="2" s="1"/>
  <c r="J30" i="2" s="1"/>
  <c r="L29" i="2"/>
  <c r="I29" i="2" s="1"/>
  <c r="J29" i="2" s="1"/>
  <c r="L28" i="2"/>
  <c r="I28" i="2" s="1"/>
  <c r="J28" i="2" s="1"/>
  <c r="L27" i="2"/>
  <c r="I27" i="2" s="1"/>
  <c r="J27" i="2" s="1"/>
  <c r="L26" i="2"/>
  <c r="I26" i="2" s="1"/>
  <c r="J26" i="2" s="1"/>
  <c r="L13" i="2" l="1"/>
  <c r="L15" i="2"/>
  <c r="I23" i="2" s="1"/>
  <c r="J23" i="2" s="1"/>
  <c r="L14" i="2"/>
  <c r="I22" i="2" s="1"/>
  <c r="J22" i="2" s="1"/>
  <c r="I21" i="2" l="1"/>
  <c r="J21" i="2" s="1"/>
  <c r="L12" i="2"/>
  <c r="I20" i="2" s="1"/>
  <c r="J20" i="2" s="1"/>
  <c r="L11" i="2"/>
  <c r="I19" i="2" s="1"/>
  <c r="J19" i="2" s="1"/>
  <c r="L10" i="2"/>
  <c r="I18" i="2" s="1"/>
  <c r="J18" i="2" s="1"/>
  <c r="L9" i="2"/>
  <c r="I17" i="2" s="1"/>
  <c r="J17" i="2" s="1"/>
  <c r="L8" i="2"/>
  <c r="I16" i="2" s="1"/>
  <c r="J16" i="2" s="1"/>
  <c r="L3" i="2"/>
  <c r="L6" i="2"/>
  <c r="I11" i="2" s="1"/>
  <c r="J11" i="2" s="1"/>
  <c r="L5" i="2"/>
  <c r="I10" i="2" s="1"/>
  <c r="J10" i="2" s="1"/>
  <c r="L4" i="2"/>
  <c r="I9" i="2" s="1"/>
  <c r="J9" i="2" s="1"/>
  <c r="L2" i="2"/>
  <c r="I8" i="2" s="1"/>
  <c r="J8" i="2" s="1"/>
  <c r="V19" i="2"/>
  <c r="V18" i="2"/>
  <c r="V17" i="2"/>
  <c r="V16" i="2"/>
  <c r="V15" i="2"/>
  <c r="V14" i="2"/>
  <c r="V8" i="2"/>
  <c r="V7" i="2"/>
  <c r="V6" i="2"/>
  <c r="V5" i="2"/>
  <c r="V4" i="2"/>
  <c r="V3" i="2"/>
  <c r="N21" i="1" l="1"/>
  <c r="N18" i="1"/>
  <c r="N6" i="1"/>
  <c r="N7" i="1"/>
  <c r="N8" i="1"/>
  <c r="N9" i="1"/>
  <c r="N10" i="1"/>
  <c r="N5" i="1"/>
  <c r="H6" i="1"/>
  <c r="H7" i="1"/>
  <c r="H8" i="1"/>
  <c r="H9" i="1"/>
  <c r="H10" i="1"/>
  <c r="H5" i="1"/>
</calcChain>
</file>

<file path=xl/sharedStrings.xml><?xml version="1.0" encoding="utf-8"?>
<sst xmlns="http://schemas.openxmlformats.org/spreadsheetml/2006/main" count="174" uniqueCount="62">
  <si>
    <t>Cable</t>
  </si>
  <si>
    <t>Cost Per meter</t>
  </si>
  <si>
    <t>Length (m)</t>
  </si>
  <si>
    <t>Cost</t>
  </si>
  <si>
    <t>24F</t>
  </si>
  <si>
    <t>48F</t>
  </si>
  <si>
    <t>72F</t>
  </si>
  <si>
    <t>96F</t>
  </si>
  <si>
    <t>144F</t>
  </si>
  <si>
    <t>288F</t>
  </si>
  <si>
    <t>Without Splicing</t>
  </si>
  <si>
    <t>With Splicing</t>
  </si>
  <si>
    <t>Dist To</t>
  </si>
  <si>
    <t>F24</t>
  </si>
  <si>
    <t>FS24</t>
  </si>
  <si>
    <t>F48</t>
  </si>
  <si>
    <t>FS48</t>
  </si>
  <si>
    <t>F72</t>
  </si>
  <si>
    <t>FS72</t>
  </si>
  <si>
    <t>F96</t>
  </si>
  <si>
    <t>FS96</t>
  </si>
  <si>
    <t>F144</t>
  </si>
  <si>
    <t>NO of NAP</t>
  </si>
  <si>
    <t>3 NAPs</t>
  </si>
  <si>
    <t>72+S48+S24</t>
  </si>
  <si>
    <t>72+S48+48</t>
  </si>
  <si>
    <t>72+S24</t>
  </si>
  <si>
    <t>72+S24+S24</t>
  </si>
  <si>
    <t>4 NAPs</t>
  </si>
  <si>
    <t>96+S72</t>
  </si>
  <si>
    <t>96+S72+S48+S24</t>
  </si>
  <si>
    <t>96+S48</t>
  </si>
  <si>
    <t>96+S24</t>
  </si>
  <si>
    <t>96+S72+S48</t>
  </si>
  <si>
    <t>72+72+S24</t>
  </si>
  <si>
    <t>96+S72+72+S24</t>
  </si>
  <si>
    <t>96+96+S48+S24</t>
  </si>
  <si>
    <t>6 NAPs</t>
  </si>
  <si>
    <t>96+S72+S24</t>
  </si>
  <si>
    <t>96+S48+S24</t>
  </si>
  <si>
    <t>Use</t>
  </si>
  <si>
    <t>144+S24</t>
  </si>
  <si>
    <t>144+S48+S24</t>
  </si>
  <si>
    <t>144+S48</t>
  </si>
  <si>
    <t>144+S72</t>
  </si>
  <si>
    <t>144+S72+S24</t>
  </si>
  <si>
    <t>144+S72+S48</t>
  </si>
  <si>
    <t>144+S72+S48+S24</t>
  </si>
  <si>
    <t>144+S96</t>
  </si>
  <si>
    <t>144+S96+S24</t>
  </si>
  <si>
    <t>144+S96+S48</t>
  </si>
  <si>
    <t>144+S96+S48+S24</t>
  </si>
  <si>
    <t>144+S96+S72</t>
  </si>
  <si>
    <t>144+S96+S72+S24</t>
  </si>
  <si>
    <t>144+S96+S72+S48</t>
  </si>
  <si>
    <t>48+s24</t>
  </si>
  <si>
    <t>48+S24</t>
  </si>
  <si>
    <t>Dist.</t>
  </si>
  <si>
    <t>25mm</t>
  </si>
  <si>
    <t>2-Way</t>
  </si>
  <si>
    <t>2-Way HDD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</si>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</sst>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name val="Arial"/>
      <family val="2"/>
      <scheme val="minor"/>
    </font>
    <font>
      <b/>
      <sz val="11"/>
      <name val="Arial"/>
      <family val="2"/>
      <scheme val="minor"/>
    </font>
    <font>
      <b/>
      <sz val="12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/>
    <xf numFmtId="0" fontId="4" fillId="0" borderId="1" xfId="0" applyFont="1" applyBorder="1"/>
    <xf numFmtId="0" fontId="6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vertical="center"/>
    </xf>
    <xf numFmtId="0" fontId="0" fillId="0" borderId="4" xfId="0" applyBorder="1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7" fillId="9" borderId="1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5" fillId="10" borderId="1" xfId="0" applyFont="1" applyFill="1" applyBorder="1"/>
    <xf numFmtId="0" fontId="6" fillId="0" borderId="4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/>
    <xf numFmtId="0" fontId="5" fillId="0" borderId="1" xfId="0" applyFont="1" applyBorder="1" applyAlignment="1">
      <alignment vertical="center"/>
    </xf>
    <xf numFmtId="0" fontId="4" fillId="0" borderId="1" xfId="0" applyFont="1" applyFill="1" applyBorder="1" applyAlignment="1">
      <alignment horizontal="center"/>
    </xf>
    <xf numFmtId="0" fontId="1" fillId="0" borderId="1" xfId="0" applyFont="1" applyBorder="1" applyProtection="1">
      <protection locked="0"/>
    </xf>
    <xf numFmtId="0" fontId="0" fillId="8" borderId="1" xfId="0" applyFont="1" applyFill="1" applyBorder="1" applyAlignment="1" applyProtection="1">
      <alignment horizontal="center"/>
      <protection locked="0"/>
    </xf>
    <xf numFmtId="0" fontId="0" fillId="8" borderId="1" xfId="0" applyFill="1" applyBorder="1" applyAlignment="1" applyProtection="1">
      <alignment horizont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0" borderId="1" xfId="0" applyFont="1" applyBorder="1" applyProtection="1"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0" fontId="1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3" fillId="0" borderId="3" xfId="0" applyFont="1" applyBorder="1" applyAlignment="1">
      <alignment horizontal="center"/>
    </xf>
    <xf numFmtId="0" fontId="6" fillId="0" borderId="7" xfId="0" applyFont="1" applyBorder="1" applyProtection="1">
      <protection locked="0"/>
    </xf>
    <xf numFmtId="0" fontId="6" fillId="0" borderId="4" xfId="0" applyFont="1" applyBorder="1" applyProtection="1">
      <protection locked="0"/>
    </xf>
    <xf numFmtId="0" fontId="6" fillId="0" borderId="8" xfId="0" applyFont="1" applyBorder="1" applyProtection="1">
      <protection locked="0"/>
    </xf>
    <xf numFmtId="0" fontId="6" fillId="0" borderId="9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10" xfId="0" applyFont="1" applyBorder="1" applyProtection="1">
      <protection locked="0"/>
    </xf>
    <xf numFmtId="0" fontId="6" fillId="0" borderId="11" xfId="0" applyFont="1" applyBorder="1" applyProtection="1">
      <protection locked="0"/>
    </xf>
    <xf numFmtId="0" fontId="6" fillId="0" borderId="12" xfId="0" applyFont="1" applyBorder="1" applyProtection="1">
      <protection locked="0"/>
    </xf>
    <xf numFmtId="0" fontId="6" fillId="0" borderId="13" xfId="0" applyFont="1" applyBorder="1" applyProtection="1">
      <protection locked="0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8" fillId="0" borderId="1" xfId="0" applyFont="1" applyBorder="1" applyAlignment="1">
      <alignment vertical="center"/>
    </xf>
    <xf numFmtId="0" fontId="7" fillId="11" borderId="1" xfId="0" applyFont="1" applyFill="1" applyBorder="1"/>
  </cellXfs>
  <cellStyles count="1">
    <cellStyle name="Normal" xfId="0" builtinId="0"/>
  </cellStyles>
  <dxfs count="12">
    <dxf>
      <font>
        <color theme="0"/>
      </font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b/>
        <i val="0"/>
        <color theme="1"/>
      </font>
      <fill>
        <patternFill>
          <bgColor rgb="FF00B0F0"/>
        </patternFill>
      </fill>
    </dxf>
  </dxfs>
  <tableStyles count="0" defaultTableStyle="TableStyleMedium2" defaultPivotStyle="PivotStyleMedium9"/>
  <colors>
    <mruColors>
      <color rgb="FFC74F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9"/>
  <sheetViews>
    <sheetView tabSelected="1" workbookViewId="0">
      <selection activeCell="S17" sqref="S17"/>
    </sheetView>
  </sheetViews>
  <sheetFormatPr defaultRowHeight="14.25" x14ac:dyDescent="0.2"/>
  <cols>
    <col min="2" max="2" width="7.75" customWidth="1"/>
    <col min="3" max="3" width="10.625" customWidth="1"/>
    <col min="4" max="4" width="11.875" bestFit="1" customWidth="1"/>
    <col min="5" max="5" width="10.625" bestFit="1" customWidth="1"/>
    <col min="6" max="6" width="6" bestFit="1" customWidth="1"/>
    <col min="7" max="7" width="14.25" bestFit="1" customWidth="1"/>
    <col min="11" max="11" width="10.625" bestFit="1" customWidth="1"/>
    <col min="12" max="12" width="8.625" customWidth="1"/>
    <col min="13" max="13" width="14.25" bestFit="1" customWidth="1"/>
    <col min="18" max="18" width="11.25" customWidth="1"/>
    <col min="19" max="19" width="12.75" customWidth="1"/>
    <col min="20" max="20" width="11" customWidth="1"/>
  </cols>
  <sheetData>
    <row r="2" spans="4:24" ht="15" x14ac:dyDescent="0.25">
      <c r="F2" s="73" t="s">
        <v>10</v>
      </c>
      <c r="G2" s="74"/>
      <c r="L2" s="71" t="s">
        <v>11</v>
      </c>
      <c r="M2" s="72"/>
    </row>
    <row r="3" spans="4:24" x14ac:dyDescent="0.2"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4:24" ht="15" x14ac:dyDescent="0.25">
      <c r="E4" s="6" t="s">
        <v>2</v>
      </c>
      <c r="F4" s="6" t="s">
        <v>0</v>
      </c>
      <c r="G4" s="6" t="s">
        <v>1</v>
      </c>
      <c r="H4" s="6" t="s">
        <v>3</v>
      </c>
      <c r="K4" s="6" t="s">
        <v>2</v>
      </c>
      <c r="L4" s="6" t="s">
        <v>0</v>
      </c>
      <c r="M4" s="6" t="s">
        <v>1</v>
      </c>
      <c r="N4" s="6" t="s">
        <v>3</v>
      </c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4:24" ht="18" x14ac:dyDescent="0.25">
      <c r="D5" s="2">
        <v>1</v>
      </c>
      <c r="E5" s="52"/>
      <c r="F5" s="5" t="s">
        <v>4</v>
      </c>
      <c r="G5" s="4">
        <v>0.28499999999999998</v>
      </c>
      <c r="H5" s="5">
        <f>E5*G5</f>
        <v>0</v>
      </c>
      <c r="J5" s="2">
        <v>1</v>
      </c>
      <c r="K5" s="51"/>
      <c r="L5" s="5">
        <v>24</v>
      </c>
      <c r="M5" s="4">
        <v>0.28499999999999998</v>
      </c>
      <c r="N5" s="5">
        <f>(K5*M5)+L5</f>
        <v>24</v>
      </c>
      <c r="O5" s="13"/>
      <c r="P5" s="13"/>
      <c r="Q5" s="13"/>
      <c r="R5" s="13"/>
      <c r="S5" s="13"/>
      <c r="T5" s="13"/>
      <c r="U5" s="13"/>
      <c r="V5" s="13"/>
      <c r="W5" s="13"/>
      <c r="X5" s="13"/>
    </row>
    <row r="6" spans="4:24" ht="18" x14ac:dyDescent="0.25">
      <c r="D6" s="2">
        <v>2</v>
      </c>
      <c r="E6" s="51"/>
      <c r="F6" s="5" t="s">
        <v>5</v>
      </c>
      <c r="G6" s="4">
        <v>0.39600000000000002</v>
      </c>
      <c r="H6" s="5">
        <f t="shared" ref="H6:H10" si="0">E6*G6</f>
        <v>0</v>
      </c>
      <c r="J6" s="2">
        <v>2</v>
      </c>
      <c r="K6" s="51"/>
      <c r="L6" s="5">
        <v>48</v>
      </c>
      <c r="M6" s="4">
        <v>0.39600000000000002</v>
      </c>
      <c r="N6" s="5">
        <f t="shared" ref="N6:N10" si="1">(K6*M6)+L6</f>
        <v>48</v>
      </c>
      <c r="O6" s="13"/>
      <c r="P6" s="13"/>
      <c r="Q6" s="13"/>
      <c r="R6" s="13"/>
      <c r="S6" s="13"/>
      <c r="T6" s="13"/>
      <c r="U6" s="13"/>
      <c r="V6" s="13"/>
      <c r="W6" s="13"/>
      <c r="X6" s="13"/>
    </row>
    <row r="7" spans="4:24" ht="18" x14ac:dyDescent="0.25">
      <c r="D7" s="2">
        <v>3</v>
      </c>
      <c r="E7" s="51"/>
      <c r="F7" s="5" t="s">
        <v>6</v>
      </c>
      <c r="G7" s="4">
        <v>0.50800000000000001</v>
      </c>
      <c r="H7" s="5">
        <f t="shared" si="0"/>
        <v>0</v>
      </c>
      <c r="J7" s="2">
        <v>3</v>
      </c>
      <c r="K7" s="51"/>
      <c r="L7" s="5">
        <v>72</v>
      </c>
      <c r="M7" s="4">
        <v>0.50800000000000001</v>
      </c>
      <c r="N7" s="5">
        <f t="shared" si="1"/>
        <v>72</v>
      </c>
      <c r="O7" s="13"/>
      <c r="P7" s="13"/>
      <c r="Q7" s="13"/>
      <c r="R7" s="13"/>
      <c r="S7" s="13"/>
      <c r="T7" s="13"/>
      <c r="U7" s="13"/>
      <c r="V7" s="13"/>
      <c r="W7" s="13"/>
      <c r="X7" s="13"/>
    </row>
    <row r="8" spans="4:24" ht="18" x14ac:dyDescent="0.25">
      <c r="D8" s="2">
        <v>4</v>
      </c>
      <c r="E8" s="51"/>
      <c r="F8" s="5" t="s">
        <v>7</v>
      </c>
      <c r="G8" s="4">
        <v>0.65800000000000003</v>
      </c>
      <c r="H8" s="5">
        <f t="shared" si="0"/>
        <v>0</v>
      </c>
      <c r="J8" s="2">
        <v>4</v>
      </c>
      <c r="K8" s="51"/>
      <c r="L8" s="5">
        <v>96</v>
      </c>
      <c r="M8" s="4">
        <v>0.65800000000000003</v>
      </c>
      <c r="N8" s="5">
        <f t="shared" si="1"/>
        <v>96</v>
      </c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4:24" ht="18" x14ac:dyDescent="0.25">
      <c r="D9" s="2">
        <v>6</v>
      </c>
      <c r="E9" s="51"/>
      <c r="F9" s="5" t="s">
        <v>8</v>
      </c>
      <c r="G9" s="4">
        <v>0.97</v>
      </c>
      <c r="H9" s="5">
        <f t="shared" si="0"/>
        <v>0</v>
      </c>
      <c r="J9" s="2">
        <v>6</v>
      </c>
      <c r="K9" s="51"/>
      <c r="L9" s="5">
        <v>144</v>
      </c>
      <c r="M9" s="4">
        <v>0.97</v>
      </c>
      <c r="N9" s="5">
        <f t="shared" si="1"/>
        <v>144</v>
      </c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4:24" ht="18" x14ac:dyDescent="0.25">
      <c r="D10" s="2">
        <v>12</v>
      </c>
      <c r="E10" s="51"/>
      <c r="F10" s="5" t="s">
        <v>9</v>
      </c>
      <c r="G10" s="4">
        <v>1.7290000000000001</v>
      </c>
      <c r="H10" s="5">
        <f t="shared" si="0"/>
        <v>0</v>
      </c>
      <c r="J10" s="2">
        <v>12</v>
      </c>
      <c r="K10" s="51"/>
      <c r="L10" s="5">
        <v>288</v>
      </c>
      <c r="M10" s="4">
        <v>1.7290000000000001</v>
      </c>
      <c r="N10" s="5">
        <f t="shared" si="1"/>
        <v>288</v>
      </c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4:24" ht="18" x14ac:dyDescent="0.25">
      <c r="D11" s="38"/>
      <c r="E11" s="17"/>
      <c r="F11" s="32"/>
      <c r="G11" s="39"/>
      <c r="H11" s="32"/>
      <c r="J11" s="38"/>
      <c r="K11" s="17"/>
      <c r="L11" s="32"/>
      <c r="M11" s="39"/>
      <c r="N11" s="32"/>
      <c r="O11" s="13"/>
      <c r="P11" s="13"/>
      <c r="Q11" s="13"/>
      <c r="R11" s="34"/>
      <c r="S11" s="82" t="s">
        <v>61</v>
      </c>
      <c r="T11" s="82" t="s">
        <v>3</v>
      </c>
      <c r="U11" s="13"/>
      <c r="V11" s="13"/>
      <c r="W11" s="13"/>
      <c r="X11" s="13"/>
    </row>
    <row r="12" spans="4:24" ht="18" x14ac:dyDescent="0.25">
      <c r="D12" s="38"/>
      <c r="E12" s="17"/>
      <c r="F12" s="32"/>
      <c r="G12" s="76" t="s">
        <v>12</v>
      </c>
      <c r="H12" s="77"/>
      <c r="I12" s="77"/>
      <c r="J12" s="77"/>
      <c r="K12" s="77"/>
      <c r="L12" s="77"/>
      <c r="M12" s="78"/>
      <c r="N12" s="10" t="s">
        <v>3</v>
      </c>
      <c r="O12" s="13"/>
      <c r="P12" s="13"/>
      <c r="Q12" s="13"/>
      <c r="R12" s="34" t="s">
        <v>58</v>
      </c>
      <c r="S12" s="34"/>
      <c r="T12" s="83">
        <f>(S12*2.37)</f>
        <v>0</v>
      </c>
      <c r="U12" s="13"/>
      <c r="V12" s="13"/>
      <c r="W12" s="13"/>
      <c r="X12" s="13"/>
    </row>
    <row r="13" spans="4:24" ht="18" x14ac:dyDescent="0.25">
      <c r="D13" s="38"/>
      <c r="E13" s="17"/>
      <c r="F13" s="32"/>
      <c r="G13" s="1" t="s">
        <v>22</v>
      </c>
      <c r="H13" s="5"/>
      <c r="I13" s="3"/>
      <c r="J13" s="2"/>
      <c r="K13" s="3"/>
      <c r="L13" s="5"/>
      <c r="M13" s="4"/>
      <c r="N13" s="5"/>
      <c r="O13" s="13"/>
      <c r="P13" s="13"/>
      <c r="Q13" s="13"/>
      <c r="R13" s="34" t="s">
        <v>59</v>
      </c>
      <c r="S13" s="34"/>
      <c r="T13" s="83">
        <f>(S13*4.15)</f>
        <v>0</v>
      </c>
      <c r="U13" s="13"/>
      <c r="V13" s="13"/>
      <c r="W13" s="13"/>
      <c r="X13" s="13"/>
    </row>
    <row r="14" spans="4:24" ht="18" x14ac:dyDescent="0.25">
      <c r="D14" s="38"/>
      <c r="E14" s="17"/>
      <c r="F14" s="32"/>
      <c r="G14" s="1"/>
      <c r="H14" s="46" t="s">
        <v>13</v>
      </c>
      <c r="I14" s="46" t="s">
        <v>13</v>
      </c>
      <c r="J14" s="2"/>
      <c r="K14" s="3"/>
      <c r="L14" s="5"/>
      <c r="M14" s="4"/>
      <c r="N14" s="5"/>
      <c r="O14" s="13"/>
      <c r="P14" s="13"/>
      <c r="Q14" s="13"/>
      <c r="R14" s="34" t="s">
        <v>60</v>
      </c>
      <c r="S14" s="34"/>
      <c r="T14" s="83">
        <f>(S14*65.114)</f>
        <v>0</v>
      </c>
      <c r="U14" s="13"/>
      <c r="V14" s="13"/>
      <c r="W14" s="13"/>
      <c r="X14" s="13"/>
    </row>
    <row r="15" spans="4:24" ht="15" x14ac:dyDescent="0.25">
      <c r="G15" s="10">
        <v>2</v>
      </c>
      <c r="H15" s="47"/>
      <c r="I15" s="48"/>
      <c r="J15" s="79"/>
      <c r="K15" s="80"/>
      <c r="L15" s="80"/>
      <c r="M15" s="81"/>
      <c r="N15" s="26">
        <f>H16+I16</f>
        <v>0</v>
      </c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spans="4:24" ht="15" x14ac:dyDescent="0.2">
      <c r="G16" s="3"/>
      <c r="H16" s="44">
        <f>IF(H14="F144",H15*G9,IF(H14="FS96",(H15*M8+96),IF(H14="F96",H15*G8,IF(H14="FS72",(H15*M7+72),IF(H14="F72",H15*G7,IF(H14="FS48",(H15*M6+48),IF(H14="F48",H15*G6,IF(H14="FS24",(H15*M5+24),H15*G5))))))))</f>
        <v>0</v>
      </c>
      <c r="I16" s="44">
        <f>IF(I14="F144",I15*G9,IF(I14="FS96",(I15*M8+96),IF(I14="F96",I15*G8,IF(I14="FS72",(I15*M7+72),IF(I14="F72",I15*G7,IF(I14="FS48",(I15*M6+48),IF(I14="F48",I15*G6,IF(I14="FS24",(I15*M5+24),I15*G5))))))))</f>
        <v>0</v>
      </c>
      <c r="J16" s="44"/>
      <c r="K16" s="44"/>
      <c r="L16" s="44"/>
      <c r="M16" s="44"/>
      <c r="N16" s="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7:24" ht="15" x14ac:dyDescent="0.25">
      <c r="G17" s="3"/>
      <c r="H17" s="46" t="s">
        <v>17</v>
      </c>
      <c r="I17" s="46" t="s">
        <v>17</v>
      </c>
      <c r="J17" s="46" t="s">
        <v>17</v>
      </c>
      <c r="K17" s="3"/>
      <c r="L17" s="3"/>
      <c r="M17" s="3"/>
      <c r="N17" s="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spans="7:24" ht="16.5" customHeight="1" x14ac:dyDescent="0.25">
      <c r="G18" s="7">
        <v>3</v>
      </c>
      <c r="H18" s="49"/>
      <c r="I18" s="49"/>
      <c r="J18" s="49"/>
      <c r="K18" s="75"/>
      <c r="L18" s="75"/>
      <c r="M18" s="75"/>
      <c r="N18" s="26">
        <f>H19+I19+J19</f>
        <v>0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7:24" ht="15" x14ac:dyDescent="0.25">
      <c r="G19" s="8"/>
      <c r="H19" s="11">
        <f>IF(H17="F144",H18*G9,IF(H17="FS96",(H18*M8+96),IF(H17="F96",H18*G8,IF(H17="FS72",(H18*M7+72),IF(H17="F72",H18*G7,IF(H17="FS48",(H18*M6+48),IF(H17="F48",H18*G6,IF(H17="FS24",(H18*M5+24),H18*G5))))))))</f>
        <v>0</v>
      </c>
      <c r="I19" s="11">
        <f>IF(I17="F144",I18*G9,IF(I17="FS96",(I18*M8+96),IF(I17="F96",I18*G8,IF(I17="FS72",(I18*M7+72),IF(I17="F72",I18*G7,IF(I17="FS48",(I18*M6+48),IF(I17="F48",I18*G6,IF(I17="FS24",(I18*M5+24),I18*G5))))))))</f>
        <v>0</v>
      </c>
      <c r="J19" s="11">
        <f>IF(J17="F144",J18*G9,IF(J17="FS96",(J18*M8+96),IF(J17="F96",J18*G8,IF(J17="FS72",(J18*M7+72),IF(J17="F72",J18*G7,IF(J17="FS48",(J18*M6+48),IF(J17="F48",J18*G6,IF(J17="FS24",(J18*M5+24),J18*G5))))))))</f>
        <v>0</v>
      </c>
      <c r="K19" s="9"/>
      <c r="L19" s="9"/>
      <c r="M19" s="9"/>
      <c r="N19" s="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spans="7:24" ht="15" x14ac:dyDescent="0.25">
      <c r="G20" s="8"/>
      <c r="H20" s="50" t="s">
        <v>19</v>
      </c>
      <c r="I20" s="50" t="s">
        <v>19</v>
      </c>
      <c r="J20" s="50" t="s">
        <v>19</v>
      </c>
      <c r="K20" s="50" t="s">
        <v>19</v>
      </c>
      <c r="L20" s="9"/>
      <c r="M20" s="9"/>
      <c r="N20" s="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7:24" ht="16.5" customHeight="1" x14ac:dyDescent="0.25">
      <c r="G21" s="7">
        <v>4</v>
      </c>
      <c r="H21" s="48"/>
      <c r="I21" s="48"/>
      <c r="J21" s="48"/>
      <c r="K21" s="48"/>
      <c r="L21" s="75"/>
      <c r="M21" s="75"/>
      <c r="N21" s="57">
        <f>H22+I22+J22+K22</f>
        <v>0</v>
      </c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7:24" ht="15" x14ac:dyDescent="0.25">
      <c r="G22" s="7"/>
      <c r="H22" s="12">
        <f>IF(H20="F144",H21*G9,IF(H20="FS96",(H21*M8+96),IF(H20="F96",H21*G8,IF(H20="FS72",(H21*M7+72),IF(H20="F72",H21*G7,IF(H20="FS48",(H21*M6+48),IF(H20="F48",H21*G6,IF(I17="FS24",(H21*M5+24),H21*G5))))))))</f>
        <v>0</v>
      </c>
      <c r="I22" s="12">
        <f>IF(I20="F144",I21*G9,IF(I20="FS96",(I21*M8+96),IF(I20="F96",I21*G8,IF(I20="FS72",(I21*M7+72),IF(I20="F72",I21*G7,IF(I20="FS48",(I21*M6+48),IF(I20="F48",I21*G6,IF(I20="FS24",(I21*M5+24),I21*G5))))))))</f>
        <v>0</v>
      </c>
      <c r="J22" s="11">
        <f>IF(J20="F144",J21*G9,IF(J20="FS96",(J21*M8+96),IF(J20="F96",J21*G8,IF(J20="FS72",(J21*M7+72),IF(J20="F72",J21*G7,IF(J20="FS48",(J21*M6+48),IF(J20="F48",J21*G6,IF(J20="FS24",(J21*M5+24),J21*G5))))))))</f>
        <v>0</v>
      </c>
      <c r="K22" s="11">
        <f>IF(K20="F144",K21*G9,IF(K20="FS96",(K21*M8+96),IF(K20="F96",K21*G8,IF(K20="FS72",(K21*M7+72),IF(K20="F72",K21*G7,IF(K20="FS48",(K21*M6+48),IF(K20="F48",K21*G6,IF(K20="FS24",(K21*M5+24),K21*G5))))))))</f>
        <v>0</v>
      </c>
      <c r="L22" s="45"/>
      <c r="M22" s="45"/>
      <c r="N22" s="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spans="7:24" ht="15" x14ac:dyDescent="0.25">
      <c r="G23" s="7"/>
      <c r="H23" s="46" t="s">
        <v>21</v>
      </c>
      <c r="I23" s="46" t="s">
        <v>21</v>
      </c>
      <c r="J23" s="46" t="s">
        <v>21</v>
      </c>
      <c r="K23" s="46" t="s">
        <v>21</v>
      </c>
      <c r="L23" s="46" t="s">
        <v>21</v>
      </c>
      <c r="M23" s="46" t="s">
        <v>21</v>
      </c>
      <c r="N23" s="40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7:24" ht="17.25" customHeight="1" x14ac:dyDescent="0.25">
      <c r="G24" s="7">
        <v>6</v>
      </c>
      <c r="H24" s="48"/>
      <c r="I24" s="48"/>
      <c r="J24" s="48"/>
      <c r="K24" s="48"/>
      <c r="L24" s="48"/>
      <c r="M24" s="48"/>
      <c r="N24" s="26">
        <f>M25+L25+K25+J25+I25+H25</f>
        <v>0</v>
      </c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spans="7:24" ht="15" x14ac:dyDescent="0.25">
      <c r="G25" s="16"/>
      <c r="H25" s="37">
        <f>IF(H23="F144",H24*G9,IF(H23="FS96",(H24*M8+96),IF(H23="F96",H24*G8,IF(H23="FS72",(H24*M7+72),IF(H23="F72",H24*G7,IF(H23="FS48",(H24*M6+48),IF(H23="F48",H24*G6,IF(H23="FS24",(H24*M5+24),H24*G5))))))))</f>
        <v>0</v>
      </c>
      <c r="I25" s="37">
        <f>IF(I23="F144",I24*G9,IF(I23="FS96",(I24*M8+96),IF(I23="F96",I24*G8,IF(I23="FS72",(I24*M7+72),IF(I23="F72",I24*G7,IF(I23="FS48",(I24*M6+48),IF(I23="F48",I24*G6,IF(I23="FS24",(I24*M5+24),I24*G5))))))))</f>
        <v>0</v>
      </c>
      <c r="J25" s="37">
        <f>IF(J23="F144",J24*G9,IF(J23="FS96",(J24*M8+96),IF(J23="F96",J24*G8,IF(J23="FS72",(J24*M7+72),IF(J23="F72",J24*G7,IF(J23="FS48",(J24*M6+48),IF(J23="F48",J24*G6,IF(J23="FS24",(J24*M5+24),J24*G5))))))))</f>
        <v>0</v>
      </c>
      <c r="K25" s="37">
        <f>IF(K23="F144",K24*G9,IF(K23="FS96",(K24*M8+96),IF(K23="F96",K24*G8,IF(K23="FS72",(K24*M7+72),IF(K23="F72",K24*G7,IF(K23="FS48",(K24*M6+48),IF(K23="F48",K24*G6,IF(K23="FS24",(K24*M5+24),K24*G5))))))))</f>
        <v>0</v>
      </c>
      <c r="L25" s="37">
        <f>IF(L23="F144",L24*G9,IF(L23="FS96",(L24*M8+96),IF(L23="F96",L24*G8,IF(L23="FS72",(L24*M7+72),IF(L23="F72",L24*G7,IF(L23="FS48",(L24*M6+48),IF(L23="F48",L24*G6,IF(L23="FS24",(L24*M5+24),L24*G5))))))))</f>
        <v>0</v>
      </c>
      <c r="M25" s="37">
        <f>IF(M23="F144",M24*G9,IF(M23="FS96",(M24*M8+96),IF(M23="F96",M24*G8,IF(M23="FS72",(M24*M7+72),IF(M23="F72",M24*G7,IF(M23="FS48",(M24*M6+48),IF(M23="F48",M24*G6,IF(M23="FS24",(M24*M5+24),M24*G5))))))))</f>
        <v>0</v>
      </c>
      <c r="N25" s="18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7:24" ht="15" x14ac:dyDescent="0.25">
      <c r="G26" s="16"/>
      <c r="H26" s="17"/>
      <c r="I26" s="17"/>
      <c r="J26" s="17"/>
      <c r="K26" s="17"/>
      <c r="L26" s="17"/>
      <c r="M26" s="17"/>
      <c r="N26" s="18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7:24" ht="15" x14ac:dyDescent="0.25">
      <c r="G27" s="16"/>
      <c r="H27" s="17"/>
      <c r="I27" s="17"/>
      <c r="J27" s="17"/>
      <c r="K27" s="17"/>
      <c r="L27" s="17"/>
      <c r="M27" s="17"/>
      <c r="N27" s="18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7:24" ht="15" x14ac:dyDescent="0.25">
      <c r="G28" s="16"/>
      <c r="H28" s="17"/>
      <c r="I28" s="17"/>
      <c r="J28" s="17"/>
      <c r="K28" s="17"/>
      <c r="L28" s="17"/>
      <c r="M28" s="17"/>
      <c r="N28" s="18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spans="7:24" ht="15" x14ac:dyDescent="0.25">
      <c r="G29" s="16"/>
      <c r="H29" s="17"/>
      <c r="I29" s="17"/>
      <c r="J29" s="17"/>
      <c r="K29" s="17"/>
      <c r="L29" s="17"/>
      <c r="M29" s="17"/>
      <c r="N29" s="18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7:24" ht="15" x14ac:dyDescent="0.25">
      <c r="G30" s="16"/>
      <c r="H30" s="17"/>
      <c r="I30" s="17"/>
      <c r="J30" s="17"/>
      <c r="K30" s="17"/>
      <c r="L30" s="17"/>
      <c r="M30" s="17"/>
      <c r="N30" s="18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spans="7:24" ht="15" x14ac:dyDescent="0.25">
      <c r="G31" s="16"/>
      <c r="H31" s="17"/>
      <c r="I31" s="17"/>
      <c r="J31" s="17"/>
      <c r="K31" s="17"/>
      <c r="L31" s="17"/>
      <c r="M31" s="17"/>
      <c r="N31" s="18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7:24" ht="15" x14ac:dyDescent="0.25">
      <c r="G32" s="16"/>
      <c r="H32" s="17"/>
      <c r="I32" s="17"/>
      <c r="J32" s="17"/>
      <c r="K32" s="17"/>
      <c r="L32" s="17"/>
      <c r="M32" s="17"/>
      <c r="N32" s="18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spans="1:25" ht="15" x14ac:dyDescent="0.25">
      <c r="G33" s="16"/>
      <c r="H33" s="17"/>
      <c r="I33" s="17"/>
      <c r="J33" s="17"/>
      <c r="K33" s="17"/>
      <c r="L33" s="17"/>
      <c r="M33" s="17"/>
      <c r="N33" s="18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spans="1:25" ht="15" x14ac:dyDescent="0.25">
      <c r="G34" s="16"/>
      <c r="H34" s="17"/>
      <c r="I34" s="17"/>
      <c r="J34" s="17"/>
      <c r="K34" s="17"/>
      <c r="L34" s="17"/>
      <c r="M34" s="17"/>
      <c r="N34" s="18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spans="1:25" ht="15" x14ac:dyDescent="0.25">
      <c r="G35" s="16"/>
      <c r="H35" s="17"/>
      <c r="I35" s="17"/>
      <c r="J35" s="17"/>
      <c r="K35" s="17"/>
      <c r="L35" s="17"/>
      <c r="M35" s="17"/>
      <c r="N35" s="18"/>
    </row>
    <row r="36" spans="1:25" ht="15" x14ac:dyDescent="0.25">
      <c r="G36" s="16"/>
      <c r="H36" s="17"/>
      <c r="I36" s="17"/>
      <c r="J36" s="17"/>
      <c r="K36" s="17"/>
      <c r="L36" s="17"/>
      <c r="M36" s="17"/>
      <c r="N36" s="18"/>
    </row>
    <row r="37" spans="1:25" ht="15" x14ac:dyDescent="0.25">
      <c r="G37" s="16"/>
      <c r="H37" s="17"/>
      <c r="I37" s="17"/>
      <c r="J37" s="17"/>
      <c r="K37" s="17"/>
      <c r="L37" s="17"/>
      <c r="M37" s="17"/>
      <c r="N37" s="18"/>
    </row>
    <row r="38" spans="1:25" ht="15" x14ac:dyDescent="0.25">
      <c r="G38" s="16"/>
      <c r="H38" s="17"/>
      <c r="I38" s="17"/>
      <c r="J38" s="17"/>
      <c r="K38" s="17"/>
      <c r="L38" s="17"/>
      <c r="M38" s="17"/>
      <c r="N38" s="18"/>
    </row>
    <row r="39" spans="1:25" ht="15" x14ac:dyDescent="0.25">
      <c r="G39" s="16"/>
      <c r="H39" s="17"/>
      <c r="I39" s="17"/>
      <c r="J39" s="17"/>
      <c r="K39" s="17"/>
      <c r="L39" s="17"/>
      <c r="M39" s="17"/>
      <c r="N39" s="18"/>
    </row>
    <row r="40" spans="1:25" ht="15" x14ac:dyDescent="0.25">
      <c r="G40" s="16"/>
      <c r="H40" s="17"/>
      <c r="I40" s="17"/>
      <c r="J40" s="17"/>
      <c r="K40" s="17"/>
      <c r="L40" s="17"/>
      <c r="M40" s="17"/>
      <c r="N40" s="18"/>
    </row>
    <row r="41" spans="1:25" ht="15" x14ac:dyDescent="0.25">
      <c r="G41" s="16"/>
      <c r="H41" s="17"/>
      <c r="I41" s="17"/>
      <c r="J41" s="17"/>
      <c r="K41" s="17"/>
      <c r="L41" s="17"/>
      <c r="M41" s="17"/>
      <c r="N41" s="18"/>
    </row>
    <row r="42" spans="1:25" x14ac:dyDescent="0.2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spans="1:25" ht="15" x14ac:dyDescent="0.25">
      <c r="A43" s="13"/>
      <c r="B43" s="13"/>
      <c r="C43" s="43" t="s">
        <v>21</v>
      </c>
      <c r="D43" s="42" t="s">
        <v>19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4"/>
      <c r="P43" s="14"/>
      <c r="Q43" s="14"/>
      <c r="R43" s="14"/>
    </row>
    <row r="44" spans="1:25" ht="15" x14ac:dyDescent="0.25">
      <c r="A44" s="13"/>
      <c r="B44" s="13"/>
      <c r="C44" s="43" t="s">
        <v>20</v>
      </c>
      <c r="D44" s="42" t="s">
        <v>17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4"/>
      <c r="P44" s="14"/>
      <c r="Q44" s="14"/>
      <c r="R44" s="14"/>
    </row>
    <row r="45" spans="1:25" ht="15" x14ac:dyDescent="0.25">
      <c r="A45" s="13"/>
      <c r="B45" s="13"/>
      <c r="C45" s="43" t="s">
        <v>19</v>
      </c>
      <c r="D45" s="42" t="s">
        <v>15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4"/>
      <c r="P45" s="14"/>
      <c r="Q45" s="14"/>
      <c r="R45" s="14"/>
    </row>
    <row r="46" spans="1:25" ht="15" x14ac:dyDescent="0.25">
      <c r="A46" s="13"/>
      <c r="B46" s="13"/>
      <c r="C46" s="43" t="s">
        <v>18</v>
      </c>
      <c r="D46" s="42" t="s">
        <v>14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4"/>
      <c r="P46" s="15" t="s">
        <v>21</v>
      </c>
      <c r="Q46" s="14"/>
      <c r="R46" s="14"/>
    </row>
    <row r="47" spans="1:25" ht="15" x14ac:dyDescent="0.25">
      <c r="A47" s="13"/>
      <c r="B47" s="13"/>
      <c r="C47" s="43" t="s">
        <v>17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4"/>
      <c r="P47" s="15" t="s">
        <v>19</v>
      </c>
      <c r="Q47" s="14"/>
      <c r="R47" s="14"/>
    </row>
    <row r="48" spans="1:25" ht="15" x14ac:dyDescent="0.25">
      <c r="A48" s="13"/>
      <c r="B48" s="13"/>
      <c r="C48" s="43" t="s">
        <v>16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4"/>
      <c r="P48" s="15" t="s">
        <v>17</v>
      </c>
      <c r="Q48" s="14"/>
      <c r="R48" s="14"/>
    </row>
    <row r="49" spans="1:18" ht="15" x14ac:dyDescent="0.25">
      <c r="A49" s="13"/>
      <c r="B49" s="13"/>
      <c r="C49" s="43" t="s">
        <v>15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4"/>
      <c r="P49" s="15" t="s">
        <v>16</v>
      </c>
      <c r="Q49" s="14"/>
      <c r="R49" s="14"/>
    </row>
    <row r="50" spans="1:18" ht="15" x14ac:dyDescent="0.25">
      <c r="A50" s="13"/>
      <c r="B50" s="13"/>
      <c r="C50" s="43" t="s">
        <v>14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4"/>
      <c r="P50" s="15"/>
      <c r="Q50" s="14"/>
      <c r="R50" s="14"/>
    </row>
    <row r="51" spans="1:18" ht="15" x14ac:dyDescent="0.25">
      <c r="A51" s="13"/>
      <c r="B51" s="13"/>
      <c r="C51" s="43" t="s">
        <v>13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4"/>
      <c r="P51" s="14"/>
      <c r="Q51" s="14"/>
      <c r="R51" s="14"/>
    </row>
    <row r="52" spans="1:18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4"/>
      <c r="P52" s="14"/>
      <c r="Q52" s="14"/>
      <c r="R52" s="14"/>
    </row>
    <row r="53" spans="1:18" ht="15" x14ac:dyDescent="0.2">
      <c r="A53" s="13"/>
      <c r="B53" s="13"/>
      <c r="C53" s="13"/>
      <c r="D53" s="42" t="s">
        <v>13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4"/>
      <c r="P53" s="14"/>
      <c r="Q53" s="14"/>
      <c r="R53" s="14"/>
    </row>
    <row r="54" spans="1:18" ht="15" x14ac:dyDescent="0.2">
      <c r="A54" s="13"/>
      <c r="B54" s="13"/>
      <c r="C54" s="13"/>
      <c r="D54" s="42" t="s">
        <v>14</v>
      </c>
      <c r="E54" s="42" t="s">
        <v>17</v>
      </c>
      <c r="F54" s="13"/>
      <c r="G54" s="13"/>
      <c r="H54" s="13"/>
      <c r="I54" s="13"/>
      <c r="J54" s="13"/>
      <c r="K54" s="13"/>
      <c r="L54" s="13"/>
      <c r="M54" s="13"/>
      <c r="N54" s="13"/>
      <c r="O54" s="14"/>
      <c r="P54" s="14"/>
      <c r="Q54" s="14"/>
      <c r="R54" s="14"/>
    </row>
    <row r="55" spans="1:18" ht="15" x14ac:dyDescent="0.2">
      <c r="A55" s="13"/>
      <c r="B55" s="13"/>
      <c r="C55" s="13"/>
      <c r="D55" s="42" t="s">
        <v>15</v>
      </c>
      <c r="E55" s="42" t="s">
        <v>15</v>
      </c>
      <c r="F55" s="13"/>
      <c r="G55" s="13"/>
      <c r="H55" s="13"/>
      <c r="I55" s="13"/>
      <c r="J55" s="13"/>
      <c r="K55" s="13"/>
      <c r="L55" s="13"/>
      <c r="M55" s="13"/>
      <c r="N55" s="13"/>
      <c r="O55" s="14"/>
      <c r="P55" s="14"/>
      <c r="Q55" s="14"/>
      <c r="R55" s="14"/>
    </row>
    <row r="56" spans="1:18" ht="15" x14ac:dyDescent="0.2">
      <c r="A56" s="13"/>
      <c r="B56" s="13"/>
      <c r="C56" s="13"/>
      <c r="D56" s="42" t="s">
        <v>16</v>
      </c>
      <c r="E56" s="42" t="s">
        <v>14</v>
      </c>
      <c r="F56" s="13"/>
      <c r="G56" s="13"/>
      <c r="H56" s="13"/>
      <c r="I56" s="13"/>
      <c r="J56" s="13"/>
      <c r="K56" s="13"/>
      <c r="L56" s="13"/>
      <c r="N56" s="13"/>
      <c r="O56" s="14"/>
      <c r="P56" s="14"/>
      <c r="Q56" s="14"/>
      <c r="R56" s="14"/>
    </row>
    <row r="57" spans="1:18" ht="15" x14ac:dyDescent="0.2">
      <c r="A57" s="13"/>
      <c r="B57" s="13"/>
      <c r="C57" s="13"/>
      <c r="D57" s="42" t="s">
        <v>17</v>
      </c>
      <c r="E57" s="13"/>
      <c r="F57" s="13"/>
      <c r="G57" s="13"/>
      <c r="H57" s="13"/>
      <c r="I57" s="13"/>
      <c r="J57" s="13"/>
      <c r="K57" s="13"/>
      <c r="L57" s="13"/>
      <c r="N57" s="13"/>
      <c r="O57" s="14"/>
      <c r="P57" s="14"/>
      <c r="Q57" s="14"/>
      <c r="R57" s="14"/>
    </row>
    <row r="58" spans="1:18" ht="15" x14ac:dyDescent="0.2">
      <c r="A58" s="13"/>
      <c r="B58" s="13"/>
      <c r="C58" s="13"/>
      <c r="D58" s="42" t="s">
        <v>18</v>
      </c>
      <c r="E58" s="13"/>
      <c r="F58" s="13"/>
      <c r="G58" s="13"/>
      <c r="H58" s="13"/>
      <c r="I58" s="42" t="s">
        <v>21</v>
      </c>
      <c r="J58" s="42" t="s">
        <v>21</v>
      </c>
      <c r="K58" s="42" t="s">
        <v>21</v>
      </c>
      <c r="L58" s="13"/>
      <c r="N58" s="13"/>
      <c r="O58" s="14"/>
      <c r="P58" s="14"/>
      <c r="Q58" s="14"/>
      <c r="R58" s="14"/>
    </row>
    <row r="59" spans="1:18" ht="15" x14ac:dyDescent="0.2">
      <c r="A59" s="13"/>
      <c r="B59" s="13"/>
      <c r="C59" s="13"/>
      <c r="D59" s="42" t="s">
        <v>19</v>
      </c>
      <c r="E59" s="42" t="s">
        <v>19</v>
      </c>
      <c r="F59" s="13"/>
      <c r="G59" s="13"/>
      <c r="H59" s="13"/>
      <c r="I59" s="42" t="s">
        <v>20</v>
      </c>
      <c r="J59" s="42" t="s">
        <v>19</v>
      </c>
      <c r="K59" s="42" t="s">
        <v>19</v>
      </c>
      <c r="L59" s="13"/>
      <c r="N59" s="13"/>
      <c r="O59" s="14"/>
      <c r="P59" s="14"/>
      <c r="Q59" s="14"/>
      <c r="R59" s="14"/>
    </row>
    <row r="60" spans="1:18" ht="15" x14ac:dyDescent="0.2">
      <c r="A60" s="13"/>
      <c r="B60" s="13"/>
      <c r="C60" s="13"/>
      <c r="D60" s="42" t="s">
        <v>20</v>
      </c>
      <c r="E60" s="42" t="s">
        <v>17</v>
      </c>
      <c r="F60" s="13"/>
      <c r="G60" s="13"/>
      <c r="H60" s="13"/>
      <c r="I60" s="13"/>
      <c r="J60" s="42" t="s">
        <v>18</v>
      </c>
      <c r="K60" s="42" t="s">
        <v>17</v>
      </c>
      <c r="L60" s="13"/>
      <c r="N60" s="13"/>
      <c r="O60" s="14"/>
      <c r="P60" s="14"/>
      <c r="Q60" s="14"/>
      <c r="R60" s="14"/>
    </row>
    <row r="61" spans="1:18" ht="15" x14ac:dyDescent="0.2">
      <c r="A61" s="13"/>
      <c r="B61" s="13"/>
      <c r="C61" s="13"/>
      <c r="D61" s="42" t="s">
        <v>21</v>
      </c>
      <c r="E61" s="42" t="s">
        <v>16</v>
      </c>
      <c r="F61" s="13"/>
      <c r="G61" s="42" t="s">
        <v>19</v>
      </c>
      <c r="H61" s="13"/>
      <c r="I61" s="13"/>
      <c r="J61" s="13"/>
      <c r="K61" s="42" t="s">
        <v>16</v>
      </c>
      <c r="L61" s="13"/>
      <c r="N61" s="13"/>
      <c r="O61" s="14"/>
      <c r="P61" s="14"/>
      <c r="Q61" s="14"/>
      <c r="R61" s="14"/>
    </row>
    <row r="62" spans="1:18" ht="15" x14ac:dyDescent="0.2">
      <c r="A62" s="13"/>
      <c r="B62" s="13"/>
      <c r="C62" s="13"/>
      <c r="D62" s="13"/>
      <c r="E62" s="13"/>
      <c r="F62" s="13"/>
      <c r="G62" s="42" t="s">
        <v>17</v>
      </c>
      <c r="H62" s="13"/>
      <c r="I62" s="42" t="s">
        <v>21</v>
      </c>
      <c r="J62" s="13"/>
      <c r="K62" s="13"/>
      <c r="L62" s="13"/>
      <c r="N62" s="13"/>
      <c r="O62" s="14"/>
      <c r="P62" s="14"/>
      <c r="Q62" s="14"/>
      <c r="R62" s="14"/>
    </row>
    <row r="63" spans="1:18" ht="15" x14ac:dyDescent="0.2">
      <c r="A63" s="13"/>
      <c r="B63" s="13"/>
      <c r="C63" s="13"/>
      <c r="D63" s="13"/>
      <c r="E63" s="13"/>
      <c r="F63" s="13"/>
      <c r="G63" s="42" t="s">
        <v>15</v>
      </c>
      <c r="H63" s="13"/>
      <c r="I63" s="42" t="s">
        <v>19</v>
      </c>
      <c r="J63" s="13"/>
      <c r="K63" s="13"/>
      <c r="L63" s="13"/>
      <c r="N63" s="13"/>
      <c r="O63" s="14"/>
      <c r="P63" s="14"/>
      <c r="Q63" s="14"/>
      <c r="R63" s="14"/>
    </row>
    <row r="64" spans="1:18" ht="15" x14ac:dyDescent="0.2">
      <c r="A64" s="13"/>
      <c r="B64" s="13"/>
      <c r="C64" s="13"/>
      <c r="D64" s="13"/>
      <c r="E64" s="13"/>
      <c r="F64" s="13"/>
      <c r="G64" s="42" t="s">
        <v>14</v>
      </c>
      <c r="H64" s="13"/>
      <c r="I64" s="42" t="s">
        <v>17</v>
      </c>
      <c r="J64" s="13"/>
      <c r="K64" s="13"/>
      <c r="L64" s="13"/>
      <c r="N64" s="13"/>
      <c r="O64" s="14"/>
      <c r="P64" s="14"/>
      <c r="Q64" s="14"/>
      <c r="R64" s="14"/>
    </row>
    <row r="65" spans="1:18" ht="15" x14ac:dyDescent="0.2">
      <c r="A65" s="13"/>
      <c r="B65" s="13"/>
      <c r="C65" s="13"/>
      <c r="D65" s="13"/>
      <c r="E65" s="13"/>
      <c r="F65" s="13"/>
      <c r="G65" s="13"/>
      <c r="H65" s="13"/>
      <c r="I65" s="42" t="s">
        <v>15</v>
      </c>
      <c r="J65" s="13"/>
      <c r="K65" s="13"/>
      <c r="L65" s="13"/>
      <c r="M65" s="13"/>
      <c r="N65" s="13"/>
      <c r="O65" s="14"/>
      <c r="P65" s="14"/>
      <c r="Q65" s="14"/>
      <c r="R65" s="14"/>
    </row>
    <row r="66" spans="1:18" ht="15" x14ac:dyDescent="0.2">
      <c r="A66" s="13"/>
      <c r="B66" s="13"/>
      <c r="C66" s="13"/>
      <c r="D66" s="13"/>
      <c r="E66" s="13"/>
      <c r="F66" s="13"/>
      <c r="G66" s="13"/>
      <c r="H66" s="13"/>
      <c r="I66" s="42" t="s">
        <v>14</v>
      </c>
      <c r="J66" s="13"/>
      <c r="K66" s="13"/>
      <c r="L66" s="13"/>
      <c r="M66" s="13"/>
      <c r="N66" s="13"/>
      <c r="O66" s="14"/>
      <c r="P66" s="14"/>
      <c r="Q66" s="14"/>
      <c r="R66" s="14"/>
    </row>
    <row r="67" spans="1:18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4"/>
      <c r="P67" s="14"/>
      <c r="Q67" s="14"/>
      <c r="R67" s="14"/>
    </row>
    <row r="68" spans="1:18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4"/>
      <c r="P68" s="14"/>
      <c r="Q68" s="14"/>
      <c r="R68" s="14"/>
    </row>
    <row r="69" spans="1:18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</sheetData>
  <mergeCells count="6">
    <mergeCell ref="L2:M2"/>
    <mergeCell ref="F2:G2"/>
    <mergeCell ref="K18:M18"/>
    <mergeCell ref="L21:M21"/>
    <mergeCell ref="G12:M12"/>
    <mergeCell ref="J15:M15"/>
  </mergeCells>
  <dataValidations count="3">
    <dataValidation type="list" allowBlank="1" showInputMessage="1" showErrorMessage="1" sqref="H17:J17 H23:M23">
      <formula1>$C$43:$C$51</formula1>
    </dataValidation>
    <dataValidation type="list" allowBlank="1" showInputMessage="1" showErrorMessage="1" sqref="H20:K20">
      <formula1>$C$43:$C$51</formula1>
    </dataValidation>
    <dataValidation type="list" allowBlank="1" showInputMessage="1" showErrorMessage="1" sqref="H14:I14">
      <formula1>$C$43:$C$51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3"/>
  <sheetViews>
    <sheetView workbookViewId="0">
      <selection activeCell="G26" sqref="G26"/>
    </sheetView>
  </sheetViews>
  <sheetFormatPr defaultRowHeight="14.25" x14ac:dyDescent="0.2"/>
  <cols>
    <col min="8" max="8" width="20.875" customWidth="1"/>
    <col min="9" max="9" width="13.625" customWidth="1"/>
    <col min="10" max="10" width="11.375" customWidth="1"/>
    <col min="11" max="11" width="17.875" customWidth="1"/>
    <col min="18" max="18" width="4.375" customWidth="1"/>
    <col min="19" max="19" width="10.75" customWidth="1"/>
    <col min="20" max="20" width="7" customWidth="1"/>
    <col min="21" max="21" width="14.875" customWidth="1"/>
    <col min="22" max="22" width="6.125" customWidth="1"/>
  </cols>
  <sheetData>
    <row r="1" spans="2:22" ht="15.75" x14ac:dyDescent="0.25">
      <c r="B1" s="37"/>
      <c r="C1" s="37"/>
      <c r="D1" s="37"/>
      <c r="E1" s="13"/>
      <c r="F1" s="1" t="s">
        <v>57</v>
      </c>
      <c r="G1" s="34"/>
      <c r="H1" s="23" t="s">
        <v>23</v>
      </c>
      <c r="I1" s="24" t="s">
        <v>3</v>
      </c>
      <c r="J1" s="29" t="s">
        <v>40</v>
      </c>
      <c r="K1" s="37"/>
      <c r="L1" s="37"/>
      <c r="M1" s="13"/>
      <c r="N1" s="13"/>
      <c r="O1" s="13"/>
      <c r="T1" s="73" t="s">
        <v>10</v>
      </c>
      <c r="U1" s="74"/>
    </row>
    <row r="2" spans="2:22" ht="15" x14ac:dyDescent="0.25">
      <c r="B2" s="35">
        <v>48</v>
      </c>
      <c r="C2" s="35">
        <f>(F2+G2)*U4</f>
        <v>0</v>
      </c>
      <c r="D2" s="37"/>
      <c r="E2" s="13"/>
      <c r="F2" s="53"/>
      <c r="G2" s="53"/>
      <c r="H2" s="22">
        <v>48</v>
      </c>
      <c r="I2" s="5">
        <f>C2</f>
        <v>0</v>
      </c>
      <c r="J2" s="58">
        <f>I2</f>
        <v>0</v>
      </c>
      <c r="K2" s="37">
        <v>72</v>
      </c>
      <c r="L2" s="37">
        <f>(E8*U5)+(F8*U5)+(G8*U5)</f>
        <v>0</v>
      </c>
      <c r="M2" s="13"/>
      <c r="N2" s="13"/>
      <c r="O2" s="13"/>
      <c r="S2" s="10" t="s">
        <v>2</v>
      </c>
      <c r="T2" s="10" t="s">
        <v>0</v>
      </c>
      <c r="U2" s="10" t="s">
        <v>1</v>
      </c>
      <c r="V2" s="10" t="s">
        <v>3</v>
      </c>
    </row>
    <row r="3" spans="2:22" ht="15.75" x14ac:dyDescent="0.25">
      <c r="B3" s="35" t="s">
        <v>55</v>
      </c>
      <c r="C3" s="35">
        <f>(F2*U4)+(G2*U14+24)</f>
        <v>24</v>
      </c>
      <c r="D3" s="37"/>
      <c r="E3" s="13"/>
      <c r="F3" s="13"/>
      <c r="G3" s="13"/>
      <c r="H3" s="22" t="s">
        <v>56</v>
      </c>
      <c r="I3" s="5">
        <f>C3</f>
        <v>24</v>
      </c>
      <c r="J3" s="58">
        <f t="shared" ref="J3" si="0">I3</f>
        <v>24</v>
      </c>
      <c r="K3" s="35" t="s">
        <v>27</v>
      </c>
      <c r="L3" s="37">
        <f>(E8*U5)+(F8*U14+24)+(G8*U14+24)</f>
        <v>48</v>
      </c>
      <c r="M3" s="62"/>
      <c r="N3" s="63"/>
      <c r="O3" s="63"/>
      <c r="P3" s="63"/>
      <c r="Q3" s="64"/>
      <c r="R3" s="61">
        <v>1</v>
      </c>
      <c r="S3" s="52"/>
      <c r="T3" s="5" t="s">
        <v>4</v>
      </c>
      <c r="U3" s="4">
        <v>0.28499999999999998</v>
      </c>
      <c r="V3" s="5">
        <f>S3*U3</f>
        <v>0</v>
      </c>
    </row>
    <row r="4" spans="2:22" ht="15.75" x14ac:dyDescent="0.25">
      <c r="B4" s="37"/>
      <c r="C4" s="37"/>
      <c r="D4" s="37"/>
      <c r="E4" s="13"/>
      <c r="F4" s="13"/>
      <c r="G4" s="13"/>
      <c r="H4" s="13"/>
      <c r="I4" s="13"/>
      <c r="J4" s="13"/>
      <c r="K4" s="35" t="s">
        <v>26</v>
      </c>
      <c r="L4" s="37">
        <f>(E8*U5)+(F8*U5)+(G8*U14+24)</f>
        <v>24</v>
      </c>
      <c r="M4" s="65"/>
      <c r="N4" s="66"/>
      <c r="O4" s="66"/>
      <c r="P4" s="66"/>
      <c r="Q4" s="67"/>
      <c r="R4" s="61">
        <v>2</v>
      </c>
      <c r="S4" s="52"/>
      <c r="T4" s="5" t="s">
        <v>5</v>
      </c>
      <c r="U4" s="4">
        <v>0.39600000000000002</v>
      </c>
      <c r="V4" s="5">
        <f t="shared" ref="V4:V8" si="1">S4*U4</f>
        <v>0</v>
      </c>
    </row>
    <row r="5" spans="2:22" ht="15.75" x14ac:dyDescent="0.25">
      <c r="B5" s="37"/>
      <c r="C5" s="37"/>
      <c r="D5" s="37"/>
      <c r="E5" s="13"/>
      <c r="F5" s="13"/>
      <c r="G5" s="13"/>
      <c r="H5" s="13"/>
      <c r="I5" s="13"/>
      <c r="J5" s="13"/>
      <c r="K5" s="35" t="s">
        <v>25</v>
      </c>
      <c r="L5" s="37">
        <f>(E8*U5)+(F8*U15+48)+(G8*U4)</f>
        <v>48</v>
      </c>
      <c r="M5" s="65"/>
      <c r="N5" s="66"/>
      <c r="O5" s="66"/>
      <c r="P5" s="66"/>
      <c r="Q5" s="67"/>
      <c r="R5" s="61">
        <v>3</v>
      </c>
      <c r="S5" s="59"/>
      <c r="T5" s="5" t="s">
        <v>6</v>
      </c>
      <c r="U5" s="4">
        <v>0.50800000000000001</v>
      </c>
      <c r="V5" s="5">
        <f t="shared" si="1"/>
        <v>0</v>
      </c>
    </row>
    <row r="6" spans="2:22" ht="15.75" x14ac:dyDescent="0.25">
      <c r="B6" s="37"/>
      <c r="C6" s="37"/>
      <c r="D6" s="37"/>
      <c r="J6" s="14"/>
      <c r="K6" s="35" t="s">
        <v>24</v>
      </c>
      <c r="L6" s="37">
        <f>(E8*U5)+(F8*U15+48)+(G8*U14+24)</f>
        <v>72</v>
      </c>
      <c r="M6" s="65"/>
      <c r="N6" s="66"/>
      <c r="O6" s="66"/>
      <c r="P6" s="66"/>
      <c r="Q6" s="67"/>
      <c r="R6" s="61">
        <v>4</v>
      </c>
      <c r="S6" s="52"/>
      <c r="T6" s="5" t="s">
        <v>7</v>
      </c>
      <c r="U6" s="4">
        <v>0.65800000000000003</v>
      </c>
      <c r="V6" s="5">
        <f t="shared" si="1"/>
        <v>0</v>
      </c>
    </row>
    <row r="7" spans="2:22" ht="15.75" x14ac:dyDescent="0.25">
      <c r="E7" s="1" t="s">
        <v>57</v>
      </c>
      <c r="F7" s="3"/>
      <c r="G7" s="3"/>
      <c r="H7" s="23" t="s">
        <v>23</v>
      </c>
      <c r="I7" s="24" t="s">
        <v>3</v>
      </c>
      <c r="J7" s="29" t="s">
        <v>40</v>
      </c>
      <c r="K7" s="37"/>
      <c r="L7" s="37"/>
      <c r="M7" s="65"/>
      <c r="N7" s="66"/>
      <c r="O7" s="66"/>
      <c r="P7" s="66"/>
      <c r="Q7" s="67"/>
      <c r="R7" s="61">
        <v>6</v>
      </c>
      <c r="S7" s="60"/>
      <c r="T7" s="5" t="s">
        <v>8</v>
      </c>
      <c r="U7" s="4">
        <v>0.97</v>
      </c>
      <c r="V7" s="5">
        <f t="shared" si="1"/>
        <v>0</v>
      </c>
    </row>
    <row r="8" spans="2:22" ht="15.75" x14ac:dyDescent="0.25">
      <c r="E8" s="54"/>
      <c r="F8" s="54"/>
      <c r="G8" s="55"/>
      <c r="H8" s="22">
        <v>72</v>
      </c>
      <c r="I8" s="5">
        <f>L2</f>
        <v>0</v>
      </c>
      <c r="J8" s="58">
        <f>I8</f>
        <v>0</v>
      </c>
      <c r="K8" s="35">
        <v>96</v>
      </c>
      <c r="L8" s="37">
        <f>(D16*U6)+(E16*U6)+(F16*U6)+(G16*U6)</f>
        <v>0</v>
      </c>
      <c r="M8" s="65"/>
      <c r="N8" s="66"/>
      <c r="O8" s="66"/>
      <c r="P8" s="66"/>
      <c r="Q8" s="67"/>
      <c r="R8" s="61">
        <v>12</v>
      </c>
      <c r="S8" s="52"/>
      <c r="T8" s="5" t="s">
        <v>9</v>
      </c>
      <c r="U8" s="4">
        <v>1.7290000000000001</v>
      </c>
      <c r="V8" s="5">
        <f t="shared" si="1"/>
        <v>0</v>
      </c>
    </row>
    <row r="9" spans="2:22" x14ac:dyDescent="0.2">
      <c r="E9" s="20"/>
      <c r="F9" s="20"/>
      <c r="G9" s="20"/>
      <c r="H9" s="22" t="s">
        <v>34</v>
      </c>
      <c r="I9" s="5">
        <f>L4</f>
        <v>24</v>
      </c>
      <c r="J9" s="58">
        <f t="shared" ref="J9:J11" si="2">I9</f>
        <v>24</v>
      </c>
      <c r="K9" s="35" t="s">
        <v>29</v>
      </c>
      <c r="L9" s="37">
        <f>(D16*U6)+(E16*U16+72)+(F16*U5)+(G16*U5)</f>
        <v>72</v>
      </c>
      <c r="M9" s="65"/>
      <c r="N9" s="66"/>
      <c r="O9" s="66"/>
      <c r="P9" s="66"/>
      <c r="Q9" s="67"/>
    </row>
    <row r="10" spans="2:22" x14ac:dyDescent="0.2">
      <c r="H10" s="22" t="s">
        <v>25</v>
      </c>
      <c r="I10" s="5">
        <f>L5</f>
        <v>48</v>
      </c>
      <c r="J10" s="58">
        <f t="shared" si="2"/>
        <v>48</v>
      </c>
      <c r="K10" s="35" t="s">
        <v>30</v>
      </c>
      <c r="L10" s="37">
        <f>(D16*U6)+(E16*U16+72)+(F16*U15+48)+(G16*U14+24)</f>
        <v>144</v>
      </c>
      <c r="M10" s="65"/>
      <c r="N10" s="66"/>
      <c r="O10" s="66"/>
      <c r="P10" s="66"/>
      <c r="Q10" s="67"/>
    </row>
    <row r="11" spans="2:22" ht="15" x14ac:dyDescent="0.25">
      <c r="H11" s="22" t="s">
        <v>24</v>
      </c>
      <c r="I11" s="5">
        <f>L6</f>
        <v>72</v>
      </c>
      <c r="J11" s="58">
        <f t="shared" si="2"/>
        <v>72</v>
      </c>
      <c r="K11" s="35" t="s">
        <v>31</v>
      </c>
      <c r="L11" s="37">
        <f>(D16*U6)+(E16*U6)+(F16*U15+48)+(G16*U4)</f>
        <v>48</v>
      </c>
      <c r="M11" s="65"/>
      <c r="N11" s="66"/>
      <c r="O11" s="66"/>
      <c r="P11" s="66"/>
      <c r="Q11" s="67"/>
      <c r="T11" s="71" t="s">
        <v>11</v>
      </c>
      <c r="U11" s="72"/>
    </row>
    <row r="12" spans="2:22" x14ac:dyDescent="0.2">
      <c r="H12" s="27"/>
      <c r="I12" s="32"/>
      <c r="J12" s="13"/>
      <c r="K12" s="35" t="s">
        <v>32</v>
      </c>
      <c r="L12" s="37">
        <f>(D16*U6)+(E16*U6)+(F16*U6)+(G16*U14+24)</f>
        <v>24</v>
      </c>
      <c r="M12" s="65"/>
      <c r="N12" s="66"/>
      <c r="O12" s="66"/>
      <c r="P12" s="66"/>
      <c r="Q12" s="67"/>
    </row>
    <row r="13" spans="2:22" ht="15" x14ac:dyDescent="0.25">
      <c r="I13" s="33"/>
      <c r="J13" s="13"/>
      <c r="K13" s="36" t="s">
        <v>33</v>
      </c>
      <c r="L13" s="37">
        <f>(D16*U6)+(E16*U16+72)+(F16*U15+48)+(G16*U4)</f>
        <v>120</v>
      </c>
      <c r="M13" s="65"/>
      <c r="N13" s="66"/>
      <c r="O13" s="66"/>
      <c r="P13" s="66"/>
      <c r="Q13" s="67"/>
      <c r="S13" s="10" t="s">
        <v>2</v>
      </c>
      <c r="T13" s="10" t="s">
        <v>0</v>
      </c>
      <c r="U13" s="10" t="s">
        <v>1</v>
      </c>
      <c r="V13" s="10" t="s">
        <v>3</v>
      </c>
    </row>
    <row r="14" spans="2:22" ht="15.75" customHeight="1" x14ac:dyDescent="0.25">
      <c r="I14" s="33"/>
      <c r="J14" s="13"/>
      <c r="K14" s="36" t="s">
        <v>35</v>
      </c>
      <c r="L14" s="37">
        <f>(D16*U6)+(E16*U16+72)+(F16*U5)+(G16*U14+24)</f>
        <v>96</v>
      </c>
      <c r="M14" s="65"/>
      <c r="N14" s="66"/>
      <c r="O14" s="66"/>
      <c r="P14" s="66"/>
      <c r="Q14" s="67"/>
      <c r="R14" s="61">
        <v>1</v>
      </c>
      <c r="S14" s="59"/>
      <c r="T14" s="5">
        <v>24</v>
      </c>
      <c r="U14" s="4">
        <v>0.28499999999999998</v>
      </c>
      <c r="V14" s="5">
        <f>(S14*U14)+T14</f>
        <v>24</v>
      </c>
    </row>
    <row r="15" spans="2:22" ht="15.75" x14ac:dyDescent="0.25">
      <c r="D15" s="1" t="s">
        <v>57</v>
      </c>
      <c r="E15" s="3"/>
      <c r="F15" s="3"/>
      <c r="G15" s="3"/>
      <c r="H15" s="23" t="s">
        <v>28</v>
      </c>
      <c r="I15" s="24" t="s">
        <v>3</v>
      </c>
      <c r="J15" s="29" t="s">
        <v>40</v>
      </c>
      <c r="K15" s="36" t="s">
        <v>36</v>
      </c>
      <c r="L15" s="37">
        <f>(D16*U6)+(E16*U6)+(F16*U15+48)+(G16*U14+24)</f>
        <v>72</v>
      </c>
      <c r="M15" s="65"/>
      <c r="N15" s="66"/>
      <c r="O15" s="66"/>
      <c r="P15" s="66"/>
      <c r="Q15" s="67"/>
      <c r="R15" s="61">
        <v>2</v>
      </c>
      <c r="S15" s="52"/>
      <c r="T15" s="5">
        <v>48</v>
      </c>
      <c r="U15" s="4">
        <v>0.39600000000000002</v>
      </c>
      <c r="V15" s="5">
        <f t="shared" ref="V15:V19" si="3">(S15*U15)+T15</f>
        <v>48</v>
      </c>
    </row>
    <row r="16" spans="2:22" ht="15.75" x14ac:dyDescent="0.25">
      <c r="D16" s="54"/>
      <c r="E16" s="54"/>
      <c r="F16" s="54"/>
      <c r="G16" s="54"/>
      <c r="H16" s="22">
        <v>96</v>
      </c>
      <c r="I16" s="5">
        <f t="shared" ref="I16:I23" si="4">L8</f>
        <v>0</v>
      </c>
      <c r="J16" s="58">
        <f>I16</f>
        <v>0</v>
      </c>
      <c r="K16" s="36"/>
      <c r="L16" s="37"/>
      <c r="M16" s="65"/>
      <c r="N16" s="66"/>
      <c r="O16" s="66"/>
      <c r="P16" s="66"/>
      <c r="Q16" s="67"/>
      <c r="R16" s="61">
        <v>3</v>
      </c>
      <c r="S16" s="52"/>
      <c r="T16" s="5">
        <v>72</v>
      </c>
      <c r="U16" s="4">
        <v>0.50800000000000001</v>
      </c>
      <c r="V16" s="5">
        <f t="shared" si="3"/>
        <v>72</v>
      </c>
    </row>
    <row r="17" spans="2:22" ht="15.75" x14ac:dyDescent="0.25">
      <c r="H17" s="22" t="s">
        <v>29</v>
      </c>
      <c r="I17" s="5">
        <f t="shared" si="4"/>
        <v>72</v>
      </c>
      <c r="J17" s="58">
        <f t="shared" ref="J17:J23" si="5">I17</f>
        <v>72</v>
      </c>
      <c r="K17" s="37"/>
      <c r="L17" s="37"/>
      <c r="M17" s="65"/>
      <c r="N17" s="66"/>
      <c r="O17" s="66"/>
      <c r="P17" s="66"/>
      <c r="Q17" s="67"/>
      <c r="R17" s="61">
        <v>4</v>
      </c>
      <c r="S17" s="52"/>
      <c r="T17" s="5">
        <v>96</v>
      </c>
      <c r="U17" s="4">
        <v>0.65800000000000003</v>
      </c>
      <c r="V17" s="5">
        <f t="shared" si="3"/>
        <v>96</v>
      </c>
    </row>
    <row r="18" spans="2:22" ht="15.75" x14ac:dyDescent="0.25">
      <c r="H18" s="22" t="s">
        <v>30</v>
      </c>
      <c r="I18" s="5">
        <f t="shared" si="4"/>
        <v>144</v>
      </c>
      <c r="J18" s="58">
        <f t="shared" si="5"/>
        <v>144</v>
      </c>
      <c r="K18" s="37"/>
      <c r="L18" s="37"/>
      <c r="M18" s="65"/>
      <c r="N18" s="66"/>
      <c r="O18" s="66"/>
      <c r="P18" s="66"/>
      <c r="Q18" s="67"/>
      <c r="R18" s="61">
        <v>6</v>
      </c>
      <c r="S18" s="52"/>
      <c r="T18" s="5">
        <v>144</v>
      </c>
      <c r="U18" s="4">
        <v>0.97</v>
      </c>
      <c r="V18" s="5">
        <f t="shared" si="3"/>
        <v>144</v>
      </c>
    </row>
    <row r="19" spans="2:22" ht="15" customHeight="1" x14ac:dyDescent="0.25">
      <c r="H19" s="22" t="s">
        <v>31</v>
      </c>
      <c r="I19" s="5">
        <f t="shared" si="4"/>
        <v>48</v>
      </c>
      <c r="J19" s="58">
        <f t="shared" si="5"/>
        <v>48</v>
      </c>
      <c r="K19" s="37"/>
      <c r="L19" s="37"/>
      <c r="M19" s="68"/>
      <c r="N19" s="69"/>
      <c r="O19" s="69"/>
      <c r="P19" s="69"/>
      <c r="Q19" s="70"/>
      <c r="R19" s="61">
        <v>12</v>
      </c>
      <c r="S19" s="52"/>
      <c r="T19" s="5">
        <v>288</v>
      </c>
      <c r="U19" s="4">
        <v>1.7290000000000001</v>
      </c>
      <c r="V19" s="5">
        <f t="shared" si="3"/>
        <v>288</v>
      </c>
    </row>
    <row r="20" spans="2:22" x14ac:dyDescent="0.2">
      <c r="H20" s="22" t="s">
        <v>32</v>
      </c>
      <c r="I20" s="5">
        <f t="shared" si="4"/>
        <v>24</v>
      </c>
      <c r="J20" s="58">
        <f t="shared" si="5"/>
        <v>24</v>
      </c>
      <c r="K20" s="37"/>
      <c r="L20" s="37"/>
      <c r="M20" s="13"/>
      <c r="N20" s="13"/>
      <c r="O20" s="13"/>
      <c r="P20" s="13"/>
      <c r="Q20" s="13"/>
    </row>
    <row r="21" spans="2:22" x14ac:dyDescent="0.2">
      <c r="H21" s="25" t="s">
        <v>33</v>
      </c>
      <c r="I21" s="5">
        <f t="shared" si="4"/>
        <v>120</v>
      </c>
      <c r="J21" s="58">
        <f t="shared" si="5"/>
        <v>120</v>
      </c>
      <c r="K21" s="37"/>
      <c r="L21" s="37"/>
      <c r="M21" s="13"/>
      <c r="N21" s="13"/>
      <c r="O21" s="13"/>
      <c r="P21" s="13"/>
      <c r="Q21" s="13"/>
    </row>
    <row r="22" spans="2:22" x14ac:dyDescent="0.2">
      <c r="H22" s="25" t="s">
        <v>38</v>
      </c>
      <c r="I22" s="5">
        <f t="shared" si="4"/>
        <v>96</v>
      </c>
      <c r="J22" s="58">
        <f t="shared" si="5"/>
        <v>96</v>
      </c>
      <c r="K22" s="37"/>
      <c r="L22" s="37"/>
      <c r="M22" s="13"/>
      <c r="N22" s="13"/>
      <c r="O22" s="13"/>
      <c r="P22" s="13"/>
      <c r="Q22" s="13"/>
      <c r="T22" s="21"/>
    </row>
    <row r="23" spans="2:22" x14ac:dyDescent="0.2">
      <c r="H23" s="25" t="s">
        <v>39</v>
      </c>
      <c r="I23" s="5">
        <f t="shared" si="4"/>
        <v>72</v>
      </c>
      <c r="J23" s="58">
        <f t="shared" si="5"/>
        <v>72</v>
      </c>
      <c r="K23" s="37"/>
      <c r="L23" s="37"/>
      <c r="M23" s="13"/>
      <c r="N23" s="13"/>
      <c r="O23" s="13"/>
      <c r="P23" s="13"/>
      <c r="Q23" s="13"/>
      <c r="T23" s="21"/>
    </row>
    <row r="24" spans="2:22" x14ac:dyDescent="0.2">
      <c r="H24" s="28"/>
      <c r="I24" s="17"/>
      <c r="J24" s="13"/>
      <c r="K24" s="37"/>
      <c r="L24" s="37"/>
      <c r="M24" s="13"/>
      <c r="N24" s="13"/>
      <c r="O24" s="13"/>
      <c r="P24" s="13"/>
      <c r="Q24" s="13"/>
    </row>
    <row r="25" spans="2:22" ht="15.75" x14ac:dyDescent="0.25">
      <c r="B25" s="1" t="s">
        <v>57</v>
      </c>
      <c r="C25" s="3"/>
      <c r="D25" s="3"/>
      <c r="E25" s="3"/>
      <c r="F25" s="3"/>
      <c r="G25" s="3"/>
      <c r="H25" s="30" t="s">
        <v>37</v>
      </c>
      <c r="I25" s="31" t="s">
        <v>3</v>
      </c>
      <c r="J25" s="29" t="s">
        <v>40</v>
      </c>
      <c r="K25" s="37"/>
      <c r="L25" s="37"/>
      <c r="M25" s="13"/>
      <c r="N25" s="13"/>
      <c r="O25" s="13"/>
      <c r="P25" s="13"/>
      <c r="Q25" s="13"/>
    </row>
    <row r="26" spans="2:22" x14ac:dyDescent="0.2">
      <c r="B26" s="51"/>
      <c r="C26" s="51"/>
      <c r="D26" s="51"/>
      <c r="E26" s="51"/>
      <c r="F26" s="51"/>
      <c r="G26" s="56"/>
      <c r="H26" s="22">
        <v>144</v>
      </c>
      <c r="I26" s="5">
        <f>L26</f>
        <v>0</v>
      </c>
      <c r="J26" s="58">
        <f>I26</f>
        <v>0</v>
      </c>
      <c r="K26" s="35">
        <v>144</v>
      </c>
      <c r="L26" s="37">
        <f>(B26+C26+D26+E26+F26+G26)*U7</f>
        <v>0</v>
      </c>
      <c r="M26" s="13"/>
      <c r="N26" s="13"/>
      <c r="O26" s="13"/>
      <c r="P26" s="13"/>
      <c r="Q26" s="13"/>
    </row>
    <row r="27" spans="2:22" x14ac:dyDescent="0.2">
      <c r="H27" s="22" t="s">
        <v>41</v>
      </c>
      <c r="I27" s="5">
        <f t="shared" ref="I27:I41" si="6">L27</f>
        <v>24</v>
      </c>
      <c r="J27" s="58">
        <f t="shared" ref="J27:J41" si="7">I27</f>
        <v>24</v>
      </c>
      <c r="K27" s="35" t="s">
        <v>41</v>
      </c>
      <c r="L27" s="37">
        <f>(B26+C26+D26+E26+F26)*U7+(G26*U14+24)</f>
        <v>24</v>
      </c>
      <c r="M27" s="13"/>
      <c r="N27" s="13"/>
      <c r="O27" s="13"/>
      <c r="P27" s="13"/>
      <c r="Q27" s="13"/>
    </row>
    <row r="28" spans="2:22" x14ac:dyDescent="0.2">
      <c r="H28" s="22" t="s">
        <v>43</v>
      </c>
      <c r="I28" s="5">
        <f t="shared" si="6"/>
        <v>48</v>
      </c>
      <c r="J28" s="58">
        <f t="shared" si="7"/>
        <v>48</v>
      </c>
      <c r="K28" s="35" t="s">
        <v>43</v>
      </c>
      <c r="L28" s="37">
        <f>((B26+C26+D26+E26)*U7)+(F26*U15+48)+(G26*U4)</f>
        <v>48</v>
      </c>
      <c r="M28" s="13"/>
      <c r="N28" s="13"/>
      <c r="O28" s="13"/>
      <c r="P28" s="13"/>
      <c r="Q28" s="13"/>
    </row>
    <row r="29" spans="2:22" x14ac:dyDescent="0.2">
      <c r="H29" s="22" t="s">
        <v>42</v>
      </c>
      <c r="I29" s="5">
        <f t="shared" si="6"/>
        <v>72</v>
      </c>
      <c r="J29" s="58">
        <f t="shared" si="7"/>
        <v>72</v>
      </c>
      <c r="K29" s="35" t="s">
        <v>42</v>
      </c>
      <c r="L29" s="37">
        <f>((B26+C26+D26+E26)*U7)+(F26*U15+48)+(G26*U14+24)</f>
        <v>72</v>
      </c>
      <c r="M29" s="13"/>
      <c r="N29" s="13"/>
      <c r="O29" s="13"/>
      <c r="P29" s="13"/>
      <c r="Q29" s="13"/>
    </row>
    <row r="30" spans="2:22" x14ac:dyDescent="0.2">
      <c r="H30" s="22" t="s">
        <v>44</v>
      </c>
      <c r="I30" s="5">
        <f t="shared" si="6"/>
        <v>72</v>
      </c>
      <c r="J30" s="58">
        <f t="shared" si="7"/>
        <v>72</v>
      </c>
      <c r="K30" s="35" t="s">
        <v>44</v>
      </c>
      <c r="L30" s="37">
        <f>((B26+C26+D26)*U7)+(E26*U16+72)+((F26+G26)*U5)</f>
        <v>72</v>
      </c>
      <c r="M30" s="13"/>
      <c r="N30" s="13"/>
      <c r="O30" s="13"/>
    </row>
    <row r="31" spans="2:22" x14ac:dyDescent="0.2">
      <c r="H31" s="25" t="s">
        <v>45</v>
      </c>
      <c r="I31" s="5">
        <f t="shared" si="6"/>
        <v>96</v>
      </c>
      <c r="J31" s="58">
        <f t="shared" si="7"/>
        <v>96</v>
      </c>
      <c r="K31" s="36" t="s">
        <v>45</v>
      </c>
      <c r="L31" s="37">
        <f>((B26+C26+D26)*U7)+(E26*U16+72)+(F26*U5)+(G26*U14+24)</f>
        <v>96</v>
      </c>
      <c r="M31" s="13"/>
      <c r="N31" s="13"/>
      <c r="O31" s="13"/>
    </row>
    <row r="32" spans="2:22" x14ac:dyDescent="0.2">
      <c r="H32" s="25" t="s">
        <v>46</v>
      </c>
      <c r="I32" s="5">
        <f t="shared" si="6"/>
        <v>120</v>
      </c>
      <c r="J32" s="58">
        <f t="shared" si="7"/>
        <v>120</v>
      </c>
      <c r="K32" s="36" t="s">
        <v>46</v>
      </c>
      <c r="L32" s="37">
        <f>((B26+C26+D26)*U7)+(E26*U16+72)+(F26*U15+48)+(G26*U4)</f>
        <v>120</v>
      </c>
      <c r="M32" s="13"/>
    </row>
    <row r="33" spans="8:13" x14ac:dyDescent="0.2">
      <c r="H33" s="25" t="s">
        <v>47</v>
      </c>
      <c r="I33" s="5">
        <f t="shared" si="6"/>
        <v>144</v>
      </c>
      <c r="J33" s="58">
        <f t="shared" si="7"/>
        <v>144</v>
      </c>
      <c r="K33" s="36" t="s">
        <v>47</v>
      </c>
      <c r="L33" s="37">
        <f>((B26+C26+D26)*U7)+(E26*U16+72)+(F26*U15+48)+(G26*U14+24)</f>
        <v>144</v>
      </c>
      <c r="M33" s="13"/>
    </row>
    <row r="34" spans="8:13" x14ac:dyDescent="0.2">
      <c r="H34" s="3" t="s">
        <v>48</v>
      </c>
      <c r="I34" s="5">
        <f t="shared" si="6"/>
        <v>96</v>
      </c>
      <c r="J34" s="58">
        <f t="shared" si="7"/>
        <v>96</v>
      </c>
      <c r="K34" s="37" t="s">
        <v>48</v>
      </c>
      <c r="L34" s="37">
        <f>((B26+C26)*U7)+(D26*U17+96)+((E26+F26+G26)*U6)</f>
        <v>96</v>
      </c>
      <c r="M34" s="13"/>
    </row>
    <row r="35" spans="8:13" x14ac:dyDescent="0.2">
      <c r="H35" s="3" t="s">
        <v>49</v>
      </c>
      <c r="I35" s="5">
        <f t="shared" si="6"/>
        <v>120</v>
      </c>
      <c r="J35" s="58">
        <f t="shared" si="7"/>
        <v>120</v>
      </c>
      <c r="K35" s="37" t="s">
        <v>49</v>
      </c>
      <c r="L35" s="37">
        <f>((B26+C26)*U7)+(D26*U17+96)+((E26+F26)*U6)+(G26*U14+24)</f>
        <v>120</v>
      </c>
    </row>
    <row r="36" spans="8:13" x14ac:dyDescent="0.2">
      <c r="H36" s="3" t="s">
        <v>50</v>
      </c>
      <c r="I36" s="5">
        <f t="shared" si="6"/>
        <v>144</v>
      </c>
      <c r="J36" s="58">
        <f t="shared" si="7"/>
        <v>144</v>
      </c>
      <c r="K36" s="37" t="s">
        <v>50</v>
      </c>
      <c r="L36" s="37">
        <f>((B26+C26)*U7)+(D26*U17+96)+(E26*U6)+(F26*U15+48)+(G26*U4)</f>
        <v>144</v>
      </c>
    </row>
    <row r="37" spans="8:13" x14ac:dyDescent="0.2">
      <c r="H37" s="3" t="s">
        <v>51</v>
      </c>
      <c r="I37" s="5">
        <f t="shared" si="6"/>
        <v>168</v>
      </c>
      <c r="J37" s="58">
        <f t="shared" si="7"/>
        <v>168</v>
      </c>
      <c r="K37" s="37" t="s">
        <v>51</v>
      </c>
      <c r="L37" s="37">
        <f>((B26+C26)*U7)+(D26*U17+96)+(E26*U6)+(F26*U15+48)+(G26*U14+24)</f>
        <v>168</v>
      </c>
    </row>
    <row r="38" spans="8:13" x14ac:dyDescent="0.2">
      <c r="H38" s="3" t="s">
        <v>52</v>
      </c>
      <c r="I38" s="5">
        <f t="shared" si="6"/>
        <v>168</v>
      </c>
      <c r="J38" s="58">
        <f t="shared" si="7"/>
        <v>168</v>
      </c>
      <c r="K38" s="37" t="s">
        <v>52</v>
      </c>
      <c r="L38" s="37">
        <f>((B26+C26)*U7)+(D26*U17+96)+(E26*U16+72)+((F26+G26)*U5)</f>
        <v>168</v>
      </c>
    </row>
    <row r="39" spans="8:13" x14ac:dyDescent="0.2">
      <c r="H39" s="3" t="s">
        <v>53</v>
      </c>
      <c r="I39" s="5">
        <f t="shared" si="6"/>
        <v>192</v>
      </c>
      <c r="J39" s="58">
        <f t="shared" si="7"/>
        <v>192</v>
      </c>
      <c r="K39" s="37" t="s">
        <v>53</v>
      </c>
      <c r="L39" s="37">
        <f>((B26+C26)*U7)+(D26*U17+96)+(E26*U16+72)+(F26*U5)+(G26*U14+24)</f>
        <v>192</v>
      </c>
    </row>
    <row r="40" spans="8:13" x14ac:dyDescent="0.2">
      <c r="H40" s="3" t="s">
        <v>54</v>
      </c>
      <c r="I40" s="5">
        <f t="shared" si="6"/>
        <v>216</v>
      </c>
      <c r="J40" s="58">
        <f t="shared" si="7"/>
        <v>216</v>
      </c>
      <c r="K40" s="37" t="s">
        <v>54</v>
      </c>
      <c r="L40" s="37">
        <f>((B26+C26)*U7)+(D26*U17+96)+(E26*U16+72)+(F26*U15+48)+(G26*U4)</f>
        <v>216</v>
      </c>
    </row>
    <row r="41" spans="8:13" x14ac:dyDescent="0.2">
      <c r="H41" s="3" t="s">
        <v>51</v>
      </c>
      <c r="I41" s="5">
        <f t="shared" si="6"/>
        <v>168</v>
      </c>
      <c r="J41" s="58">
        <f t="shared" si="7"/>
        <v>168</v>
      </c>
      <c r="K41" s="37" t="s">
        <v>51</v>
      </c>
      <c r="L41" s="37">
        <f>((B26+C26)*U7)+(D26*U17+96)+(E26*U6)+(F26*U15+48)+(G26*U14+24)</f>
        <v>168</v>
      </c>
    </row>
    <row r="42" spans="8:13" x14ac:dyDescent="0.2">
      <c r="K42" s="37"/>
      <c r="L42" s="37"/>
    </row>
    <row r="43" spans="8:13" x14ac:dyDescent="0.2">
      <c r="K43" s="37"/>
      <c r="L43" s="37"/>
    </row>
  </sheetData>
  <mergeCells count="2">
    <mergeCell ref="T11:U11"/>
    <mergeCell ref="T1:U1"/>
  </mergeCells>
  <conditionalFormatting sqref="I8:I12">
    <cfRule type="colorScale" priority="51">
      <colorScale>
        <cfvo type="min"/>
        <cfvo type="max"/>
        <color theme="6" tint="-0.249977111117893"/>
        <color theme="9" tint="-0.249977111117893"/>
      </colorScale>
    </cfRule>
    <cfRule type="colorScale" priority="56">
      <colorScale>
        <cfvo type="min"/>
        <cfvo type="max"/>
        <color rgb="FFFF7128"/>
        <color rgb="FFFFEF9C"/>
      </colorScale>
    </cfRule>
    <cfRule type="colorScale" priority="58">
      <colorScale>
        <cfvo type="min"/>
        <cfvo type="max"/>
        <color theme="6" tint="-0.249977111117893"/>
        <color theme="5" tint="-0.249977111117893"/>
      </colorScale>
    </cfRule>
    <cfRule type="colorScale" priority="59">
      <colorScale>
        <cfvo type="min"/>
        <cfvo type="max"/>
        <color rgb="FFFF7128"/>
        <color rgb="FFFFEF9C"/>
      </colorScale>
    </cfRule>
  </conditionalFormatting>
  <conditionalFormatting sqref="M16">
    <cfRule type="colorScale" priority="57">
      <colorScale>
        <cfvo type="min"/>
        <cfvo type="max"/>
        <color rgb="FFFF7128"/>
        <color rgb="FFFFEF9C"/>
      </colorScale>
    </cfRule>
  </conditionalFormatting>
  <conditionalFormatting sqref="I16:I20">
    <cfRule type="colorScale" priority="53">
      <colorScale>
        <cfvo type="min"/>
        <cfvo type="max"/>
        <color rgb="FFFF7128"/>
        <color rgb="FFFFEF9C"/>
      </colorScale>
    </cfRule>
    <cfRule type="colorScale" priority="54">
      <colorScale>
        <cfvo type="min"/>
        <cfvo type="max"/>
        <color theme="6" tint="-0.249977111117893"/>
        <color theme="5" tint="-0.249977111117893"/>
      </colorScale>
    </cfRule>
    <cfRule type="colorScale" priority="55">
      <colorScale>
        <cfvo type="min"/>
        <cfvo type="max"/>
        <color rgb="FFFF7128"/>
        <color rgb="FFFFEF9C"/>
      </colorScale>
    </cfRule>
  </conditionalFormatting>
  <conditionalFormatting sqref="I18">
    <cfRule type="colorScale" priority="52">
      <colorScale>
        <cfvo type="min"/>
        <cfvo type="max"/>
        <color theme="6" tint="-0.249977111117893"/>
        <color rgb="FFC74F1F"/>
      </colorScale>
    </cfRule>
  </conditionalFormatting>
  <conditionalFormatting sqref="I16:I19">
    <cfRule type="colorScale" priority="50">
      <colorScale>
        <cfvo type="min"/>
        <cfvo type="max"/>
        <color theme="6" tint="-0.249977111117893"/>
        <color theme="9" tint="-0.249977111117893"/>
      </colorScale>
    </cfRule>
  </conditionalFormatting>
  <conditionalFormatting sqref="I16:I23">
    <cfRule type="colorScale" priority="40">
      <colorScale>
        <cfvo type="min"/>
        <cfvo type="max"/>
        <color theme="6" tint="-0.249977111117893"/>
        <color theme="9" tint="-0.249977111117893"/>
      </colorScale>
    </cfRule>
    <cfRule type="colorScale" priority="49">
      <colorScale>
        <cfvo type="min"/>
        <cfvo type="max"/>
        <color theme="6" tint="-0.249977111117893"/>
        <color theme="9" tint="-0.249977111117893"/>
      </colorScale>
    </cfRule>
  </conditionalFormatting>
  <conditionalFormatting sqref="I8:I11">
    <cfRule type="top10" priority="38" bottom="1" rank="1"/>
  </conditionalFormatting>
  <conditionalFormatting sqref="I16:I24">
    <cfRule type="colorScale" priority="60">
      <colorScale>
        <cfvo type="min"/>
        <cfvo type="max"/>
        <color theme="6" tint="-0.249977111117893"/>
        <color theme="9" tint="-0.249977111117893"/>
      </colorScale>
    </cfRule>
  </conditionalFormatting>
  <conditionalFormatting sqref="I26:I30 I34:I38">
    <cfRule type="colorScale" priority="26">
      <colorScale>
        <cfvo type="min"/>
        <cfvo type="max"/>
        <color rgb="FFFF7128"/>
        <color rgb="FFFFEF9C"/>
      </colorScale>
    </cfRule>
    <cfRule type="colorScale" priority="27">
      <colorScale>
        <cfvo type="min"/>
        <cfvo type="max"/>
        <color theme="6" tint="-0.249977111117893"/>
        <color theme="5" tint="-0.249977111117893"/>
      </colorScale>
    </cfRule>
    <cfRule type="colorScale" priority="28">
      <colorScale>
        <cfvo type="min"/>
        <cfvo type="max"/>
        <color rgb="FFFF7128"/>
        <color rgb="FFFFEF9C"/>
      </colorScale>
    </cfRule>
  </conditionalFormatting>
  <conditionalFormatting sqref="I28 I36">
    <cfRule type="colorScale" priority="25">
      <colorScale>
        <cfvo type="min"/>
        <cfvo type="max"/>
        <color theme="6" tint="-0.249977111117893"/>
        <color rgb="FFC74F1F"/>
      </colorScale>
    </cfRule>
  </conditionalFormatting>
  <conditionalFormatting sqref="I26:I29 I34:I37">
    <cfRule type="colorScale" priority="24">
      <colorScale>
        <cfvo type="min"/>
        <cfvo type="max"/>
        <color theme="6" tint="-0.249977111117893"/>
        <color theme="9" tint="-0.249977111117893"/>
      </colorScale>
    </cfRule>
  </conditionalFormatting>
  <conditionalFormatting sqref="I26:I41">
    <cfRule type="colorScale" priority="22">
      <colorScale>
        <cfvo type="min"/>
        <cfvo type="max"/>
        <color theme="6" tint="-0.249977111117893"/>
        <color theme="9" tint="-0.249977111117893"/>
      </colorScale>
    </cfRule>
    <cfRule type="colorScale" priority="23">
      <colorScale>
        <cfvo type="min"/>
        <cfvo type="max"/>
        <color theme="6" tint="-0.249977111117893"/>
        <color theme="9" tint="-0.249977111117893"/>
      </colorScale>
    </cfRule>
  </conditionalFormatting>
  <conditionalFormatting sqref="I26:I41">
    <cfRule type="colorScale" priority="29">
      <colorScale>
        <cfvo type="min"/>
        <cfvo type="max"/>
        <color theme="6" tint="-0.249977111117893"/>
        <color theme="9" tint="-0.249977111117893"/>
      </colorScale>
    </cfRule>
  </conditionalFormatting>
  <conditionalFormatting sqref="I2:I3">
    <cfRule type="colorScale" priority="18">
      <colorScale>
        <cfvo type="min"/>
        <cfvo type="max"/>
        <color theme="6" tint="-0.249977111117893"/>
        <color theme="9" tint="-0.249977111117893"/>
      </colorScale>
    </cfRule>
    <cfRule type="colorScale" priority="19">
      <colorScale>
        <cfvo type="min"/>
        <cfvo type="max"/>
        <color rgb="FFFF7128"/>
        <color rgb="FFFFEF9C"/>
      </colorScale>
    </cfRule>
    <cfRule type="colorScale" priority="20">
      <colorScale>
        <cfvo type="min"/>
        <cfvo type="max"/>
        <color theme="6" tint="-0.249977111117893"/>
        <color theme="5" tint="-0.249977111117893"/>
      </colorScale>
    </cfRule>
    <cfRule type="colorScale" priority="21">
      <colorScale>
        <cfvo type="min"/>
        <cfvo type="max"/>
        <color rgb="FFFF7128"/>
        <color rgb="FFFFEF9C"/>
      </colorScale>
    </cfRule>
  </conditionalFormatting>
  <conditionalFormatting sqref="J2:J3">
    <cfRule type="top10" dxfId="11" priority="13" bottom="1" rank="1"/>
    <cfRule type="top10" dxfId="10" priority="14" bottom="1" rank="1"/>
    <cfRule type="top10" dxfId="9" priority="15" bottom="1" rank="1"/>
    <cfRule type="top10" priority="17" bottom="1" rank="1"/>
  </conditionalFormatting>
  <conditionalFormatting sqref="I2:I3">
    <cfRule type="top10" priority="16" bottom="1" rank="1"/>
  </conditionalFormatting>
  <conditionalFormatting sqref="J8:J11">
    <cfRule type="top10" dxfId="8" priority="9" bottom="1" rank="1"/>
    <cfRule type="top10" dxfId="7" priority="10" bottom="1" rank="1"/>
    <cfRule type="top10" dxfId="6" priority="11" bottom="1" rank="1"/>
    <cfRule type="top10" priority="12" bottom="1" rank="1"/>
  </conditionalFormatting>
  <conditionalFormatting sqref="J16:J23">
    <cfRule type="top10" dxfId="5" priority="5" bottom="1" rank="1"/>
    <cfRule type="top10" dxfId="4" priority="6" bottom="1" rank="1"/>
    <cfRule type="top10" dxfId="3" priority="7" bottom="1" rank="1"/>
    <cfRule type="top10" priority="8" bottom="1" rank="1"/>
  </conditionalFormatting>
  <conditionalFormatting sqref="J26:J41">
    <cfRule type="top10" dxfId="2" priority="1" bottom="1" rank="1"/>
    <cfRule type="top10" dxfId="1" priority="2" bottom="1" rank="1"/>
    <cfRule type="top10" dxfId="0" priority="3" bottom="1" rank="1"/>
    <cfRule type="top10" priority="4" bottom="1" rank="1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sqref="A1:R28"/>
    </sheetView>
  </sheetViews>
  <sheetFormatPr defaultRowHeight="14.25" x14ac:dyDescent="0.2"/>
  <sheetData>
    <row r="1" spans="1:18" x14ac:dyDescent="0.2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x14ac:dyDescent="0.2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1:18" x14ac:dyDescent="0.2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8" x14ac:dyDescent="0.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1:18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</row>
    <row r="11" spans="1:18" x14ac:dyDescent="0.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8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spans="1:18" x14ac:dyDescent="0.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</row>
    <row r="14" spans="1:18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</row>
    <row r="15" spans="1:18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8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</row>
    <row r="17" spans="1:18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18" spans="1:18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1:18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2023-09-20T15:04:36Z</dcterms:modified>
</cp:coreProperties>
</file>