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bermire\Documents\Data Bootcamp\"/>
    </mc:Choice>
  </mc:AlternateContent>
  <xr:revisionPtr revIDLastSave="0" documentId="13_ncr:1_{70A14678-961B-40E2-8FD5-CF2AC4501C20}" xr6:coauthVersionLast="34" xr6:coauthVersionMax="34" xr10:uidLastSave="{00000000-0000-0000-0000-000000000000}"/>
  <bookViews>
    <workbookView xWindow="0" yWindow="0" windowWidth="23040" windowHeight="7920" activeTab="2" xr2:uid="{00000000-000D-0000-FFFF-FFFF00000000}"/>
  </bookViews>
  <sheets>
    <sheet name="Detail" sheetId="1" r:id="rId1"/>
    <sheet name="Category Pivot" sheetId="2" r:id="rId2"/>
    <sheet name="SubCategory Pivot" sheetId="4" r:id="rId3"/>
    <sheet name="Date Pivot" sheetId="5" r:id="rId4"/>
    <sheet name="Bonus" sheetId="6" r:id="rId5"/>
  </sheets>
  <definedNames>
    <definedName name="_xlnm._FilterDatabase" localSheetId="0" hidden="1">Detail!$A$1:$R$4115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2" i="1"/>
  <c r="P2" i="1"/>
  <c r="O14" i="1"/>
  <c r="C13" i="6" l="1"/>
  <c r="C12" i="6"/>
  <c r="C11" i="6"/>
  <c r="C10" i="6"/>
  <c r="C9" i="6"/>
  <c r="C8" i="6"/>
  <c r="C7" i="6"/>
  <c r="C6" i="6"/>
  <c r="C5" i="6"/>
  <c r="C4" i="6"/>
  <c r="C3" i="6"/>
  <c r="C2" i="6"/>
  <c r="D2" i="6"/>
  <c r="D13" i="6"/>
  <c r="D12" i="6"/>
  <c r="D11" i="6"/>
  <c r="D10" i="6"/>
  <c r="D9" i="6"/>
  <c r="D8" i="6"/>
  <c r="D7" i="6"/>
  <c r="D6" i="6"/>
  <c r="D5" i="6"/>
  <c r="D4" i="6"/>
  <c r="D3" i="6"/>
  <c r="B13" i="6"/>
  <c r="B12" i="6"/>
  <c r="B11" i="6"/>
  <c r="B10" i="6"/>
  <c r="B9" i="6"/>
  <c r="B8" i="6"/>
  <c r="B7" i="6"/>
  <c r="B6" i="6"/>
  <c r="B5" i="6"/>
  <c r="B4" i="6"/>
  <c r="E4" i="6" s="1"/>
  <c r="G4" i="6" s="1"/>
  <c r="B3" i="6"/>
  <c r="B2" i="6"/>
  <c r="E3" i="6" l="1"/>
  <c r="E7" i="6"/>
  <c r="E8" i="6"/>
  <c r="G8" i="6" s="1"/>
  <c r="E5" i="6"/>
  <c r="H5" i="6" s="1"/>
  <c r="H3" i="6"/>
  <c r="H7" i="6"/>
  <c r="H4" i="6"/>
  <c r="H8" i="6"/>
  <c r="E9" i="6"/>
  <c r="H9" i="6" s="1"/>
  <c r="G3" i="6"/>
  <c r="G7" i="6"/>
  <c r="G9" i="6"/>
  <c r="E2" i="6"/>
  <c r="F2" i="6" s="1"/>
  <c r="E10" i="6"/>
  <c r="H10" i="6" s="1"/>
  <c r="E6" i="6"/>
  <c r="F6" i="6" s="1"/>
  <c r="F9" i="6"/>
  <c r="E13" i="6"/>
  <c r="G13" i="6" s="1"/>
  <c r="F4" i="6"/>
  <c r="E12" i="6"/>
  <c r="G12" i="6" s="1"/>
  <c r="F7" i="6"/>
  <c r="F3" i="6"/>
  <c r="E11" i="6"/>
  <c r="H11" i="6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F5" i="6" l="1"/>
  <c r="F8" i="6"/>
  <c r="G5" i="6"/>
  <c r="H13" i="6"/>
  <c r="F11" i="6"/>
  <c r="G11" i="6"/>
  <c r="F13" i="6"/>
  <c r="G10" i="6"/>
  <c r="F10" i="6"/>
  <c r="H6" i="6"/>
  <c r="H2" i="6"/>
  <c r="G6" i="6"/>
  <c r="F12" i="6"/>
  <c r="H12" i="6"/>
  <c r="G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<sst xmlns="http://schemas.openxmlformats.org/spreadsheetml/2006/main" count="24821" uniqueCount="8404">
  <si>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</si>
  <si>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</si>
  <si>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</si>
  <si>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</si>
  <si>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</si>
  <si>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</si>
  <si>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</si>
  <si>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</si>
  <si>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</si>
  <si>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</si>
  <si>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</si>
  <si>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</si>
  <si>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</si>
  <si>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</si>
  <si>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</si>
  <si>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</si>
  <si>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</si>
  <si>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</si>
  <si>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</si>
  <si>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</si>
  <si>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</si>
  <si>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</si>
  <si>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</si>
  <si>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</si>
  <si>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</si>
  <si>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</si>
  <si>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</si>
  <si>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</si>
  <si>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</si>
  <si>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</si>
  <si>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</si>
  <si>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</si>
  <si>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</si>
  <si>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</si>
  <si>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</si>
  <si>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</si>
  <si>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</si>
  <si>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</si>
  <si>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</si>
  <si>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</si>
  <si>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</si>
  <si>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</si>
  <si>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</si>
  <si>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</si>
  <si>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</si>
  <si>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</si>
  <si>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</si>
  <si>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</si>
  <si>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</si>
  <si>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</si>
  <si>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</si>
  <si>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</si>
  <si>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</si>
  <si>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</si>
  <si>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</si>
  <si>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</si>
  <si>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</si>
  <si>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</si>
  <si>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</si>
  <si>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</si>
  <si>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</si>
  <si>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</si>
  <si>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</si>
  <si>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</si>
  <si>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</si>
  <si>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</si>
  <si>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</si>
  <si>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</si>
  <si>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</si>
  <si>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</si>
  <si>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</si>
  <si>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</si>
  <si>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</si>
  <si>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</si>
  <si>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</si>
  <si>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</si>
  <si>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</si>
  <si>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</si>
  <si>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</si>
  <si>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</si>
  <si>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</si>
  <si>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</si>
  <si>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</si>
  <si>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</si>
  <si>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</si>
  <si>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</si>
  <si>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</si>
  <si>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</si>
  <si>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</si>
  <si>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</si>
  <si>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</si>
  <si>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</si>
  <si>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</si>
  <si>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</si>
  <si>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</si>
  <si>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</si>
  <si>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</si>
  <si>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</si>
  <si>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</si>
  <si>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</si>
  <si>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</si>
  <si>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</si>
  <si>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</si>
  <si>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</si>
  <si>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</si>
  <si>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</si>
  <si>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</si>
  <si>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</si>
  <si>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</si>
  <si>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</si>
  <si>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</si>
  <si>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</si>
  <si>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</si>
  <si>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</si>
  <si>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</si>
  <si>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</si>
  <si>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</si>
  <si>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</si>
  <si>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</si>
  <si>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</si>
  <si>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</si>
  <si>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</si>
  <si>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</si>
  <si>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</si>
  <si>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</si>
  <si>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</si>
  <si>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</si>
  <si>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</si>
  <si>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</si>
  <si>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</si>
  <si>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</si>
  <si>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</si>
  <si>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</si>
  <si>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</si>
  <si>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</si>
  <si>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</si>
  <si>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</si>
  <si>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</si>
  <si>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</si>
  <si>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</si>
  <si>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</si>
  <si>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</si>
  <si>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</si>
  <si>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</si>
  <si>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</si>
  <si>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</si>
  <si>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</si>
  <si>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</si>
  <si>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</si>
  <si>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</si>
  <si>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</si>
  <si>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</si>
  <si>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</si>
  <si>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</si>
  <si>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</si>
  <si>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</si>
  <si>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</si>
  <si>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</si>
  <si>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</si>
  <si>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</si>
  <si>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</si>
  <si>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</si>
  <si>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</si>
  <si>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</si>
  <si>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</si>
  <si>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</si>
  <si>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</si>
  <si>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</si>
  <si>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</si>
  <si>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</si>
  <si>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</si>
  <si>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</si>
  <si>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</si>
  <si>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</si>
  <si>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</si>
  <si>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</si>
  <si>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</si>
  <si>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</si>
  <si>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</si>
  <si>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</si>
  <si>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</si>
  <si>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</si>
  <si>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</si>
  <si>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</si>
  <si>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</si>
  <si>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</si>
  <si>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</si>
  <si>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</si>
  <si>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</si>
  <si>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</si>
  <si>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</si>
  <si>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</si>
  <si>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</si>
  <si>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</si>
  <si>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</si>
  <si>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</si>
  <si>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</si>
  <si>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</si>
  <si>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</si>
  <si>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</si>
  <si>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</si>
  <si>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</si>
  <si>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</si>
  <si>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</si>
  <si>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</si>
  <si>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</si>
  <si>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</si>
  <si>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</si>
  <si>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</si>
  <si>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</si>
  <si>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</si>
  <si>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</si>
  <si>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</si>
  <si>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</si>
  <si>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</si>
  <si>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</si>
  <si>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</si>
  <si>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</si>
  <si>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</si>
  <si>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</si>
  <si>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</si>
  <si>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</si>
  <si>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</si>
  <si>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</si>
  <si>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</si>
  <si>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</si>
  <si>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</si>
  <si>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</si>
  <si>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</si>
  <si>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</si>
  <si>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</si>
  <si>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</si>
  <si>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</si>
  <si>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</si>
  <si>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</si>
  <si>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</si>
  <si>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</si>
  <si>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</si>
  <si>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</si>
  <si>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</si>
  <si>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</si>
  <si>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</si>
  <si>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</si>
  <si>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</si>
  <si>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</si>
  <si>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</si>
  <si>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</si>
  <si>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</si>
  <si>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</si>
  <si>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</si>
  <si>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</si>
  <si>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</si>
  <si>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</si>
  <si>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</si>
  <si>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</si>
  <si>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</si>
  <si>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</si>
  <si>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</si>
  <si>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</si>
  <si>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</si>
  <si>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</si>
  <si>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</si>
  <si>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</si>
  <si>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</si>
  <si>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</si>
  <si>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</si>
  <si>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</si>
  <si>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</si>
  <si>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</si>
  <si>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</si>
  <si>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</si>
  <si>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</si>
  <si>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</si>
  <si>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</si>
  <si>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</si>
  <si>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</si>
  <si>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</si>
  <si>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</si>
  <si>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</si>
  <si>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</si>
  <si>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</si>
  <si>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</si>
  <si>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</si>
  <si>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</si>
  <si>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</si>
  <si>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</si>
  <si>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</si>
  <si>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</si>
  <si>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</si>
  <si>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</si>
  <si>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</si>
  <si>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</si>
  <si>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</si>
  <si>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</si>
  <si>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</si>
  <si>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</si>
  <si>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</si>
  <si>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</si>
  <si>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</si>
  <si>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</si>
  <si>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</si>
  <si>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</si>
  <si>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</si>
  <si>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</si>
  <si>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</si>
  <si>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</si>
  <si>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</si>
  <si>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</si>
  <si>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</si>
  <si>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</si>
  <si>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</si>
  <si>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</si>
  <si>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</si>
  <si>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</si>
  <si>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</si>
  <si>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</si>
  <si>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</si>
  <si>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</si>
  <si>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</si>
  <si>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</si>
  <si>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</si>
  <si>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</si>
  <si>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</si>
  <si>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</si>
  <si>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</si>
  <si>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</si>
  <si>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</si>
  <si>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</si>
  <si>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</si>
  <si>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</si>
  <si>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</si>
  <si>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</si>
  <si>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</si>
  <si>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</si>
  <si>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</si>
  <si>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</si>
  <si>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</si>
  <si>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</si>
  <si>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</si>
  <si>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</si>
  <si>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</si>
  <si>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</si>
  <si>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</si>
  <si>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</si>
  <si>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</si>
  <si>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</si>
  <si>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</si>
  <si>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</si>
  <si>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</si>
  <si>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</si>
  <si>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</si>
  <si>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</si>
  <si>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</si>
  <si>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</si>
  <si>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</si>
  <si>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</si>
  <si>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</si>
  <si>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</si>
  <si>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</si>
  <si>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</si>
  <si>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</si>
  <si>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</si>
  <si>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</si>
  <si>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</si>
  <si>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</si>
  <si>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</si>
  <si>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</si>
  <si>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</si>
  <si>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</si>
  <si>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</si>
  <si>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</si>
  <si>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</si>
  <si>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</si>
  <si>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</si>
  <si>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</si>
  <si>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</si>
  <si>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</si>
  <si>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</si>
  <si>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</si>
  <si>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</si>
  <si>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</si>
  <si>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</si>
  <si>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</si>
  <si>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</si>
  <si>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</si>
  <si>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</si>
  <si>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</si>
  <si>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</si>
  <si>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</si>
  <si>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</si>
  <si>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</si>
  <si>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</si>
  <si>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</si>
  <si>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</si>
  <si>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</si>
  <si>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</si>
  <si>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</si>
  <si>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</si>
  <si>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</si>
  <si>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</si>
  <si>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</si>
  <si>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</si>
  <si>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</si>
  <si>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</si>
  <si>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</si>
  <si>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</si>
  <si>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</si>
  <si>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</si>
  <si>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</si>
  <si>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</si>
  <si>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</si>
  <si>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</si>
  <si>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</si>
  <si>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</si>
  <si>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</si>
  <si>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</si>
  <si>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</si>
  <si>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</si>
  <si>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</si>
  <si>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</si>
  <si>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</si>
  <si>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</si>
  <si>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</si>
  <si>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</si>
  <si>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</si>
  <si>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</si>
  <si>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</si>
  <si>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</si>
  <si>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</si>
  <si>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</si>
  <si>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</si>
  <si>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</si>
  <si>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</si>
  <si>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</si>
  <si>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</si>
  <si>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</si>
  <si>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</si>
  <si>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</si>
  <si>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</si>
  <si>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</si>
  <si>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</si>
  <si>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</si>
  <si>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</si>
  <si>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</si>
  <si>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</si>
  <si>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</si>
  <si>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</si>
  <si>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</si>
  <si>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</si>
  <si>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</si>
  <si>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</si>
  <si>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</si>
  <si>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</si>
  <si>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</si>
  <si>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</si>
  <si>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</si>
  <si>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</si>
  <si>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</si>
  <si>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</si>
  <si>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</si>
  <si>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</si>
  <si>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</si>
  <si>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</si>
  <si>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</si>
  <si>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</si>
  <si>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</si>
  <si>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</si>
  <si>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</si>
  <si>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</si>
  <si>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</si>
  <si>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</si>
  <si>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</si>
  <si>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</si>
  <si>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</si>
  <si>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</si>
  <si>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</si>
  <si>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</si>
  <si>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</si>
  <si>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</si>
  <si>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</si>
  <si>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</si>
  <si>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</si>
  <si>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</si>
  <si>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</si>
  <si>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</si>
  <si>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</si>
  <si>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</si>
  <si>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</si>
  <si>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</si>
  <si>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</si>
  <si>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</si>
  <si>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</si>
  <si>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</si>
  <si>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</si>
  <si>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</si>
  <si>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</si>
  <si>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</si>
  <si>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</si>
  <si>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</si>
  <si>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</si>
  <si>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</si>
  <si>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</si>
  <si>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</si>
  <si>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</si>
  <si>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</si>
  <si>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</si>
  <si>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</si>
  <si>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</si>
  <si>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</si>
  <si>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</si>
  <si>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</si>
  <si>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</si>
  <si>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</si>
  <si>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</si>
  <si>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</si>
  <si>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</si>
  <si>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</si>
  <si>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</si>
  <si>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</si>
  <si>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</si>
  <si>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</si>
  <si>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</si>
  <si>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</si>
  <si>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</si>
  <si>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</si>
  <si>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</si>
  <si>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</si>
  <si>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</si>
  <si>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</si>
  <si>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</si>
  <si>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</si>
  <si>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</si>
  <si>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</si>
  <si>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</si>
  <si>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</si>
  <si>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</si>
  <si>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</si>
  <si>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</si>
  <si>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</si>
  <si>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</si>
  <si>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</si>
  <si>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</si>
  <si>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</si>
  <si>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</si>
  <si>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</si>
  <si>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</si>
  <si>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</si>
  <si>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</si>
  <si>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</si>
  <si>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</si>
  <si>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</si>
  <si>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</si>
  <si>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</si>
  <si>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</si>
  <si>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</si>
  <si>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</si>
  <si>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</si>
  <si>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</si>
  <si>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</si>
  <si>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</si>
  <si>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</si>
  <si>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</si>
  <si>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</si>
  <si>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</si>
  <si>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</si>
  <si>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</si>
  <si>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</si>
  <si>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</si>
  <si>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</si>
  <si>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</si>
  <si>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</si>
  <si>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</si>
  <si>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</si>
  <si>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</si>
  <si>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</si>
  <si>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</si>
  <si>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</si>
  <si>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</si>
  <si>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</si>
  <si>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</si>
  <si>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</si>
  <si>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</si>
  <si>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</si>
  <si>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</si>
  <si>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</si>
  <si>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</si>
  <si>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</si>
  <si>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</si>
  <si>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</si>
  <si>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</si>
  <si>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</si>
  <si>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</si>
  <si>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</si>
  <si>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</si>
  <si>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</si>
  <si>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</si>
  <si>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</si>
  <si>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</si>
  <si>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</si>
  <si>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</si>
  <si>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</si>
  <si>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</si>
  <si>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</si>
  <si>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</si>
  <si>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</si>
  <si>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</si>
  <si>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</si>
  <si>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</si>
  <si>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</si>
  <si>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</si>
  <si>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</si>
  <si>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</si>
  <si>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</si>
  <si>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</si>
  <si>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</si>
  <si>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</si>
  <si>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</si>
  <si>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</si>
  <si>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</si>
  <si>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</si>
  <si>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</si>
  <si>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</si>
  <si>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</si>
  <si>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</si>
  <si>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</si>
  <si>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</si>
  <si>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</si>
  <si>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</si>
  <si>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</si>
  <si>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</si>
  <si>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</si>
  <si>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</si>
  <si>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</si>
  <si>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</si>
  <si>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</si>
  <si>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</si>
  <si>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</si>
  <si>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</si>
  <si>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</si>
  <si>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</si>
  <si>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</si>
  <si>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</si>
  <si>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</si>
  <si>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</si>
  <si>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</si>
  <si>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</si>
  <si>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</si>
  <si>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</si>
  <si>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</si>
  <si>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</si>
  <si>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</si>
  <si>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</si>
  <si>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</si>
  <si>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</si>
  <si>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</si>
  <si>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</si>
  <si>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</si>
  <si>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</si>
  <si>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</si>
  <si>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</si>
  <si>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</si>
  <si>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</si>
  <si>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</si>
  <si>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</si>
  <si>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</si>
  <si>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</si>
  <si>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</si>
  <si>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</si>
  <si>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</si>
  <si>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</si>
  <si>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</si>
  <si>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</si>
  <si>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</si>
  <si>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</si>
  <si>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</si>
  <si>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</si>
  <si>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</si>
  <si>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</si>
  <si>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</si>
  <si>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</si>
  <si>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</si>
  <si>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</si>
  <si>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</si>
  <si>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</si>
  <si>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</si>
  <si>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</si>
  <si>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</si>
  <si>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</si>
  <si>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</si>
  <si>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</si>
  <si>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</si>
  <si>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</si>
  <si>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</si>
  <si>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</si>
  <si>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</si>
  <si>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</si>
  <si>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</si>
  <si>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</si>
  <si>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</si>
  <si>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</si>
  <si>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</si>
  <si>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</si>
  <si>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</si>
  <si>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</si>
  <si>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</si>
  <si>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</si>
  <si>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</si>
  <si>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</si>
  <si>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</si>
  <si>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</si>
  <si>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</si>
  <si>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</si>
  <si>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</si>
  <si>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</si>
  <si>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</si>
  <si>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</si>
  <si>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</si>
  <si>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</si>
  <si>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</si>
  <si>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</si>
  <si>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</si>
  <si>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</si>
  <si>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</si>
  <si>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</si>
  <si>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</si>
  <si>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</si>
  <si>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</si>
  <si>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</si>
  <si>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</si>
  <si>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</si>
  <si>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</si>
  <si>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</si>
  <si>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</si>
  <si>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</si>
  <si>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</si>
  <si>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</si>
  <si>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</si>
  <si>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</si>
  <si>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</si>
  <si>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</si>
  <si>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</si>
  <si>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</si>
  <si>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</si>
  <si>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</si>
  <si>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</si>
  <si>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</si>
  <si>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</si>
  <si>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</si>
  <si>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</si>
  <si>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</si>
  <si>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</si>
  <si>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</si>
  <si>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</si>
  <si>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</si>
  <si>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</si>
  <si>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</si>
  <si>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</si>
  <si>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</si>
  <si>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</si>
  <si>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</si>
  <si>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</si>
  <si>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</si>
  <si>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</si>
  <si>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</si>
  <si>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</si>
  <si>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</si>
  <si>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</si>
  <si>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</si>
  <si>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</si>
  <si>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</si>
  <si>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</si>
  <si>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</si>
  <si>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</si>
  <si>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</si>
  <si>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</si>
  <si>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</si>
  <si>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</si>
  <si>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</si>
  <si>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</si>
  <si>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</si>
  <si>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</si>
  <si>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</si>
  <si>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</si>
  <si>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</si>
  <si>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</si>
  <si>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</si>
  <si>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</si>
  <si>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</si>
  <si>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</si>
  <si>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</si>
  <si>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</si>
  <si>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</si>
  <si>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</si>
  <si>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</si>
  <si>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</si>
  <si>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</si>
  <si>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</si>
  <si>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</si>
  <si>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</si>
  <si>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</si>
  <si>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</si>
  <si>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</si>
  <si>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</si>
  <si>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</si>
  <si>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</si>
  <si>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</si>
  <si>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</si>
  <si>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</si>
  <si>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</si>
  <si>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</si>
  <si>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</si>
  <si>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</si>
  <si>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</si>
  <si>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</si>
  <si>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</si>
  <si>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</si>
  <si>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</si>
  <si>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</si>
  <si>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</si>
  <si>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</si>
  <si>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</si>
  <si>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</si>
  <si>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</si>
  <si>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</si>
  <si>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</si>
  <si>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</si>
  <si>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</si>
  <si>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</si>
  <si>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</si>
  <si>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</si>
  <si>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</si>
  <si>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</si>
  <si>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</si>
  <si>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</si>
  <si>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</si>
  <si>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</si>
  <si>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</si>
  <si>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</si>
  <si>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</si>
  <si>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</si>
  <si>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</si>
  <si>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</si>
  <si>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</si>
  <si>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</si>
  <si>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</si>
  <si>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</si>
  <si>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</si>
  <si>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</si>
  <si>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</si>
  <si>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</si>
  <si>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</si>
  <si>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</si>
  <si>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</si>
  <si>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</si>
  <si>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</si>
  <si>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</si>
  <si>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</si>
  <si>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</si>
  <si>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</si>
  <si>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</si>
  <si>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</si>
  <si>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</si>
  <si>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</si>
  <si>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</si>
  <si>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</si>
  <si>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</si>
  <si>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</si>
  <si>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</si>
  <si>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</si>
  <si>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</si>
  <si>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</si>
  <si>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</si>
  <si>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</si>
  <si>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</si>
  <si>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</si>
  <si>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</si>
  <si>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</si>
  <si>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</si>
  <si>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</si>
  <si>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</si>
  <si>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</si>
  <si>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</si>
  <si>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</si>
  <si>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</si>
  <si>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</si>
  <si>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</si>
  <si>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</si>
  <si>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</si>
  <si>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</si>
  <si>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</si>
  <si>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</si>
  <si>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</si>
  <si>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</si>
  <si>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</si>
  <si>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</si>
  <si>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</si>
  <si>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</si>
  <si>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</si>
  <si>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</si>
  <si>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</si>
  <si>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</si>
  <si>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</si>
  <si>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</si>
  <si>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</si>
  <si>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</si>
  <si>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</si>
  <si>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</si>
  <si>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</si>
  <si>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</si>
  <si>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</si>
  <si>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</si>
  <si>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</si>
  <si>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</si>
  <si>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</si>
  <si>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</si>
  <si>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</si>
  <si>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</si>
  <si>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</si>
  <si>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</si>
  <si>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</si>
  <si>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</si>
  <si>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</si>
  <si>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</si>
  <si>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</si>
  <si>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</si>
  <si>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</si>
  <si>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</si>
  <si>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</si>
  <si>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</si>
  <si>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</si>
  <si>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</si>
  <si>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</si>
  <si>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</si>
  <si>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</si>
  <si>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</si>
  <si>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</si>
  <si>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</si>
  <si>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</si>
  <si>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</si>
  <si>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</si>
  <si>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</si>
  <si>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</si>
  <si>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</si>
  <si>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</si>
  <si>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</si>
  <si>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</si>
  <si>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</si>
  <si>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</si>
  <si>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</si>
  <si>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</si>
  <si>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</si>
  <si>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</si>
  <si>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</si>
  <si>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</si>
  <si>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</si>
  <si>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</si>
  <si>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</si>
  <si>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</si>
  <si>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</si>
  <si>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</si>
  <si>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</si>
  <si>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</si>
  <si>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</si>
  <si>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</si>
  <si>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</si>
  <si>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</si>
  <si>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</si>
  <si>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</si>
  <si>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</si>
  <si>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</si>
  <si>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</si>
  <si>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</si>
  <si>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</si>
  <si>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</si>
  <si>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</si>
  <si>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</si>
  <si>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</si>
  <si>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</si>
  <si>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</si>
  <si>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</si>
  <si>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</si>
  <si>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</si>
  <si>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</si>
  <si>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</si>
  <si>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</si>
  <si>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</si>
  <si>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</si>
  <si>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</si>
  <si>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</si>
  <si>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</si>
  <si>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</si>
  <si>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</si>
  <si>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</si>
  <si>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</si>
  <si>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</si>
  <si>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</si>
  <si>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</si>
  <si>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</si>
  <si>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</si>
  <si>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</si>
  <si>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</si>
  <si>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</si>
  <si>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</si>
  <si>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</si>
  <si>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</si>
  <si>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</si>
  <si>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</si>
  <si>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</si>
  <si>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</si>
  <si>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</si>
  <si>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</si>
  <si>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</si>
  <si>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</si>
  <si>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</si>
  <si>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</si>
  <si>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</si>
  <si>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</si>
  <si>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</si>
  <si>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</si>
  <si>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</si>
  <si>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</si>
  <si>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</si>
  <si>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</si>
  <si>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</si>
  <si>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</si>
  <si>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</si>
  <si>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</si>
  <si>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</si>
  <si>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</si>
  <si>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</si>
  <si>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</si>
  <si>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</si>
  <si>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</si>
  <si>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</si>
  <si>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</si>
  <si>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</si>
  <si>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</si>
  <si>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</si>
  <si>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</si>
  <si>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</si>
  <si>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</si>
  <si>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</si>
  <si>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</si>
  <si>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</si>
  <si>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</si>
  <si>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</si>
  <si>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</si>
  <si>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</si>
  <si>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</si>
  <si>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</si>
  <si>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</si>
  <si>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</si>
  <si>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</si>
  <si>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</si>
  <si>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</si>
  <si>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</si>
  <si>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</si>
  <si>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</si>
  <si>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</si>
  <si>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</si>
  <si>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</si>
  <si>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</si>
  <si>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</si>
  <si>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</si>
  <si>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</si>
  <si>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</si>
  <si>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</si>
  <si>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</si>
  <si>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</si>
  <si>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</si>
  <si>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</si>
  <si>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</si>
  <si>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</si>
  <si>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</si>
  <si>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</si>
  <si>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</si>
  <si>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</si>
  <si>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</si>
  <si>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</si>
  <si>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</si>
  <si>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</si>
  <si>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</si>
  <si>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</si>
  <si>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</si>
  <si>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</si>
  <si>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</si>
  <si>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</si>
  <si>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</si>
  <si>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</si>
  <si>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</si>
  <si>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</si>
  <si>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</si>
  <si>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</si>
  <si>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</si>
  <si>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</si>
  <si>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</si>
  <si>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</si>
  <si>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</si>
  <si>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</si>
  <si>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</si>
  <si>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</si>
  <si>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</si>
  <si>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</si>
  <si>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</si>
  <si>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</si>
  <si>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</si>
  <si>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</si>
  <si>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</si>
  <si>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</si>
  <si>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</si>
  <si>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</si>
  <si>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</si>
  <si>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</si>
  <si>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</si>
  <si>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</si>
  <si>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</si>
  <si>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</si>
  <si>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</si>
  <si>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</si>
  <si>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</si>
  <si>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</si>
  <si>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</si>
  <si>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</si>
  <si>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</si>
  <si>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</si>
  <si>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</si>
  <si>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</si>
  <si>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</si>
  <si>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</si>
  <si>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</si>
  <si>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</si>
  <si>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</si>
  <si>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</si>
  <si>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</si>
  <si>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</si>
  <si>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</si>
  <si>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</si>
  <si>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</si>
  <si>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</si>
  <si>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</si>
  <si>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</si>
  <si>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</si>
  <si>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</si>
  <si>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</si>
  <si>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</si>
  <si>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</si>
  <si>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</si>
  <si>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</si>
  <si>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</si>
  <si>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</si>
  <si>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</si>
  <si>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</si>
  <si>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</si>
  <si>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</si>
  <si>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</si>
  <si>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</si>
  <si>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</si>
  <si>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</si>
  <si>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</si>
  <si>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</si>
  <si>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</si>
  <si>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</si>
  <si>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</si>
  <si>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</si>
  <si>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</si>
  <si>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</si>
  <si>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</si>
  <si>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</si>
  <si>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</si>
  <si>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</si>
  <si>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</si>
  <si>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</si>
  <si>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</si>
  <si>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</si>
  <si>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</si>
  <si>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</si>
  <si>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</si>
  <si>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</si>
  <si>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</si>
  <si>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</si>
  <si>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</si>
  <si>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</si>
  <si>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</si>
  <si>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</si>
  <si>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</si>
  <si>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</si>
  <si>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</si>
  <si>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</si>
  <si>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</si>
  <si>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</si>
  <si>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</si>
  <si>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</si>
  <si>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</si>
  <si>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</si>
  <si>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</si>
  <si>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</si>
  <si>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</si>
  <si>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</si>
  <si>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</si>
  <si>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</si>
  <si>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</si>
  <si>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</si>
  <si>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</si>
  <si>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</si>
  <si>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</si>
  <si>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</si>
  <si>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</si>
  <si>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</si>
  <si>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</si>
  <si>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</si>
  <si>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</si>
  <si>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</si>
  <si>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</si>
  <si>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</si>
  <si>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</si>
  <si>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</si>
  <si>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</si>
  <si>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</si>
  <si>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</si>
  <si>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</si>
  <si>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</si>
  <si>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</si>
  <si>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</si>
  <si>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</si>
  <si>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</si>
  <si>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</si>
  <si>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</si>
  <si>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</si>
  <si>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</si>
  <si>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</si>
  <si>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</si>
  <si>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</si>
  <si>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</si>
  <si>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</si>
  <si>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</si>
  <si>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</si>
  <si>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</si>
  <si>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</si>
  <si>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</si>
  <si>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</si>
  <si>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</si>
  <si>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</si>
  <si>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</si>
  <si>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</si>
  <si>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</si>
  <si>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</si>
  <si>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</si>
  <si>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</si>
  <si>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</si>
  <si>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</si>
  <si>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</si>
  <si>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</si>
  <si>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</si>
  <si>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</si>
  <si>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</si>
  <si>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</si>
  <si>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</si>
  <si>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</si>
  <si>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</si>
  <si>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</si>
  <si>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</si>
  <si>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</si>
  <si>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</si>
  <si>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</si>
  <si>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</si>
  <si>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</si>
  <si>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</si>
  <si>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</si>
  <si>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</si>
  <si>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</si>
  <si>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</si>
  <si>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</si>
  <si>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</si>
  <si>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</si>
  <si>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</si>
  <si>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</si>
  <si>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</si>
  <si>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</si>
  <si>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</si>
  <si>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</si>
  <si>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</si>
  <si>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</si>
  <si>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</si>
  <si>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</si>
  <si>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</si>
  <si>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</si>
  <si>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</si>
  <si>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</si>
  <si>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</si>
  <si>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</si>
  <si>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</si>
  <si>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</si>
  <si>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</si>
  <si>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</si>
  <si>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</si>
  <si>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</si>
  <si>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</si>
  <si>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</si>
  <si>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</si>
  <si>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</si>
  <si>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</si>
  <si>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</si>
  <si>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</si>
  <si>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</si>
  <si>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</si>
  <si>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</si>
  <si>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</si>
  <si>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</si>
  <si>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</si>
  <si>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</si>
  <si>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</si>
  <si>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</si>
  <si>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</si>
  <si>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</si>
  <si>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</si>
  <si>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</si>
  <si>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</si>
  <si>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</si>
  <si>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</si>
  <si>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</si>
  <si>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</si>
  <si>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</si>
  <si>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</si>
  <si>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</si>
  <si>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</si>
  <si>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</si>
  <si>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</si>
  <si>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</si>
  <si>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</si>
  <si>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</si>
  <si>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</si>
  <si>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</si>
  <si>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</si>
  <si>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</si>
  <si>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</si>
  <si>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</si>
  <si>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</si>
  <si>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</si>
  <si>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</si>
  <si>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</si>
  <si>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</si>
  <si>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</si>
  <si>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</si>
  <si>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</si>
  <si>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</si>
  <si>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</si>
  <si>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</si>
  <si>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</si>
  <si>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</si>
  <si>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</si>
  <si>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</si>
  <si>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</si>
  <si>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</si>
  <si>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</si>
  <si>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</si>
  <si>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</si>
  <si>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</si>
  <si>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</si>
  <si>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</si>
  <si>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</si>
  <si>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</si>
  <si>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</si>
  <si>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</si>
  <si>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</si>
  <si>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</si>
  <si>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</si>
  <si>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</si>
  <si>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</si>
  <si>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</si>
  <si>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</si>
  <si>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</si>
  <si>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</si>
  <si>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</si>
  <si>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</si>
  <si>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</si>
  <si>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</si>
  <si>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</si>
  <si>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</si>
  <si>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</si>
  <si>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</si>
  <si>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</si>
  <si>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</si>
  <si>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</si>
  <si>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</si>
  <si>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</si>
  <si>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</si>
  <si>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</si>
  <si>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</si>
  <si>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</si>
  <si>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</si>
  <si>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</si>
  <si>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</si>
  <si>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</si>
  <si>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</si>
  <si>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</si>
  <si>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</si>
  <si>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</si>
  <si>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</si>
  <si>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</si>
  <si>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</si>
  <si>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</si>
  <si>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</si>
  <si>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</si>
  <si>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</si>
  <si>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</si>
  <si>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</si>
  <si>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</si>
  <si>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</si>
  <si>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</si>
  <si>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</si>
  <si>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</si>
  <si>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</si>
  <si>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</si>
  <si>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</si>
  <si>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</si>
  <si>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</si>
  <si>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</si>
  <si>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</si>
  <si>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</si>
  <si>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</si>
  <si>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</si>
  <si>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</si>
  <si>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</si>
  <si>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</si>
  <si>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</si>
  <si>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</si>
  <si>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</si>
  <si>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</si>
  <si>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</si>
  <si>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</si>
  <si>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</si>
  <si>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</si>
  <si>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</si>
  <si>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</si>
  <si>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</si>
  <si>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</si>
  <si>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</si>
  <si>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</si>
  <si>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</si>
  <si>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</si>
  <si>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</si>
  <si>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</si>
  <si>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</si>
  <si>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</si>
  <si>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</si>
  <si>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</si>
  <si>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</si>
  <si>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</si>
  <si>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</si>
  <si>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</si>
  <si>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</si>
  <si>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</si>
  <si>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</si>
  <si>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</si>
  <si>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</si>
  <si>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</si>
  <si>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</si>
  <si>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</si>
  <si>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</si>
  <si>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</si>
  <si>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</si>
  <si>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</si>
  <si>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</si>
  <si>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</si>
  <si>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</si>
  <si>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</si>
  <si>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</si>
  <si>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</si>
  <si>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</si>
  <si>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</si>
  <si>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</si>
  <si>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</si>
  <si>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</si>
  <si>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</si>
  <si>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</si>
  <si>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</si>
  <si>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</si>
  <si>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</si>
  <si>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</si>
  <si>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</si>
  <si>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</si>
  <si>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</si>
  <si>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</si>
  <si>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</si>
  <si>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</si>
  <si>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</si>
  <si>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</si>
  <si>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</si>
  <si>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</si>
  <si>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</si>
  <si>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</si>
  <si>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</si>
  <si>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</si>
  <si>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</si>
  <si>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</si>
  <si>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</si>
  <si>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</si>
  <si>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</si>
  <si>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</si>
  <si>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</si>
  <si>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</si>
  <si>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</si>
  <si>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</si>
  <si>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</si>
  <si>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</si>
  <si>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</si>
  <si>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</si>
  <si>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</si>
  <si>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</si>
  <si>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</si>
  <si>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</si>
  <si>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</si>
  <si>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</si>
  <si>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</si>
  <si>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</si>
  <si>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</si>
  <si>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</si>
  <si>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</si>
  <si>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</si>
  <si>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</si>
  <si>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</si>
  <si>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</si>
  <si>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</si>
  <si>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</si>
  <si>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</si>
  <si>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</si>
  <si>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</si>
  <si>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</si>
  <si>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</si>
  <si>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</si>
  <si>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</si>
  <si>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</si>
  <si>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</si>
  <si>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</si>
  <si>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</si>
  <si>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</si>
  <si>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</si>
  <si>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</si>
  <si>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</si>
  <si>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</si>
  <si>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</si>
  <si>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</si>
  <si>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</si>
  <si>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</si>
  <si>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</si>
  <si>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</si>
  <si>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</si>
  <si>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</si>
  <si>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</si>
  <si>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</si>
  <si>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</si>
  <si>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</si>
  <si>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</si>
  <si>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</si>
  <si>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</si>
  <si>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</si>
  <si>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</si>
  <si>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</si>
  <si>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</si>
  <si>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</si>
  <si>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</si>
  <si>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</si>
  <si>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</si>
  <si>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</si>
  <si>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</si>
  <si>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</si>
  <si>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</si>
  <si>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</si>
  <si>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</si>
  <si>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</si>
  <si>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</si>
  <si>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</si>
  <si>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</si>
  <si>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</si>
  <si>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</si>
  <si>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</si>
  <si>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</si>
  <si>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</si>
  <si>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</si>
  <si>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</si>
  <si>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</si>
  <si>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</si>
  <si>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</si>
  <si>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</si>
  <si>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</si>
  <si>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</si>
  <si>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</si>
  <si>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</si>
  <si>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</si>
  <si>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</si>
  <si>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</si>
  <si>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</si>
  <si>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</si>
  <si>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</si>
  <si>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</si>
  <si>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</si>
  <si>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</si>
  <si>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</si>
  <si>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</si>
  <si>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</si>
  <si>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</si>
  <si>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</si>
  <si>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</si>
  <si>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</si>
  <si>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</si>
  <si>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</si>
  <si>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</si>
  <si>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</si>
  <si>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</si>
  <si>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</si>
  <si>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</si>
  <si>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</si>
  <si>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</si>
  <si>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</si>
  <si>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</si>
  <si>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</si>
  <si>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</si>
  <si>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</si>
  <si>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</si>
  <si>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</si>
  <si>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</si>
  <si>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</si>
  <si>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</si>
  <si>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</si>
  <si>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</si>
  <si>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</si>
  <si>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</si>
  <si>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</si>
  <si>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</si>
  <si>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</si>
  <si>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</si>
  <si>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</si>
  <si>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</si>
  <si>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</si>
  <si>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</si>
  <si>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</si>
  <si>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</si>
  <si>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</si>
  <si>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</si>
  <si>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</si>
  <si>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</si>
  <si>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</si>
  <si>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</si>
  <si>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</si>
  <si>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</si>
  <si>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</si>
  <si>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</si>
  <si>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</si>
  <si>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</si>
  <si>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</si>
  <si>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</si>
  <si>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</si>
  <si>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</si>
  <si>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</si>
  <si>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</si>
  <si>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</si>
  <si>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</si>
  <si>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</si>
  <si>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</si>
  <si>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</si>
  <si>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</si>
  <si>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</si>
  <si>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</si>
  <si>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</si>
  <si>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</si>
  <si>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</si>
  <si>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</si>
  <si>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</si>
  <si>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</si>
  <si>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</si>
  <si>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</si>
  <si>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</si>
  <si>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</si>
  <si>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</si>
  <si>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</si>
  <si>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</si>
  <si>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</si>
  <si>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</si>
  <si>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</si>
  <si>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</si>
  <si>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</si>
  <si>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</si>
  <si>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</si>
  <si>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</si>
  <si>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</si>
  <si>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</si>
  <si>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</si>
  <si>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</si>
  <si>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</si>
  <si>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</si>
  <si>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</si>
  <si>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</si>
  <si>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</si>
  <si>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</si>
  <si>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</si>
  <si>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</si>
  <si>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</si>
  <si>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</si>
  <si>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</si>
  <si>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</si>
  <si>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</si>
  <si>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</si>
  <si>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</si>
  <si>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</si>
  <si>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</si>
  <si>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</si>
  <si>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</si>
  <si>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</si>
  <si>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</si>
  <si>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</si>
  <si>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</si>
  <si>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</si>
  <si>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</si>
  <si>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</si>
  <si>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</si>
  <si>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</si>
  <si>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</si>
  <si>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</si>
  <si>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</si>
  <si>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</si>
  <si>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</si>
  <si>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</si>
  <si>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</si>
  <si>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</si>
  <si>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</si>
  <si>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</si>
  <si>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</si>
  <si>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</si>
  <si>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</si>
  <si>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</si>
  <si>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</si>
  <si>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</si>
  <si>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</si>
  <si>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</si>
  <si>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</si>
  <si>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</si>
  <si>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</si>
  <si>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</si>
  <si>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</si>
  <si>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</si>
  <si>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</si>
  <si>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</si>
  <si>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</si>
  <si>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</si>
  <si>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</si>
  <si>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</si>
  <si>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</si>
  <si>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</si>
  <si>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</si>
  <si>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</si>
  <si>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</si>
  <si>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</si>
  <si>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</si>
  <si>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</si>
  <si>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</si>
  <si>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</si>
  <si>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</si>
  <si>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</si>
  <si>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</si>
  <si>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</si>
  <si>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</si>
  <si>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</si>
  <si>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</si>
  <si>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</si>
  <si>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</si>
  <si>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</si>
  <si>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</si>
  <si>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</si>
  <si>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</si>
  <si>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</si>
  <si>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</si>
  <si>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</si>
  <si>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</si>
  <si>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</si>
  <si>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</si>
  <si>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</si>
  <si>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</si>
  <si>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</si>
  <si>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</si>
  <si>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</si>
  <si>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</si>
  <si>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</si>
  <si>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</si>
  <si>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</si>
  <si>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</si>
  <si>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</si>
  <si>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</si>
  <si>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</si>
  <si>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</si>
  <si>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</si>
  <si>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</si>
  <si>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</si>
  <si>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</si>
  <si>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</si>
  <si>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</si>
  <si>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</si>
  <si>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</si>
  <si>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</si>
  <si>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</si>
  <si>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</si>
  <si>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</si>
  <si>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</si>
  <si>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</si>
  <si>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</si>
  <si>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</si>
  <si>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</si>
  <si>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</si>
  <si>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</si>
  <si>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</si>
  <si>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</si>
  <si>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</si>
  <si>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</si>
  <si>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</si>
  <si>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</si>
  <si>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</si>
  <si>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</si>
  <si>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</si>
  <si>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</si>
  <si>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</si>
  <si>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</si>
  <si>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</si>
  <si>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</si>
  <si>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</si>
  <si>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</si>
  <si>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</si>
  <si>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</si>
  <si>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</si>
  <si>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</si>
  <si>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</si>
  <si>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</si>
  <si>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</si>
  <si>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</si>
  <si>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</si>
  <si>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</si>
  <si>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</si>
  <si>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</si>
  <si>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</si>
  <si>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</si>
  <si>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</si>
  <si>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</si>
  <si>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</si>
  <si>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</si>
  <si>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</si>
  <si>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</si>
  <si>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</si>
  <si>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</si>
  <si>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</si>
  <si>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</si>
  <si>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</si>
  <si>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</si>
  <si>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</si>
  <si>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</si>
  <si>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</si>
  <si>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</si>
  <si>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</si>
  <si>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</si>
  <si>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</si>
  <si>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</si>
  <si>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</si>
  <si>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</si>
  <si>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</si>
  <si>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</si>
  <si>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</si>
  <si>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</si>
  <si>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</si>
  <si>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</si>
  <si>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</si>
  <si>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</si>
  <si>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</si>
  <si>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</si>
  <si>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</si>
  <si>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</si>
  <si>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</si>
  <si>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</si>
  <si>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</si>
  <si>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</si>
  <si>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</si>
  <si>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</si>
  <si>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</si>
  <si>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</si>
  <si>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</si>
  <si>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</si>
  <si>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</si>
  <si>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</si>
  <si>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</si>
  <si>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</si>
  <si>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</si>
  <si>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</si>
  <si>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</si>
  <si>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</si>
  <si>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</si>
  <si>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</si>
  <si>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</si>
  <si>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</si>
  <si>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</si>
  <si>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</si>
  <si>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</si>
  <si>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</si>
  <si>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</si>
  <si>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</si>
  <si>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</si>
  <si>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</si>
  <si>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</si>
  <si>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</si>
  <si>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</si>
  <si>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</si>
  <si>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</si>
  <si>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</si>
  <si>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</si>
  <si>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</si>
  <si>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</si>
  <si>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</si>
  <si>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</si>
  <si>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</si>
  <si>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</si>
  <si>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</si>
  <si>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</si>
  <si>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</si>
  <si>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</si>
  <si>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</si>
  <si>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</si>
  <si>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</si>
  <si>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</si>
  <si>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</si>
  <si>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</si>
  <si>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</si>
  <si>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</si>
  <si>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</si>
  <si>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</si>
  <si>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</si>
  <si>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</si>
  <si>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</si>
  <si>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</si>
  <si>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</si>
  <si>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</si>
  <si>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</si>
  <si>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</si>
  <si>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</si>
  <si>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</si>
  <si>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</si>
  <si>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</si>
  <si>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</si>
  <si>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</si>
  <si>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</si>
  <si>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</si>
  <si>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</si>
  <si>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</si>
  <si>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</si>
  <si>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</si>
  <si>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</si>
  <si>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</si>
  <si>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</si>
  <si>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</si>
  <si>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</si>
  <si>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</si>
  <si>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</si>
  <si>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</si>
  <si>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</si>
  <si>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</si>
  <si>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</si>
  <si>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</si>
  <si>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</si>
  <si>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</si>
  <si>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</si>
  <si>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</si>
  <si>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</si>
  <si>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</si>
  <si>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</si>
  <si>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</si>
  <si>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</si>
  <si>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</si>
  <si>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</si>
  <si>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</si>
  <si>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</si>
  <si>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</si>
  <si>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</si>
  <si>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</si>
  <si>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</si>
  <si>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</si>
  <si>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</si>
  <si>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</si>
  <si>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</si>
  <si>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</si>
  <si>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</si>
  <si>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</si>
  <si>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</si>
  <si>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</si>
  <si>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</si>
  <si>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</si>
  <si>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</si>
  <si>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</si>
  <si>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</si>
  <si>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</si>
  <si>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</si>
  <si>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</si>
  <si>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</si>
  <si>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</si>
  <si>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</si>
  <si>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</si>
  <si>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</si>
  <si>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</si>
  <si>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</si>
  <si>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</si>
  <si>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</si>
  <si>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</si>
  <si>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</si>
  <si>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</si>
  <si>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</si>
  <si>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</si>
  <si>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</si>
  <si>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</si>
  <si>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</si>
  <si>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</si>
  <si>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</si>
  <si>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</si>
  <si>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</si>
  <si>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</si>
  <si>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</si>
  <si>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</si>
  <si>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</si>
  <si>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</si>
  <si>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</si>
  <si>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</si>
  <si>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</si>
  <si>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</si>
  <si>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</si>
  <si>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</si>
  <si>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</si>
  <si>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</si>
  <si>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</si>
  <si>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</si>
  <si>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</si>
  <si>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</si>
  <si>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</si>
  <si>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</si>
  <si>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</si>
  <si>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</si>
  <si>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</si>
  <si>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</si>
  <si>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</si>
  <si>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</si>
  <si>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</si>
  <si>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</si>
  <si>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</si>
  <si>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</si>
  <si>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</si>
  <si>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</si>
  <si>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</si>
  <si>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</si>
  <si>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</si>
  <si>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</si>
  <si>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</si>
  <si>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</si>
  <si>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</si>
  <si>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</si>
  <si>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</si>
  <si>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</si>
  <si>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</si>
  <si>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</si>
  <si>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</si>
  <si>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</si>
  <si>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</si>
  <si>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</si>
  <si>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</si>
  <si>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</si>
  <si>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</si>
  <si>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</si>
  <si>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</si>
  <si>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</si>
  <si>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</si>
  <si>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</si>
  <si>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</si>
  <si>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</si>
  <si>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</si>
  <si>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</si>
  <si>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</si>
  <si>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</si>
  <si>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</si>
  <si>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</si>
  <si>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</si>
  <si>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</si>
  <si>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</si>
  <si>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</si>
  <si>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</si>
  <si>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</si>
  <si>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</si>
  <si>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</si>
  <si>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</si>
  <si>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</si>
  <si>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</si>
  <si>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</si>
  <si>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</si>
  <si>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</si>
  <si>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</si>
  <si>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</si>
  <si>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</si>
  <si>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</si>
  <si>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</si>
  <si>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</si>
  <si>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</si>
  <si>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</si>
  <si>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</si>
  <si>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</si>
  <si>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</si>
  <si>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</si>
  <si>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</si>
  <si>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</si>
  <si>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</si>
  <si>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</si>
  <si>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</si>
  <si>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</si>
  <si>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</si>
  <si>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</si>
  <si>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</si>
  <si>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</si>
  <si>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</si>
  <si>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</si>
  <si>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</si>
  <si>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</si>
  <si>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</si>
  <si>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</si>
  <si>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</si>
  <si>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</si>
  <si>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</si>
  <si>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</si>
  <si>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</si>
  <si>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</si>
  <si>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</si>
  <si>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</si>
  <si>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</si>
  <si>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</si>
  <si>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</si>
  <si>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</si>
  <si>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</si>
  <si>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</si>
  <si>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</si>
  <si>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</si>
  <si>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</si>
  <si>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</si>
  <si>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</si>
  <si>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</si>
  <si>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</si>
  <si>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</si>
  <si>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</si>
  <si>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</si>
  <si>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</si>
  <si>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</si>
  <si>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</si>
  <si>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</si>
  <si>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</si>
  <si>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</si>
  <si>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</si>
  <si>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</si>
  <si>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</si>
  <si>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</si>
  <si>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</si>
  <si>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</si>
  <si>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</si>
  <si>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</si>
  <si>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</si>
  <si>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</si>
  <si>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</si>
  <si>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</si>
  <si>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</si>
  <si>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</si>
  <si>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</si>
  <si>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</si>
  <si>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</si>
  <si>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</si>
  <si>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</si>
  <si>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</si>
  <si>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</si>
  <si>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</si>
  <si>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</si>
  <si>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</si>
  <si>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</si>
  <si>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</si>
  <si>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</si>
  <si>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</si>
  <si>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</si>
  <si>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</si>
  <si>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</si>
  <si>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</si>
  <si>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</si>
  <si>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</si>
  <si>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</si>
  <si>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</si>
  <si>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</si>
  <si>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</si>
  <si>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</si>
  <si>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</si>
  <si>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</si>
  <si>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</si>
  <si>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</si>
  <si>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</si>
  <si>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</si>
  <si>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</si>
  <si>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</si>
  <si>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</si>
  <si>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</si>
  <si>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</si>
  <si>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</si>
  <si>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</si>
  <si>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</si>
  <si>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</si>
  <si>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</si>
  <si>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</si>
  <si>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</si>
  <si>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</si>
  <si>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</si>
  <si>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</si>
  <si>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</si>
  <si>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</si>
  <si>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</si>
  <si>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</si>
  <si>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</si>
  <si>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</si>
  <si>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</si>
  <si>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</si>
  <si>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</si>
  <si>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</si>
  <si>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</si>
  <si>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</si>
  <si>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</si>
  <si>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</si>
  <si>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</si>
  <si>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</si>
  <si>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</si>
  <si>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</si>
  <si>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</si>
  <si>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</si>
  <si>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</si>
  <si>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</si>
  <si>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</si>
  <si>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</si>
  <si>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</si>
  <si>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</si>
  <si>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</si>
  <si>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</si>
  <si>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</si>
  <si>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</si>
  <si>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</si>
  <si>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</si>
  <si>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</si>
  <si>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</si>
  <si>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</si>
  <si>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</si>
  <si>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</si>
  <si>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</si>
  <si>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</si>
  <si>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</si>
  <si>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</si>
  <si>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</si>
  <si>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</si>
  <si>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</si>
  <si>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</si>
  <si>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</si>
  <si>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</si>
  <si>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</si>
  <si>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</si>
  <si>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</si>
  <si>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</si>
  <si>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</si>
  <si>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</si>
  <si>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</si>
  <si>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</si>
  <si>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</si>
  <si>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</si>
  <si>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</si>
  <si>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</si>
  <si>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</si>
  <si>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</si>
  <si>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</si>
  <si>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</si>
  <si>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</si>
  <si>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</si>
  <si>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</si>
  <si>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</si>
  <si>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</si>
  <si>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</si>
  <si>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</si>
  <si>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</si>
  <si>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</si>
  <si>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</si>
  <si>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</si>
  <si>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</si>
  <si>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</si>
  <si>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</si>
  <si>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</si>
  <si>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</si>
  <si>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</si>
  <si>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</si>
  <si>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</si>
  <si>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</si>
  <si>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</si>
  <si>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</si>
  <si>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</si>
  <si>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</si>
  <si>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</si>
  <si>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</si>
  <si>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</si>
  <si>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</si>
  <si>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</si>
  <si>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</si>
  <si>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</si>
  <si>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</si>
  <si>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</si>
  <si>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</si>
  <si>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</si>
  <si>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</si>
  <si>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</si>
  <si>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</si>
  <si>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</si>
  <si>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</si>
  <si>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</si>
  <si>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</si>
  <si>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</si>
  <si>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</si>
  <si>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</si>
  <si>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</si>
  <si>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</si>
  <si>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</si>
  <si>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</si>
  <si>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</si>
  <si>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</si>
  <si>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</si>
  <si>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</si>
  <si>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</si>
  <si>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</si>
  <si>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</si>
  <si>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</si>
  <si>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</si>
  <si>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</si>
  <si>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</si>
  <si>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</si>
  <si>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</si>
  <si>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</si>
  <si>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</si>
  <si>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</si>
  <si>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</si>
  <si>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</si>
  <si>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</si>
  <si>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</si>
  <si>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</si>
  <si>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</si>
  <si>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</si>
  <si>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</si>
  <si>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</si>
  <si>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</si>
  <si>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</si>
  <si>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</si>
  <si>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</si>
  <si>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</si>
  <si>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</si>
  <si>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</si>
  <si>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</si>
  <si>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</si>
  <si>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</si>
  <si>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</si>
  <si>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</si>
  <si>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</si>
  <si>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</si>
  <si>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</si>
  <si>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</si>
  <si>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</si>
  <si>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</si>
  <si>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</si>
  <si>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</si>
  <si>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</si>
  <si>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</si>
  <si>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</si>
  <si>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</si>
  <si>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</si>
  <si>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</si>
  <si>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</si>
  <si>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</si>
  <si>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</si>
  <si>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</si>
  <si>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</si>
  <si>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</si>
  <si>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</si>
  <si>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</si>
  <si>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</si>
  <si>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</si>
  <si>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</si>
  <si>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</si>
  <si>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</si>
  <si>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</si>
  <si>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</si>
  <si>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</si>
  <si>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</si>
  <si>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</si>
  <si>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</si>
  <si>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</si>
  <si>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</si>
  <si>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</si>
  <si>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</si>
  <si>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</si>
  <si>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</si>
  <si>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</si>
  <si>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</si>
  <si>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</si>
  <si>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</si>
  <si>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</si>
  <si>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</si>
  <si>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</si>
  <si>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</si>
  <si>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</si>
  <si>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</si>
  <si>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</si>
  <si>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</si>
  <si>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</si>
  <si>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</si>
  <si>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</si>
  <si>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</si>
  <si>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</si>
  <si>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</si>
  <si>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</si>
  <si>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</si>
  <si>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</si>
  <si>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</si>
  <si>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</si>
  <si>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</si>
  <si>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</si>
  <si>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</si>
  <si>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</si>
  <si>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</si>
  <si>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</si>
  <si>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</si>
  <si>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</si>
  <si>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</si>
  <si>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</si>
  <si>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</si>
  <si>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</si>
  <si>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</si>
  <si>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</si>
  <si>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</si>
  <si>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</si>
  <si>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</si>
  <si>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</si>
  <si>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</si>
  <si>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</si>
  <si>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</si>
  <si>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</si>
  <si>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</si>
  <si>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</si>
  <si>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</si>
  <si>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</si>
  <si>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</si>
  <si>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</si>
  <si>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</si>
  <si>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</si>
  <si>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</si>
  <si>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</si>
  <si>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</si>
  <si>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</si>
  <si>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</si>
  <si>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</si>
  <si>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</si>
  <si>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</si>
  <si>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</si>
  <si>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</si>
  <si>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</si>
  <si>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</si>
  <si>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</si>
  <si>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</si>
  <si>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</si>
  <si>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</si>
  <si>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</si>
  <si>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</si>
  <si>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</si>
  <si>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</si>
  <si>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</si>
  <si>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</si>
  <si>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</si>
  <si>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</si>
  <si>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</si>
  <si>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</si>
  <si>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</si>
  <si>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</si>
  <si>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</si>
  <si>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</si>
  <si>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</si>
  <si>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</si>
  <si>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</si>
  <si>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</si>
  <si>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</si>
  <si>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</si>
  <si>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</si>
  <si>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</si>
  <si>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</si>
  <si>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</si>
  <si>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</si>
  <si>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</si>
  <si>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</si>
  <si>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</si>
  <si>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</si>
  <si>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</si>
  <si>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</si>
  <si>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</si>
  <si>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</si>
  <si>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</si>
  <si>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</si>
  <si>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</si>
  <si>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</si>
  <si>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</si>
  <si>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</si>
  <si>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</si>
  <si>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</si>
  <si>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</si>
  <si>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</si>
  <si>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</si>
  <si>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</si>
  <si>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</si>
  <si>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</si>
  <si>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</si>
  <si>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</si>
  <si>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</si>
  <si>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</si>
  <si>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</si>
  <si>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</si>
  <si>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</si>
  <si>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</si>
  <si>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</si>
  <si>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</si>
  <si>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</si>
  <si>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</si>
  <si>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</si>
  <si>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</si>
  <si>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</si>
  <si>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</si>
  <si>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</si>
  <si>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</si>
  <si>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</si>
  <si>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</si>
  <si>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</si>
  <si>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</si>
  <si>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</si>
  <si>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</si>
  <si>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</si>
  <si>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</si>
  <si>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</si>
  <si>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</si>
  <si>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</si>
  <si>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</si>
  <si>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</si>
  <si>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</si>
  <si>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</si>
  <si>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</si>
  <si>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</si>
  <si>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</si>
  <si>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</si>
  <si>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</si>
  <si>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</si>
  <si>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</si>
  <si>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</si>
  <si>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</si>
  <si>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</si>
  <si>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</si>
  <si>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</si>
  <si>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</si>
  <si>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</si>
  <si>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</si>
  <si>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</si>
  <si>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</si>
  <si>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</si>
  <si>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</si>
  <si>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</si>
  <si>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</si>
  <si>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</si>
  <si>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</si>
  <si>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</si>
  <si>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</si>
  <si>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</si>
  <si>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</si>
  <si>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</si>
  <si>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</si>
  <si>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</si>
  <si>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</si>
  <si>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</si>
  <si>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</si>
  <si>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</si>
  <si>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</si>
  <si>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</si>
  <si>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</si>
  <si>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</si>
  <si>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</si>
  <si>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</si>
  <si>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</si>
  <si>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</si>
  <si>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</si>
  <si>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</si>
  <si>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</si>
  <si>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</si>
  <si>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</si>
  <si>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</si>
  <si>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</si>
  <si>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</si>
  <si>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</si>
  <si>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</si>
  <si>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</si>
  <si>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</si>
  <si>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</si>
  <si>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</si>
  <si>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</si>
  <si>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</si>
  <si>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</si>
  <si>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</si>
  <si>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</si>
  <si>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</si>
  <si>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</si>
  <si>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</si>
  <si>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</si>
  <si>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</si>
  <si>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</si>
  <si>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</si>
  <si>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</si>
  <si>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</si>
  <si>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</si>
  <si>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</si>
  <si>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</si>
  <si>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</si>
  <si>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</si>
  <si>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</si>
  <si>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</si>
  <si>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</si>
  <si>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</si>
  <si>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</si>
  <si>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</si>
  <si>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</si>
  <si>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</si>
  <si>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</si>
  <si>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</si>
  <si>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</si>
  <si>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</si>
  <si>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</si>
  <si>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</si>
  <si>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</si>
  <si>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</si>
  <si>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</si>
  <si>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</si>
  <si>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</si>
  <si>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</si>
  <si>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</si>
  <si>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</si>
  <si>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</si>
  <si>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</si>
  <si>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</si>
  <si>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</si>
  <si>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</si>
  <si>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</si>
  <si>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</si>
  <si>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</si>
  <si>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</si>
  <si>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</si>
  <si>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</si>
  <si>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</si>
  <si>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</si>
  <si>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</si>
  <si>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</si>
  <si>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</si>
  <si>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</si>
  <si>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</si>
  <si>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</si>
  <si>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</si>
  <si>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</si>
  <si>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</si>
  <si>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</si>
  <si>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</si>
  <si>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</si>
  <si>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</si>
  <si>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</si>
  <si>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</si>
  <si>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</si>
  <si>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</si>
  <si>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</si>
  <si>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</si>
  <si>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</si>
  <si>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</si>
  <si>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</si>
  <si>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</si>
  <si>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</si>
  <si>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</si>
  <si>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</si>
  <si>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</si>
  <si>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</si>
  <si>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</si>
  <si>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</si>
  <si>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</si>
  <si>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</si>
  <si>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</si>
  <si>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</si>
  <si>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</si>
  <si>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</si>
  <si>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</si>
  <si>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</si>
  <si>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</si>
  <si>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</si>
  <si>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</si>
  <si>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</si>
  <si>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</si>
  <si>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</si>
  <si>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</si>
  <si>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</si>
  <si>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</si>
  <si>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</si>
  <si>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</si>
  <si>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</si>
  <si>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</si>
  <si>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</si>
  <si>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</si>
  <si>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</si>
  <si>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</si>
  <si>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</si>
  <si>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</si>
  <si>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</si>
  <si>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</si>
  <si>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</si>
  <si>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</si>
  <si>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</si>
  <si>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</si>
  <si>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</si>
  <si>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</si>
  <si>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</si>
  <si>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</si>
  <si>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</si>
  <si>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</si>
  <si>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</si>
  <si>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</si>
  <si>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</si>
  <si>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</si>
  <si>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</si>
  <si>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</si>
  <si>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</si>
  <si>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</si>
  <si>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</si>
  <si>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</si>
  <si>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</si>
  <si>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</si>
  <si>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</si>
  <si>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</si>
  <si>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</si>
  <si>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</si>
  <si>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</si>
  <si>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</si>
  <si>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</si>
  <si>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</si>
  <si>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</si>
  <si>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</si>
  <si>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</si>
  <si>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</si>
  <si>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</si>
  <si>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</si>
  <si>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</si>
  <si>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</si>
  <si>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</si>
  <si>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</si>
  <si>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</si>
  <si>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</si>
  <si>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</si>
  <si>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</si>
  <si>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</si>
  <si>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</si>
  <si>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</si>
  <si>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</si>
  <si>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</si>
  <si>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</si>
  <si>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</si>
  <si>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</si>
  <si>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</si>
  <si>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</si>
  <si>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</si>
  <si>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</si>
  <si>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</si>
  <si>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</si>
  <si>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</si>
  <si>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</si>
  <si>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</si>
  <si>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</si>
  <si>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</si>
  <si>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</si>
  <si>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</si>
  <si>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</si>
  <si>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</si>
  <si>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</si>
  <si>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</si>
  <si>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</si>
  <si>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</si>
  <si>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</si>
  <si>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</si>
  <si>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</si>
  <si>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</si>
  <si>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</si>
  <si>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</si>
  <si>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</si>
  <si>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</si>
  <si>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</si>
  <si>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</si>
  <si>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</si>
  <si>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</si>
  <si>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</si>
  <si>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</si>
  <si>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</si>
  <si>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</si>
  <si>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</si>
  <si>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</si>
  <si>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</si>
  <si>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</si>
  <si>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</si>
  <si>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</si>
  <si>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</si>
  <si>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</si>
  <si>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</si>
  <si>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</si>
  <si>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</si>
  <si>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</si>
  <si>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</si>
  <si>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</si>
  <si>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</si>
  <si>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</si>
  <si>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</si>
  <si>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</si>
  <si>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</si>
  <si>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</si>
  <si>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</si>
  <si>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</si>
  <si>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</si>
  <si>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</si>
  <si>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</si>
  <si>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</si>
  <si>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</si>
  <si>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</si>
  <si>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</si>
  <si>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</si>
  <si>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</si>
  <si>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</si>
  <si>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</si>
  <si>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</si>
  <si>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</si>
  <si>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</si>
  <si>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</si>
  <si>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</si>
  <si>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</si>
  <si>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</si>
  <si>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</si>
  <si>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</si>
  <si>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</si>
  <si>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</si>
  <si>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</si>
  <si>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</si>
  <si>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</si>
  <si>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</si>
  <si>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</si>
  <si>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</si>
  <si>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</si>
  <si>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</si>
  <si>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</si>
  <si>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</si>
  <si>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</si>
  <si>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</si>
  <si>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</si>
  <si>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</si>
  <si>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</si>
  <si>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</si>
  <si>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</si>
  <si>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</si>
  <si>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</si>
  <si>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</si>
  <si>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</si>
  <si>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</si>
  <si>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</si>
  <si>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</si>
  <si>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</si>
  <si>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</si>
  <si>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</si>
  <si>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</si>
  <si>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</si>
  <si>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</si>
  <si>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</si>
  <si>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</si>
  <si>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</si>
  <si>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</si>
  <si>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</si>
  <si>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</si>
  <si>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</si>
  <si>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</si>
  <si>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</si>
  <si>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</si>
  <si>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</si>
  <si>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</si>
  <si>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</si>
  <si>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</si>
  <si>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</si>
  <si>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</si>
  <si>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</si>
  <si>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</si>
  <si>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</si>
  <si>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</si>
  <si>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</si>
  <si>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</si>
  <si>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</si>
  <si>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</si>
  <si>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</si>
  <si>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</si>
  <si>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</si>
  <si>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</si>
  <si>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</si>
  <si>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</si>
  <si>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</si>
  <si>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</si>
  <si>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</si>
  <si>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</si>
  <si>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</si>
  <si>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</si>
  <si>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</si>
  <si>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</si>
  <si>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</si>
  <si>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</si>
  <si>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</si>
  <si>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</si>
  <si>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</si>
  <si>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</si>
  <si>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</si>
  <si>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</si>
  <si>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</si>
  <si>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</si>
  <si>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</si>
  <si>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</si>
  <si>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</si>
  <si>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</si>
  <si>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</si>
  <si>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</si>
  <si>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</si>
  <si>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</si>
  <si>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</si>
  <si>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</si>
  <si>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</si>
  <si>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</si>
  <si>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</si>
  <si>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</si>
  <si>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</si>
  <si>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</si>
  <si>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</si>
  <si>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</si>
  <si>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</si>
  <si>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</si>
  <si>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</si>
  <si>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</si>
  <si>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</si>
  <si>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</si>
  <si>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</si>
  <si>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</si>
  <si>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</si>
  <si>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</si>
  <si>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</si>
  <si>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</si>
  <si>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</si>
  <si>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</si>
  <si>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</si>
  <si>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</si>
  <si>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</si>
  <si>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</si>
  <si>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</si>
  <si>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</si>
  <si>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</si>
  <si>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</si>
  <si>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</si>
  <si>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</si>
  <si>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</si>
  <si>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</si>
  <si>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</si>
  <si>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</si>
  <si>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</si>
  <si>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</si>
  <si>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</si>
  <si>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</si>
  <si>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</si>
  <si>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</si>
  <si>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</si>
  <si>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</si>
  <si>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</si>
  <si>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</si>
  <si>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</si>
  <si>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</si>
  <si>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</si>
  <si>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</si>
  <si>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</si>
  <si>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</si>
  <si>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</si>
  <si>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</si>
  <si>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</si>
  <si>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</si>
  <si>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</si>
  <si>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</si>
  <si>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</si>
  <si>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</si>
  <si>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</si>
  <si>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</si>
  <si>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</si>
  <si>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</si>
  <si>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</si>
  <si>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</si>
  <si>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</si>
  <si>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</si>
  <si>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</si>
  <si>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</si>
  <si>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</si>
  <si>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</si>
  <si>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</si>
  <si>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</si>
  <si>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</si>
  <si>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</si>
  <si>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</si>
  <si>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</si>
  <si>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</si>
  <si>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</si>
  <si>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</si>
  <si>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</si>
  <si>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</si>
  <si>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</si>
  <si>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</si>
  <si>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</si>
  <si>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</si>
  <si>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</si>
  <si>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</si>
  <si>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</si>
  <si>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</si>
  <si>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</si>
  <si>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</si>
  <si>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</si>
  <si>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</si>
  <si>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</si>
  <si>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</si>
  <si>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</si>
  <si>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</si>
  <si>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</si>
  <si>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</si>
  <si>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</si>
  <si>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</si>
  <si>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</si>
  <si>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</si>
  <si>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</si>
  <si>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</si>
  <si>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</si>
  <si>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</si>
  <si>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</si>
  <si>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</si>
  <si>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</si>
  <si>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</si>
  <si>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</si>
  <si>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</si>
  <si>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</si>
  <si>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</si>
  <si>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</si>
  <si>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</si>
  <si>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</si>
  <si>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</si>
  <si>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</si>
  <si>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</si>
  <si>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</si>
  <si>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</si>
  <si>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</si>
  <si>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</si>
  <si>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</si>
  <si>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</si>
  <si>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</si>
  <si>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</si>
  <si>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</si>
  <si>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</si>
  <si>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</si>
  <si>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</si>
  <si>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</si>
  <si>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</si>
  <si>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</si>
  <si>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</si>
  <si>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</si>
  <si>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</si>
  <si>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</si>
  <si>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</si>
  <si>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</si>
  <si>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</si>
  <si>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</si>
  <si>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</si>
  <si>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</si>
  <si>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</si>
  <si>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</si>
  <si>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</si>
  <si>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</si>
  <si>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</si>
  <si>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</si>
  <si>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</si>
  <si>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</si>
  <si>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</si>
  <si>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</si>
  <si>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</si>
  <si>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</si>
  <si>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</si>
  <si>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</si>
  <si>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</si>
  <si>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</si>
  <si>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</si>
  <si>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</si>
  <si>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</si>
  <si>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</si>
  <si>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</si>
  <si>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</si>
  <si>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</si>
  <si>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</si>
  <si>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</si>
  <si>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</si>
  <si>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</si>
  <si>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</si>
  <si>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</si>
  <si>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</si>
  <si>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</si>
  <si>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</si>
  <si>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</si>
  <si>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</si>
  <si>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</si>
  <si>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</si>
  <si>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</si>
  <si>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</si>
  <si>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</si>
  <si>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</si>
  <si>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</si>
  <si>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</si>
  <si>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</si>
  <si>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</si>
  <si>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</si>
  <si>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</si>
  <si>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</si>
  <si>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</si>
  <si>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</si>
  <si>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</si>
  <si>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</si>
  <si>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</si>
  <si>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</si>
  <si>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</si>
  <si>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</si>
  <si>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</si>
  <si>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</si>
  <si>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</si>
  <si>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</si>
  <si>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</si>
  <si>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</si>
  <si>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</si>
  <si>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</si>
  <si>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</si>
  <si>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</si>
  <si>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</si>
  <si>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</si>
  <si>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</si>
  <si>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</si>
  <si>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</si>
  <si>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</si>
  <si>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</si>
  <si>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</si>
  <si>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</si>
  <si>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</si>
  <si>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</si>
  <si>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</si>
  <si>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</si>
  <si>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</si>
  <si>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</si>
  <si>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</si>
  <si>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</si>
  <si>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</si>
  <si>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</si>
  <si>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</si>
  <si>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</si>
  <si>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</si>
  <si>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</si>
  <si>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</si>
  <si>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</si>
  <si>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</si>
  <si>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</si>
  <si>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</si>
  <si>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</si>
  <si>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</si>
  <si>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</si>
  <si>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</si>
  <si>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</si>
  <si>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</si>
  <si>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</si>
  <si>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</si>
  <si>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</si>
  <si>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</si>
  <si>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</si>
  <si>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</si>
  <si>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</si>
  <si>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</si>
  <si>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</si>
  <si>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</si>
  <si>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</si>
  <si>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</si>
  <si>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</si>
  <si>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</si>
  <si>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</si>
  <si>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</si>
  <si>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</si>
  <si>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</si>
  <si>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</si>
  <si>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</si>
  <si>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</si>
  <si>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</si>
  <si>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</si>
  <si>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</si>
  <si>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</si>
  <si>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</si>
  <si>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</si>
  <si>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</si>
  <si>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</si>
  <si>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</si>
  <si>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</si>
  <si>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</si>
  <si>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</si>
  <si>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</si>
  <si>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</si>
  <si>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</si>
  <si>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</si>
  <si>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</si>
  <si>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</si>
  <si>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</si>
  <si>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</si>
  <si>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</si>
  <si>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</si>
  <si>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</si>
  <si>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</si>
  <si>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</si>
  <si>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</si>
  <si>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</si>
  <si>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</si>
  <si>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</si>
  <si>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</si>
  <si>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</si>
  <si>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</si>
  <si>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</si>
  <si>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</si>
  <si>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</si>
  <si>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</si>
  <si>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</si>
  <si>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</si>
  <si>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</si>
  <si>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</si>
  <si>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</si>
  <si>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</si>
  <si>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</si>
  <si>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</si>
  <si>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</si>
  <si>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</si>
  <si>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</si>
  <si>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</si>
  <si>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</si>
  <si>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</si>
  <si>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</si>
  <si>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</si>
  <si>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</si>
  <si>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</si>
  <si>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</si>
  <si>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</si>
  <si>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</si>
  <si>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</si>
  <si>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</si>
  <si>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</si>
  <si>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</si>
  <si>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</si>
  <si>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</si>
  <si>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</si>
  <si>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</si>
  <si>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</si>
  <si>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</si>
  <si>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</si>
  <si>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</si>
  <si>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</si>
  <si>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</si>
  <si>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</si>
  <si>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</si>
  <si>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</si>
  <si>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</si>
  <si>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</si>
  <si>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</si>
  <si>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</si>
  <si>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</si>
  <si>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</si>
  <si>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</si>
  <si>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</si>
  <si>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</si>
  <si>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</si>
  <si>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</si>
  <si>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</si>
  <si>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</si>
  <si>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</si>
  <si>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</si>
  <si>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</si>
  <si>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</si>
  <si>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</si>
  <si>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</si>
  <si>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</si>
  <si>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</si>
  <si>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</si>
  <si>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</si>
  <si>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</si>
  <si>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</si>
  <si>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</si>
  <si>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</si>
  <si>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</si>
  <si>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</si>
  <si>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</si>
  <si>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</si>
  <si>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</si>
  <si>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</si>
  <si>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</si>
  <si>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</si>
  <si>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</si>
  <si>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</si>
  <si>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</si>
  <si>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</si>
  <si>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</si>
  <si>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</si>
  <si>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</si>
  <si>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</si>
  <si>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</si>
  <si>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</si>
  <si>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</si>
  <si>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</si>
  <si>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</si>
  <si>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</si>
  <si>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</si>
  <si>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</si>
  <si>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</si>
  <si>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</si>
  <si>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</si>
  <si>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</si>
  <si>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</si>
  <si>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</si>
  <si>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</si>
  <si>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</si>
  <si>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</si>
  <si>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</si>
  <si>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</si>
  <si>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</si>
  <si>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</si>
  <si>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</si>
  <si>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</si>
  <si>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</si>
  <si>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</si>
  <si>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</si>
  <si>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</si>
  <si>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</si>
  <si>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</si>
  <si>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</si>
  <si>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</si>
  <si>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</si>
  <si>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</si>
  <si>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</si>
  <si>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</si>
  <si>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</si>
  <si>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</si>
  <si>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</si>
  <si>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</si>
  <si>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</si>
  <si>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</si>
  <si>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</si>
  <si>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</si>
  <si>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</si>
  <si>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</si>
  <si>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</si>
  <si>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</si>
  <si>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</si>
  <si>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</si>
  <si>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</si>
  <si>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</si>
  <si>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</si>
  <si>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</si>
  <si>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</si>
  <si>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</si>
  <si>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</si>
  <si>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</si>
  <si>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</si>
  <si>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</si>
  <si>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</si>
  <si>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</si>
  <si>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</si>
  <si>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</si>
  <si>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</si>
  <si>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</si>
  <si>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</si>
  <si>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</si>
  <si>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</si>
  <si>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</si>
  <si>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</si>
  <si>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</si>
  <si>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</si>
  <si>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</si>
  <si>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</si>
  <si>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</si>
  <si>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</si>
  <si>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</si>
  <si>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</si>
  <si>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</si>
  <si>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</si>
  <si>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</si>
  <si>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</si>
  <si>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</si>
  <si>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</si>
  <si>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</si>
  <si>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</si>
  <si>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</si>
  <si>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</si>
  <si>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</si>
  <si>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</si>
  <si>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</si>
  <si>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</si>
  <si>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</si>
  <si>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</si>
  <si>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</si>
  <si>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</si>
  <si>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</si>
  <si>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</si>
  <si>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</si>
  <si>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</si>
  <si>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</si>
  <si>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</si>
  <si>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</si>
  <si>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</si>
  <si>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</si>
  <si>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</si>
  <si>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</si>
  <si>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</si>
  <si>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</si>
  <si>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</si>
  <si>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</si>
  <si>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</si>
  <si>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</si>
  <si>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</si>
  <si>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</si>
  <si>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</si>
  <si>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</si>
  <si>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</si>
  <si>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</si>
  <si>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</si>
  <si>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</si>
  <si>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</si>
  <si>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</si>
  <si>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</si>
  <si>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</si>
  <si>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</si>
  <si>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</si>
  <si>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</si>
  <si>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</si>
  <si>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</si>
  <si>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</si>
  <si>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</si>
  <si>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</si>
  <si>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</si>
  <si>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</si>
  <si>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</si>
  <si>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</si>
  <si>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</si>
  <si>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</si>
  <si>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</si>
  <si>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</si>
  <si>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</si>
  <si>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</si>
  <si>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</si>
  <si>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</si>
  <si>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</si>
  <si>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</si>
  <si>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</si>
  <si>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</si>
  <si>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</si>
  <si>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</si>
  <si>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</si>
  <si>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</si>
  <si>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</si>
  <si>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</si>
  <si>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</si>
  <si>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</si>
  <si>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</si>
  <si>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</si>
  <si>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</si>
  <si>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</si>
  <si>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</si>
  <si>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</si>
  <si>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</si>
  <si>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</si>
  <si>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</si>
  <si>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</si>
  <si>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</si>
  <si>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</si>
  <si>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</si>
  <si>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</si>
  <si>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</si>
  <si>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</si>
  <si>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</si>
  <si>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</si>
  <si>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</si>
  <si>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</si>
  <si>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</si>
  <si>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</si>
  <si>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</si>
  <si>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</si>
  <si>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</si>
  <si>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</si>
  <si>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</si>
  <si>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</si>
  <si>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</si>
  <si>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</si>
  <si>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</si>
  <si>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</si>
  <si>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</si>
  <si>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</si>
  <si>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</si>
  <si>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</si>
  <si>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</si>
  <si>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</si>
  <si>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</si>
  <si>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</si>
  <si>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</si>
  <si>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</si>
  <si>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</si>
  <si>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</si>
  <si>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</si>
  <si>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</si>
  <si>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</si>
  <si>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</si>
  <si>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</si>
  <si>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</si>
  <si>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</si>
  <si>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</si>
  <si>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</si>
  <si>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</si>
  <si>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</si>
  <si>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</si>
  <si>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</si>
  <si>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</si>
  <si>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</si>
  <si>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</si>
  <si>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</si>
  <si>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</si>
  <si>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</si>
  <si>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</si>
  <si>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</si>
  <si>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</si>
  <si>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</si>
  <si>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</si>
  <si>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</si>
  <si>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</si>
  <si>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</si>
  <si>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</si>
  <si>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</si>
  <si>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</si>
  <si>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</si>
  <si>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</si>
  <si>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</si>
  <si>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</si>
  <si>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</si>
  <si>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</si>
  <si>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</si>
  <si>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</si>
  <si>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</si>
  <si>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</si>
  <si>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</si>
  <si>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</si>
  <si>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</si>
  <si>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</si>
  <si>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</si>
  <si>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</si>
  <si>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</si>
  <si>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</si>
  <si>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</si>
  <si>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</si>
  <si>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</si>
  <si>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</si>
  <si>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</si>
  <si>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</si>
  <si>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</si>
  <si>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</si>
  <si>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</si>
  <si>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</si>
  <si>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</si>
  <si>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</si>
  <si>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</si>
  <si>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</si>
  <si>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</si>
  <si>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</si>
  <si>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</si>
  <si>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</si>
  <si>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</si>
  <si>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</si>
  <si>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</si>
  <si>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</si>
  <si>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</si>
  <si>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</si>
  <si>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</si>
  <si>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</si>
  <si>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</si>
  <si>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</si>
  <si>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</si>
  <si>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</si>
  <si>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</si>
  <si>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</si>
  <si>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</si>
  <si>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</si>
  <si>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</si>
  <si>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</si>
  <si>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</si>
  <si>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</si>
  <si>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</si>
  <si>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</si>
  <si>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</si>
  <si>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</si>
  <si>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</si>
  <si>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</si>
  <si>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</si>
  <si>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</si>
  <si>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</si>
  <si>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</si>
  <si>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</si>
  <si>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</si>
  <si>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</si>
  <si>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</si>
  <si>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</si>
  <si>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</si>
  <si>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</si>
  <si>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</si>
  <si>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</si>
  <si>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</si>
  <si>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</si>
  <si>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</si>
  <si>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</si>
  <si>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</si>
  <si>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</si>
  <si>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</si>
  <si>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</si>
  <si>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</si>
  <si>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</si>
  <si>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</si>
  <si>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</si>
  <si>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</si>
  <si>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</si>
  <si>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</si>
  <si>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</si>
  <si>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</si>
  <si>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</si>
  <si>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</si>
  <si>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</si>
  <si>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</si>
  <si>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</si>
  <si>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</si>
  <si>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</si>
  <si>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</si>
  <si>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</si>
  <si>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</si>
  <si>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</si>
  <si>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</si>
  <si>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</si>
  <si>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</si>
  <si>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</si>
  <si>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</si>
  <si>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</si>
  <si>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</si>
  <si>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</si>
  <si>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</si>
  <si>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</si>
  <si>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</si>
  <si>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</si>
  <si>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</si>
  <si>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</si>
  <si>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</si>
  <si>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</si>
  <si>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</si>
  <si>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</si>
  <si>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</si>
  <si>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</si>
  <si>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</si>
  <si>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</si>
  <si>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</si>
  <si>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</si>
  <si>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</si>
  <si>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</si>
  <si>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</si>
  <si>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</si>
  <si>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</si>
  <si>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</si>
  <si>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</si>
  <si>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</si>
  <si>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</si>
  <si>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</si>
  <si>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</si>
  <si>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</si>
  <si>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</si>
  <si>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</si>
  <si>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</si>
  <si>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</si>
  <si>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</si>
  <si>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</si>
  <si>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</si>
  <si>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</si>
  <si>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</si>
  <si>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</si>
  <si>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</si>
  <si>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</si>
  <si>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</si>
  <si>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</si>
  <si>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</si>
  <si>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</si>
  <si>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</si>
  <si>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</si>
  <si>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</si>
  <si>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</si>
  <si>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</si>
  <si>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</si>
  <si>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</si>
  <si>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</si>
  <si>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</si>
  <si>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</si>
  <si>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</si>
  <si>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</si>
  <si>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</si>
  <si>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</si>
  <si>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</si>
  <si>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</si>
  <si>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</si>
  <si>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</si>
  <si>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</si>
  <si>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</si>
  <si>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</si>
  <si>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</si>
  <si>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</si>
  <si>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</si>
  <si>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</si>
  <si>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</si>
  <si>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</si>
  <si>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</si>
  <si>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</si>
  <si>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</si>
  <si>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</si>
  <si>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</si>
  <si>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</si>
  <si>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</si>
  <si>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</si>
  <si>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</si>
  <si>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</si>
  <si>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</si>
  <si>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</si>
  <si>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</si>
  <si>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</si>
  <si>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</si>
  <si>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</si>
  <si>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</si>
  <si>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</si>
  <si>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</si>
  <si>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</si>
  <si>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</si>
  <si>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</si>
  <si>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</si>
  <si>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</si>
  <si>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</si>
  <si>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</si>
  <si>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</si>
  <si>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</si>
  <si>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</si>
  <si>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</si>
  <si>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</si>
  <si>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</si>
  <si>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</si>
  <si>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</si>
  <si>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</si>
  <si>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</si>
  <si>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</si>
  <si>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</si>
  <si>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</si>
  <si>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</si>
  <si>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</si>
  <si>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</si>
  <si>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</si>
  <si>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</si>
  <si>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</si>
  <si>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</si>
  <si>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</si>
  <si>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</si>
  <si>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</si>
  <si>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</si>
  <si>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</si>
  <si>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</si>
  <si>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</si>
  <si>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</si>
  <si>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</si>
  <si>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</si>
  <si>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</si>
  <si>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</si>
  <si>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</si>
  <si>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</si>
  <si>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</si>
  <si>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</si>
  <si>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</si>
  <si>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</si>
  <si>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</si>
  <si>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</si>
  <si>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</si>
  <si>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</si>
  <si>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</si>
  <si>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</si>
  <si>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</si>
  <si>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</si>
  <si>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</si>
  <si>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</si>
  <si>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</si>
  <si>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</si>
  <si>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</si>
  <si>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</si>
  <si>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</si>
  <si>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</si>
  <si>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</si>
  <si>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</si>
  <si>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</si>
  <si>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</si>
  <si>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</si>
  <si>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</si>
  <si>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</si>
  <si>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</si>
  <si>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</si>
  <si>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</si>
  <si>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</si>
  <si>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</si>
  <si>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</si>
  <si>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</si>
  <si>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</si>
  <si>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</si>
  <si>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</si>
  <si>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</si>
  <si>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</si>
  <si>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</si>
  <si>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</si>
  <si>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</si>
  <si>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</si>
  <si>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</si>
  <si>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</si>
  <si>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</si>
  <si>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</si>
  <si>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</si>
  <si>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</si>
  <si>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</si>
  <si>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</si>
  <si>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</si>
  <si>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</si>
  <si>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</si>
  <si>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</si>
  <si>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</si>
  <si>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</si>
  <si>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</si>
  <si>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</si>
  <si>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</si>
  <si>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</si>
  <si>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</si>
  <si>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</si>
  <si>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</si>
  <si>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</si>
  <si>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</si>
  <si>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</si>
  <si>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</si>
  <si>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</si>
  <si>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</si>
  <si>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</si>
  <si>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</si>
  <si>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</si>
  <si>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</si>
  <si>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</si>
  <si>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</si>
  <si>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</si>
  <si>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</si>
  <si>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</si>
  <si>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</si>
  <si>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</si>
  <si>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</si>
  <si>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</si>
  <si>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</si>
  <si>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</si>
  <si>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</si>
  <si>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</si>
  <si>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</si>
  <si>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</si>
  <si>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</si>
  <si>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</si>
  <si>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</si>
  <si>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</si>
  <si>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</si>
  <si>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</si>
  <si>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</si>
  <si>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</si>
  <si>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</si>
  <si>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</si>
  <si>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</si>
  <si>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</si>
  <si>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</si>
  <si>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</si>
  <si>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</si>
  <si>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</si>
  <si>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</si>
  <si>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</si>
  <si>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</si>
  <si>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</si>
  <si>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</si>
  <si>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</si>
  <si>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</si>
  <si>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</si>
  <si>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</si>
  <si>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</si>
  <si>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</si>
  <si>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</si>
  <si>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</si>
  <si>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</si>
  <si>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</si>
  <si>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</si>
  <si>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</si>
  <si>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</si>
  <si>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</si>
  <si>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</si>
  <si>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</si>
  <si>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</si>
  <si>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</si>
  <si>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</si>
  <si>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</si>
  <si>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</si>
  <si>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</si>
  <si>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</si>
  <si>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</si>
  <si>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</si>
  <si>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</si>
  <si>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</si>
  <si>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</si>
  <si>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</si>
  <si>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</si>
  <si>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</si>
  <si>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</si>
  <si>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</si>
  <si>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</si>
  <si>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</si>
  <si>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</si>
  <si>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</si>
  <si>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</si>
  <si>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</si>
  <si>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</si>
  <si>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</si>
  <si>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</si>
  <si>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</si>
  <si>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</si>
  <si>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</si>
  <si>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</si>
  <si>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</si>
  <si>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</si>
  <si>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</si>
  <si>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</si>
  <si>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</si>
  <si>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</si>
  <si>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</si>
  <si>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</si>
  <si>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</si>
  <si>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</si>
  <si>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</si>
  <si>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</si>
  <si>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</si>
  <si>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</si>
  <si>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</si>
  <si>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</si>
  <si>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</si>
  <si>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</si>
  <si>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</si>
  <si>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</si>
  <si>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</si>
  <si>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</si>
  <si>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</si>
  <si>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</si>
  <si>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</si>
  <si>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</si>
  <si>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</si>
  <si>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</si>
  <si>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</si>
  <si>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</si>
  <si>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</si>
  <si>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</si>
  <si>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</si>
  <si>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</si>
  <si>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</si>
  <si>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</si>
  <si>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</si>
  <si>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</si>
  <si>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</si>
  <si>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</si>
  <si>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</si>
  <si>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</si>
  <si>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</si>
  <si>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</si>
  <si>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</si>
  <si>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</si>
  <si>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</si>
  <si>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</si>
  <si>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</si>
  <si>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</si>
  <si>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</si>
  <si>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</si>
  <si>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</si>
  <si>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</si>
  <si>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</si>
  <si>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</si>
  <si>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</si>
  <si>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</si>
  <si>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</si>
  <si>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</si>
  <si>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</si>
  <si>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</si>
  <si>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</si>
  <si>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</si>
  <si>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</si>
  <si>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</si>
  <si>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</si>
  <si>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</si>
  <si>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</si>
  <si>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</si>
  <si>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</si>
  <si>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</si>
  <si>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</si>
  <si>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</si>
  <si>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</si>
  <si>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</si>
  <si>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</si>
  <si>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</si>
  <si>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</si>
  <si>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</si>
  <si>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</si>
  <si>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</si>
  <si>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</si>
  <si>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</si>
  <si>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</si>
  <si>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</si>
  <si>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</si>
  <si>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</si>
  <si>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</si>
  <si>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</si>
  <si>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</si>
  <si>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</si>
  <si>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</si>
  <si>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</si>
  <si>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</si>
  <si>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</si>
  <si>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</si>
  <si>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</si>
  <si>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</si>
  <si>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</si>
  <si>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</si>
  <si>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</si>
  <si>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</si>
  <si>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</si>
  <si>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</si>
  <si>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</si>
  <si>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</si>
  <si>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</si>
  <si>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</si>
  <si>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</si>
  <si>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</si>
  <si>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</si>
  <si>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</si>
  <si>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</si>
  <si>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</si>
  <si>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</si>
  <si>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</si>
  <si>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</si>
  <si>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</si>
  <si>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</si>
  <si>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</si>
  <si>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</si>
  <si>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</si>
  <si>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</si>
  <si>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</si>
  <si>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</si>
  <si>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</si>
  <si>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</si>
  <si>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</si>
  <si>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</si>
  <si>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</si>
  <si>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</si>
  <si>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</si>
  <si>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</si>
  <si>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</si>
  <si>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</si>
  <si>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</si>
  <si>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</si>
  <si>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</si>
  <si>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</si>
  <si>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</si>
  <si>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</si>
  <si>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</si>
  <si>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</si>
  <si>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</si>
  <si>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</si>
  <si>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</si>
  <si>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</si>
  <si>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</si>
  <si>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</si>
  <si>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</si>
  <si>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</si>
  <si>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</si>
  <si>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</si>
  <si>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</si>
  <si>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</si>
  <si>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</si>
  <si>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</si>
  <si>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</si>
  <si>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</si>
  <si>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</si>
  <si>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</si>
  <si>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</si>
  <si>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</si>
  <si>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</si>
  <si>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</si>
  <si>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</si>
  <si>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</si>
  <si>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</si>
  <si>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</si>
  <si>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</si>
  <si>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</si>
  <si>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</si>
  <si>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</si>
  <si>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</si>
  <si>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</si>
  <si>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</si>
  <si>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</si>
  <si>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</si>
  <si>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</si>
  <si>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</si>
  <si>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</si>
  <si>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</si>
  <si>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</si>
  <si>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</si>
  <si>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</si>
  <si>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</si>
  <si>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</si>
  <si>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</si>
  <si>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</si>
  <si>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</si>
  <si>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</si>
  <si>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</si>
  <si>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</si>
  <si>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</si>
  <si>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</si>
  <si>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</si>
  <si>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</si>
  <si>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</si>
  <si>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</si>
  <si>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</si>
  <si>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</si>
  <si>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</si>
  <si>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</si>
  <si>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</si>
  <si>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</si>
  <si>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</si>
  <si>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</si>
  <si>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</si>
  <si>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</si>
  <si>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</si>
  <si>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</si>
  <si>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</si>
  <si>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</si>
  <si>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</si>
  <si>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</si>
  <si>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</si>
  <si>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</si>
  <si>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</si>
  <si>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</si>
  <si>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</si>
  <si>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</si>
  <si>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</si>
  <si>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</si>
  <si>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</si>
  <si>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</si>
  <si>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</si>
  <si>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</si>
  <si>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</si>
  <si>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</si>
  <si>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</si>
  <si>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</si>
  <si>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</si>
  <si>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</si>
  <si>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</si>
  <si>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</si>
  <si>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</si>
  <si>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</si>
  <si>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</si>
  <si>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</si>
  <si>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</si>
  <si>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</si>
  <si>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</si>
  <si>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</si>
  <si>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</si>
  <si>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</si>
  <si>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</si>
  <si>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</si>
  <si>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</si>
  <si>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</si>
  <si>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</si>
  <si>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</si>
  <si>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</si>
  <si>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</si>
  <si>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</si>
  <si>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</si>
  <si>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</si>
  <si>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</si>
  <si>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</si>
  <si>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</si>
  <si>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</si>
  <si>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</si>
  <si>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</si>
  <si>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</si>
  <si>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</si>
  <si>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</si>
  <si>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</si>
  <si>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</si>
  <si>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</si>
  <si>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</si>
  <si>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</si>
  <si>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</si>
  <si>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</si>
  <si>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</si>
  <si>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</si>
  <si>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</si>
  <si>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</si>
  <si>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</si>
  <si>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</si>
  <si>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</si>
  <si>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</si>
  <si>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</si>
  <si>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</si>
  <si>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</si>
  <si>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</si>
  <si>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</si>
  <si>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</si>
  <si>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</si>
  <si>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</si>
  <si>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</si>
  <si>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</si>
  <si>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</si>
  <si>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</si>
  <si>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</si>
  <si>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</si>
  <si>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</si>
  <si>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</si>
  <si>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</si>
  <si>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</si>
  <si>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</si>
  <si>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</si>
  <si>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</si>
  <si>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</si>
  <si>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</si>
  <si>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</si>
  <si>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</si>
  <si>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</si>
  <si>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</si>
  <si>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</si>
  <si>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</si>
  <si>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</si>
  <si>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</si>
  <si>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</si>
  <si>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</si>
  <si>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</si>
  <si>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</si>
  <si>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</si>
  <si>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</si>
  <si>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</si>
  <si>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</si>
  <si>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</si>
  <si>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</si>
  <si>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</si>
  <si>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</si>
  <si>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</si>
  <si>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</si>
  <si>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</si>
  <si>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</si>
  <si>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</si>
  <si>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</si>
  <si>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</si>
  <si>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</si>
  <si>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</si>
  <si>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</si>
  <si>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</si>
  <si>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</si>
  <si>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</si>
  <si>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</si>
  <si>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</si>
  <si>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</si>
  <si>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</si>
  <si>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</si>
  <si>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</si>
  <si>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</si>
  <si>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</si>
  <si>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</si>
  <si>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</si>
  <si>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</si>
  <si>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</si>
  <si>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</si>
  <si>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</si>
  <si>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</si>
  <si>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</si>
  <si>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</si>
  <si>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</si>
  <si>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</si>
  <si>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</si>
  <si>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</si>
  <si>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</si>
  <si>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</si>
  <si>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</si>
  <si>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</si>
  <si>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</si>
  <si>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</si>
  <si>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</si>
  <si>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</si>
  <si>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</si>
  <si>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</si>
  <si>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</si>
  <si>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</si>
  <si>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</si>
  <si>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</si>
  <si>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</si>
  <si>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</si>
  <si>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</si>
  <si>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</si>
  <si>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</si>
  <si>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</si>
  <si>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</si>
  <si>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</si>
  <si>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</si>
  <si>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</si>
  <si>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</si>
  <si>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</si>
  <si>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</si>
  <si>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</si>
  <si>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</si>
  <si>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</si>
  <si>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</si>
  <si>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</si>
  <si>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</si>
  <si>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</si>
  <si>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</si>
  <si>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</si>
  <si>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</si>
  <si>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</si>
  <si>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</si>
  <si>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</si>
  <si>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</si>
  <si>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</si>
  <si>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</si>
  <si>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</si>
  <si>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</si>
  <si>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</si>
  <si>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</si>
  <si>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</si>
  <si>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</si>
  <si>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</si>
  <si>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</si>
  <si>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</si>
  <si>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</si>
  <si>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</si>
  <si>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</si>
  <si>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</si>
  <si>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</si>
  <si>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</si>
  <si>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</si>
  <si>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</si>
  <si>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</si>
  <si>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</si>
  <si>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</si>
  <si>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</si>
  <si>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</si>
  <si>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</si>
  <si>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</si>
  <si>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</si>
  <si>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</si>
  <si>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</si>
  <si>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</si>
  <si>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</si>
  <si>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</si>
  <si>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</si>
  <si>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</si>
  <si>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</si>
  <si>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</si>
  <si>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</si>
  <si>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</si>
  <si>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</si>
  <si>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</si>
  <si>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</si>
  <si>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</si>
  <si>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</si>
  <si>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</si>
  <si>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</si>
  <si>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</si>
  <si>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</si>
  <si>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</si>
  <si>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</si>
  <si>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</si>
  <si>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</si>
  <si>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</si>
  <si>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</si>
  <si>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</si>
  <si>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</si>
  <si>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</si>
  <si>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</si>
  <si>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</si>
  <si>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</si>
  <si>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</si>
  <si>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</si>
  <si>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</si>
  <si>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</si>
  <si>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</si>
  <si>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</si>
  <si>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</si>
  <si>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</si>
  <si>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</si>
  <si>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</si>
  <si>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</si>
  <si>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</si>
  <si>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</si>
  <si>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</si>
  <si>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</si>
  <si>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</si>
  <si>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</si>
  <si>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</si>
  <si>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</si>
  <si>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</si>
  <si>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</si>
  <si>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</si>
  <si>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</si>
  <si>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</si>
  <si>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</si>
  <si>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</si>
  <si>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</si>
  <si>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</si>
  <si>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</si>
  <si>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</si>
  <si>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</si>
  <si>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</si>
  <si>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</si>
  <si>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</si>
  <si>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</si>
  <si>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</si>
  <si>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</si>
  <si>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</si>
  <si>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</si>
  <si>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</si>
  <si>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</si>
  <si>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</si>
  <si>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</si>
  <si>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</si>
  <si>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</si>
  <si>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</si>
  <si>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</si>
  <si>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</si>
  <si>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</si>
  <si>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</si>
  <si>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</si>
  <si>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</si>
  <si>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</si>
  <si>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</si>
  <si>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</si>
  <si>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</si>
  <si>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</si>
  <si>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</si>
  <si>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</si>
  <si>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</si>
  <si>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</si>
  <si>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</si>
  <si>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</si>
  <si>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</si>
  <si>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</si>
  <si>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</si>
  <si>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</si>
  <si>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</si>
  <si>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</si>
  <si>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</si>
  <si>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</si>
  <si>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</si>
  <si>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</si>
  <si>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</si>
  <si>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</si>
  <si>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</si>
  <si>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</si>
  <si>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</si>
  <si>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</si>
  <si>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</si>
  <si>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</si>
  <si>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</si>
  <si>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</si>
  <si>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</si>
  <si>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</si>
  <si>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</si>
  <si>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</si>
  <si>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</si>
  <si>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</si>
  <si>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</si>
  <si>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</si>
  <si>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</si>
  <si>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</si>
  <si>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</si>
  <si>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</si>
  <si>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</si>
  <si>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</si>
  <si>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</si>
  <si>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</si>
  <si>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</si>
  <si>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</si>
  <si>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</si>
  <si>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</si>
  <si>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</si>
  <si>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</si>
  <si>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</si>
  <si>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</si>
  <si>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</si>
  <si>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</si>
  <si>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</si>
  <si>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</si>
  <si>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</si>
  <si>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</si>
  <si>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</si>
  <si>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</si>
  <si>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</si>
  <si>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</si>
  <si>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</si>
  <si>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</si>
  <si>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</si>
  <si>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</si>
  <si>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</si>
  <si>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</si>
  <si>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</si>
  <si>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</si>
  <si>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</si>
  <si>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</si>
  <si>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</si>
  <si>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</si>
  <si>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</si>
  <si>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</si>
  <si>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</si>
  <si>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</si>
  <si>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</si>
  <si>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</si>
  <si>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</si>
  <si>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</si>
  <si>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</si>
  <si>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</si>
  <si>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</si>
  <si>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</si>
  <si>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</si>
  <si>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</si>
  <si>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</si>
  <si>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</si>
  <si>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</si>
  <si>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</si>
  <si>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</si>
  <si>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</si>
  <si>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</si>
  <si>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</si>
  <si>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</si>
  <si>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</si>
  <si>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</si>
  <si>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</si>
  <si>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</si>
  <si>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</si>
  <si>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</si>
  <si>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</si>
  <si>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</si>
  <si>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</si>
  <si>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</si>
  <si>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</si>
  <si>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</si>
  <si>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</si>
  <si>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</si>
  <si>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</si>
  <si>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</si>
  <si>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</si>
  <si>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</si>
  <si>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</si>
  <si>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</si>
  <si>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</si>
  <si>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</si>
  <si>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</si>
  <si>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</si>
  <si>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</si>
  <si>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</si>
  <si>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</si>
  <si>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</si>
  <si>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</si>
  <si>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</si>
  <si>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</si>
  <si>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</si>
  <si>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</si>
  <si>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</si>
  <si>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</si>
  <si>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</si>
  <si>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</si>
  <si>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</si>
  <si>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</si>
  <si>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</si>
  <si>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</si>
  <si>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</si>
  <si>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</si>
  <si>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</si>
  <si>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</si>
  <si>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</si>
  <si>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</si>
  <si>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</si>
  <si>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</si>
  <si>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</si>
  <si>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</si>
  <si>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</si>
  <si>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</si>
  <si>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</si>
  <si>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</si>
  <si>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</si>
  <si>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</si>
  <si>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</si>
  <si>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</si>
  <si>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</si>
  <si>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</si>
  <si>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</si>
  <si>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</si>
  <si>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</si>
  <si>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</si>
  <si>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</si>
  <si>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</si>
  <si>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</si>
  <si>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</si>
  <si>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</si>
  <si>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</si>
  <si>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</si>
  <si>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</si>
  <si>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</si>
  <si>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</si>
  <si>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</si>
  <si>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</si>
  <si>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</si>
  <si>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</si>
  <si>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</si>
  <si>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</si>
  <si>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</si>
  <si>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</si>
  <si>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</si>
  <si>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</si>
  <si>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</si>
  <si>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</si>
  <si>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</si>
  <si>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</si>
  <si>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</si>
  <si>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</si>
  <si>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</si>
  <si>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</si>
  <si>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</si>
  <si>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</si>
  <si>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</si>
  <si>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</si>
  <si>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</si>
  <si>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</si>
  <si>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</si>
  <si>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</si>
  <si>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</si>
  <si>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</si>
  <si>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</si>
  <si>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</si>
  <si>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</si>
  <si>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</si>
  <si>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</si>
  <si>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</si>
  <si>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</si>
  <si>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</si>
  <si>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</si>
  <si>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</si>
  <si>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</si>
  <si>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</si>
  <si>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</si>
  <si>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</si>
  <si>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</si>
  <si>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</si>
  <si>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</si>
  <si>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</si>
  <si>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</si>
  <si>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</si>
  <si>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</si>
  <si>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</si>
  <si>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</si>
  <si>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</si>
  <si>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</si>
  <si>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</si>
  <si>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</si>
  <si>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</si>
  <si>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</si>
  <si>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</si>
  <si>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</si>
  <si>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</si>
  <si>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</si>
  <si>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</si>
  <si>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</si>
  <si>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</si>
  <si>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</si>
  <si>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</si>
  <si>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</si>
  <si>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</si>
  <si>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</si>
  <si>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</si>
  <si>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</si>
  <si>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</si>
  <si>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</si>
  <si>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</si>
  <si>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</si>
  <si>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</si>
  <si>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</si>
  <si>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</si>
  <si>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</si>
  <si>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</si>
  <si>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</si>
  <si>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</si>
  <si>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</si>
  <si>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</si>
  <si>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</si>
  <si>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</si>
  <si>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</si>
  <si>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</si>
  <si>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</si>
  <si>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</si>
  <si>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</si>
  <si>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</si>
  <si>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</si>
  <si>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</si>
  <si>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</si>
  <si>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</si>
  <si>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</si>
  <si>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</si>
  <si>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</si>
  <si>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</si>
  <si>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</si>
  <si>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</si>
  <si>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</si>
  <si>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</si>
  <si>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</si>
  <si>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</si>
  <si>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</si>
  <si>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</si>
  <si>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</si>
  <si>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</si>
  <si>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</si>
  <si>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</si>
  <si>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</si>
  <si>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</si>
  <si>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</si>
  <si>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</si>
  <si>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</si>
  <si>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</si>
  <si>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</si>
  <si>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</si>
  <si>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</si>
  <si>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</si>
  <si>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</si>
  <si>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</si>
  <si>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</si>
  <si>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</si>
  <si>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</si>
  <si>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</si>
  <si>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</si>
  <si>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</si>
  <si>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</si>
  <si>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</si>
  <si>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</si>
  <si>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</si>
  <si>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</si>
  <si>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</si>
  <si>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</si>
  <si>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</si>
  <si>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</si>
  <si>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</si>
  <si>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</si>
  <si>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</si>
  <si>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</si>
  <si>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</si>
  <si>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</si>
  <si>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</si>
  <si>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</si>
  <si>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</si>
  <si>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</si>
  <si>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</si>
  <si>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</si>
  <si>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</si>
  <si>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</si>
  <si>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</si>
  <si>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</si>
  <si>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</si>
  <si>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</si>
  <si>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</si>
  <si>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</si>
  <si>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</si>
  <si>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</si>
  <si>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</si>
  <si>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</si>
  <si>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</si>
  <si>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</si>
  <si>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</si>
  <si>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</si>
  <si>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</si>
  <si>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</si>
  <si>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</si>
  <si>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</si>
  <si>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</si>
  <si>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</si>
  <si>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</si>
  <si>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</si>
  <si>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</si>
  <si>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</si>
  <si>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</si>
  <si>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</si>
  <si>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</si>
  <si>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</si>
  <si>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</si>
  <si>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</si>
  <si>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</si>
  <si>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</si>
  <si>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</si>
  <si>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</si>
  <si>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</si>
  <si>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</si>
  <si>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</si>
  <si>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</si>
  <si>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</si>
  <si>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</si>
  <si>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</si>
  <si>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</si>
  <si>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</si>
  <si>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</si>
  <si>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</si>
  <si>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</si>
  <si>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</si>
  <si>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</si>
  <si>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</si>
  <si>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</si>
  <si>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</si>
  <si>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</si>
  <si>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</si>
  <si>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</si>
  <si>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</si>
  <si>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</si>
  <si>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</si>
  <si>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</si>
  <si>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</si>
  <si>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</si>
  <si>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</si>
  <si>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</si>
  <si>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</si>
  <si>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</si>
  <si>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</si>
  <si>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</si>
  <si>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</si>
  <si>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</si>
  <si>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</si>
  <si>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</si>
  <si>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</si>
  <si>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</si>
  <si>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</si>
  <si>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</si>
  <si>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</si>
  <si>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</si>
  <si>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</si>
  <si>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</si>
  <si>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</si>
  <si>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</si>
  <si>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</si>
  <si>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</si>
  <si>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</si>
  <si>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</si>
  <si>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</si>
  <si>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</si>
  <si>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</si>
  <si>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</si>
  <si>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</si>
  <si>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</si>
  <si>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</si>
  <si>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</si>
  <si>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</si>
  <si>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</si>
  <si>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</si>
  <si>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</si>
  <si>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</si>
  <si>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</si>
  <si>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</si>
  <si>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</si>
  <si>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</si>
  <si>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</si>
  <si>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</si>
  <si>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</si>
  <si>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</si>
  <si>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</si>
  <si>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</si>
  <si>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</si>
  <si>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</si>
  <si>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</si>
  <si>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</si>
  <si>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</si>
  <si>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</si>
  <si>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</si>
  <si>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</si>
  <si>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</si>
  <si>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</si>
  <si>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</si>
  <si>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</si>
  <si>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</si>
  <si>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</si>
  <si>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</si>
  <si>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</si>
  <si>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</si>
  <si>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</si>
  <si>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</si>
  <si>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</si>
  <si>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</si>
  <si>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</si>
  <si>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</si>
  <si>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</si>
  <si>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</si>
  <si>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</si>
  <si>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</si>
  <si>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</si>
  <si>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</si>
  <si>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</si>
  <si>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</si>
  <si>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</si>
  <si>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</si>
  <si>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</si>
  <si>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</si>
  <si>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</si>
  <si>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</si>
  <si>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</si>
  <si>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</si>
  <si>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</si>
  <si>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</si>
  <si>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</si>
  <si>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</si>
  <si>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</si>
  <si>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</si>
  <si>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</si>
  <si>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</si>
  <si>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</si>
  <si>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</si>
  <si>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</si>
  <si>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</si>
  <si>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</si>
  <si>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</si>
  <si>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</si>
  <si>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</si>
  <si>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</si>
  <si>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</si>
  <si>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</si>
  <si>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</si>
  <si>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</si>
  <si>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</si>
  <si>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</si>
  <si>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</si>
  <si>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</si>
  <si>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</si>
  <si>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</si>
  <si>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</si>
  <si>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</si>
  <si>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</si>
  <si>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</si>
  <si>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</si>
  <si>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</si>
  <si>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</si>
  <si>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</si>
  <si>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</si>
  <si>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</si>
  <si>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</si>
  <si>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</si>
  <si>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</si>
  <si>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</si>
  <si>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</si>
  <si>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</si>
  <si>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</si>
  <si>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</si>
  <si>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</si>
  <si>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</si>
  <si>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</si>
  <si>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</si>
  <si>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</si>
  <si>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</si>
  <si>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</si>
  <si>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</si>
  <si>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</si>
  <si>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</si>
  <si>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</si>
  <si>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</si>
  <si>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</si>
  <si>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</si>
  <si>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</si>
  <si>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</si>
  <si>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</si>
  <si>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</si>
  <si>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</si>
  <si>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</si>
  <si>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</si>
  <si>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</si>
  <si>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</si>
  <si>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</si>
  <si>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</si>
  <si>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</si>
  <si>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</si>
  <si>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</si>
  <si>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</si>
  <si>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</si>
  <si>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</si>
  <si>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</si>
  <si>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</si>
  <si>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</si>
  <si>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</si>
  <si>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</si>
  <si>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</si>
  <si>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</si>
  <si>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</si>
  <si>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</si>
  <si>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</si>
  <si>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</si>
  <si>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</si>
  <si>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</si>
  <si>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</si>
  <si>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</si>
  <si>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</si>
  <si>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</si>
  <si>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</si>
  <si>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</si>
  <si>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</si>
  <si>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</si>
  <si>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</si>
  <si>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</si>
  <si>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</si>
  <si>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</si>
  <si>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</si>
  <si>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</si>
  <si>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</si>
  <si>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</si>
  <si>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</si>
  <si>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</si>
  <si>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</si>
  <si>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</si>
  <si>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</si>
  <si>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</si>
  <si>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</si>
  <si>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</si>
  <si>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</si>
  <si>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</si>
  <si>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</si>
  <si>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</si>
  <si>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</si>
  <si>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</si>
  <si>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</si>
  <si>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</si>
  <si>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</si>
  <si>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</si>
  <si>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</si>
  <si>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</si>
  <si>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</si>
  <si>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</si>
  <si>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</si>
  <si>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</si>
  <si>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</si>
  <si>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</si>
  <si>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</si>
  <si>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</si>
  <si>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</si>
  <si>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</si>
  <si>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</si>
  <si>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</si>
  <si>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</si>
  <si>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</si>
  <si>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</si>
  <si>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</si>
  <si>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</si>
  <si>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</si>
  <si>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</si>
  <si>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</si>
  <si>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</si>
  <si>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</si>
  <si>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</si>
  <si>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</si>
  <si>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</si>
  <si>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</si>
  <si>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</si>
  <si>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</si>
  <si>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</si>
  <si>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</si>
  <si>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</si>
  <si>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</si>
  <si>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</si>
  <si>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</si>
  <si>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</si>
  <si>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</si>
  <si>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</si>
  <si>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</si>
  <si>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</si>
  <si>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</si>
  <si>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</si>
  <si>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</si>
  <si>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</si>
  <si>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</si>
  <si>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</si>
  <si>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</si>
  <si>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</si>
  <si>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</si>
  <si>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</si>
  <si>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</si>
  <si>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</si>
  <si>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</si>
  <si>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</si>
  <si>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</si>
  <si>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</si>
  <si>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</si>
  <si>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</si>
  <si>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</si>
  <si>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</si>
  <si>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</si>
  <si>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</si>
  <si>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</si>
  <si>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</si>
  <si>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</si>
  <si>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</si>
  <si>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</si>
  <si>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</si>
  <si>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</si>
  <si>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</si>
  <si>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</si>
  <si>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</si>
  <si>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</si>
  <si>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</si>
  <si>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</si>
  <si>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</si>
  <si>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</si>
  <si>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</si>
  <si>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</si>
  <si>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</si>
  <si>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</si>
  <si>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</si>
  <si>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</si>
  <si>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</si>
  <si>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</si>
  <si>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</si>
  <si>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</si>
  <si>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</si>
  <si>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</si>
  <si>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</si>
  <si>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</si>
  <si>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</si>
  <si>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</si>
  <si>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</si>
  <si>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</si>
  <si>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</si>
  <si>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</si>
  <si>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</si>
  <si>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</si>
  <si>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</si>
  <si>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</si>
  <si>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</si>
  <si>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</si>
  <si>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</si>
  <si>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</si>
  <si>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</si>
  <si>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</si>
  <si>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</si>
  <si>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</si>
  <si>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</si>
  <si>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</si>
  <si>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</si>
  <si>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</si>
  <si>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</si>
  <si>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</si>
  <si>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</si>
  <si>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</si>
  <si>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</si>
  <si>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</si>
  <si>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</si>
  <si>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</si>
  <si>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</si>
  <si>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</si>
  <si>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</si>
  <si>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</si>
  <si>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</si>
  <si>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</si>
  <si>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</si>
  <si>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</si>
  <si>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</si>
  <si>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</si>
  <si>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</si>
  <si>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</si>
  <si>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</si>
  <si>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</si>
  <si>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</si>
  <si>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</si>
  <si>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</si>
  <si>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</si>
  <si>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</si>
  <si>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</si>
  <si>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</si>
  <si>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</si>
  <si>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</si>
  <si>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</si>
  <si>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</si>
  <si>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</si>
  <si>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</si>
  <si>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</si>
  <si>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</si>
  <si>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</si>
  <si>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</si>
  <si>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</si>
  <si>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</si>
  <si>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</si>
  <si>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</si>
  <si>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</si>
  <si>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</si>
  <si>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</si>
  <si>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</si>
  <si>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</si>
  <si>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</si>
  <si>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</si>
  <si>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</si>
  <si>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</si>
  <si>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</si>
  <si>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</si>
  <si>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</si>
  <si>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</si>
  <si>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</si>
  <si>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</si>
  <si>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</si>
  <si>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</si>
  <si>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</si>
  <si>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</si>
  <si>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</si>
  <si>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</si>
  <si>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</si>
  <si>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</si>
  <si>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</si>
  <si>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</si>
  <si>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</si>
  <si>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</si>
  <si>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</si>
  <si>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</si>
  <si>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</si>
  <si>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</si>
  <si>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</si>
  <si>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</si>
  <si>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</si>
  <si>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</si>
  <si>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</si>
  <si>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</si>
  <si>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</si>
  <si>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</si>
  <si>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</si>
  <si>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</si>
  <si>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</si>
  <si>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</si>
  <si>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</si>
  <si>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</si>
  <si>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</si>
  <si>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</si>
  <si>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</si>
  <si>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</si>
  <si>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</si>
  <si>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</si>
  <si>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</si>
  <si>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</si>
  <si>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</si>
  <si>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</si>
  <si>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</si>
  <si>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</si>
  <si>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</si>
  <si>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</si>
  <si>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</si>
  <si>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</si>
  <si>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</si>
  <si>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</si>
  <si>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</si>
  <si>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</si>
  <si>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</si>
  <si>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</si>
  <si>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</si>
  <si>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</si>
  <si>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</si>
  <si>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</si>
  <si>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</si>
  <si>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</si>
  <si>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</si>
  <si>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</si>
  <si>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</si>
  <si>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</si>
  <si>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</si>
  <si>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</si>
  <si>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</si>
  <si>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</si>
  <si>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</si>
  <si>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</si>
  <si>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</si>
  <si>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</si>
  <si>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</si>
  <si>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</si>
  <si>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</si>
  <si>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</si>
  <si>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</si>
  <si>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</si>
  <si>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</si>
  <si>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</si>
  <si>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</si>
  <si>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</si>
  <si>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</si>
  <si>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</si>
  <si>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</si>
  <si>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</si>
  <si>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</si>
  <si>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</si>
  <si>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</si>
  <si>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</si>
  <si>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</si>
  <si>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</si>
  <si>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</si>
  <si>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</si>
  <si>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</si>
  <si>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</si>
  <si>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</si>
  <si>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</si>
  <si>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</si>
  <si>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</si>
  <si>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</si>
  <si>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</si>
  <si>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</si>
  <si>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</si>
  <si>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</si>
  <si>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</si>
  <si>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</si>
  <si>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</si>
  <si>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</si>
  <si>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</si>
  <si>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</si>
  <si>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</si>
  <si>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</si>
  <si>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</si>
  <si>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</si>
  <si>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</si>
  <si>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</si>
  <si>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</si>
  <si>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</si>
  <si>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</si>
  <si>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</si>
  <si>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</si>
  <si>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</si>
  <si>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</si>
  <si>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</si>
  <si>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</si>
  <si>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</si>
  <si>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</si>
  <si>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</si>
  <si>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</si>
  <si>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</si>
  <si>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</si>
  <si>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</si>
  <si>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</si>
  <si>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</si>
  <si>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</si>
  <si>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</si>
  <si>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</si>
  <si>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</si>
  <si>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</si>
  <si>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</si>
  <si>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</si>
  <si>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</si>
  <si>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</si>
  <si>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</si>
  <si>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</si>
  <si>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</si>
  <si>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</si>
  <si>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</si>
  <si>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</si>
  <si>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</si>
  <si>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</si>
  <si>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</si>
  <si>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</si>
  <si>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</si>
  <si>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</si>
  <si>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</si>
  <si>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</si>
  <si>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</si>
  <si>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</si>
  <si>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</si>
  <si>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</si>
  <si>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</si>
  <si>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</si>
  <si>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</si>
  <si>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</si>
  <si>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</si>
  <si>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</si>
  <si>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</si>
  <si>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</si>
  <si>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</si>
  <si>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</si>
  <si>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</si>
  <si>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</si>
  <si>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</si>
  <si>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</si>
  <si>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</si>
  <si>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</si>
  <si>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</si>
  <si>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</si>
  <si>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</si>
  <si>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</si>
  <si>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</si>
  <si>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</si>
  <si>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</si>
  <si>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</si>
  <si>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</si>
  <si>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</si>
  <si>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</si>
  <si>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</si>
  <si>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</si>
  <si>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</si>
  <si>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</si>
  <si>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</si>
  <si>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</si>
  <si>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</si>
  <si>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</si>
  <si>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</si>
  <si>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</si>
  <si>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</si>
  <si>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</si>
  <si>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</si>
  <si>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</si>
  <si>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</si>
  <si>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</si>
  <si>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</si>
  <si>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</si>
  <si>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</si>
  <si>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</si>
  <si>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</si>
  <si>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</si>
  <si>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</si>
  <si>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</si>
  <si>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</si>
  <si>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</si>
  <si>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</si>
  <si>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</si>
  <si>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</si>
  <si>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</si>
  <si>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</si>
  <si>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</si>
  <si>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</si>
  <si>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</si>
  <si>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</si>
  <si>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</si>
  <si>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</si>
  <si>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</si>
  <si>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</si>
  <si>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</si>
  <si>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</si>
  <si>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</si>
  <si>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</si>
  <si>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</si>
  <si>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</si>
  <si>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</si>
  <si>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</si>
  <si>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</si>
  <si>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</si>
  <si>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</si>
  <si>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</si>
  <si>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</si>
  <si>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</si>
  <si>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</si>
  <si>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</si>
  <si>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</si>
  <si>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</si>
  <si>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</si>
  <si>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</si>
  <si>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</si>
  <si>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</si>
  <si>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</si>
  <si>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</si>
  <si>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</si>
  <si>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</si>
  <si>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</si>
  <si>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</si>
  <si>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</si>
  <si>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</si>
  <si>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</si>
  <si>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</si>
  <si>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</si>
  <si>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</si>
  <si>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</si>
  <si>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</si>
  <si>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</si>
  <si>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</si>
  <si>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</si>
  <si>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</si>
  <si>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</si>
  <si>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</si>
  <si>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</si>
  <si>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</si>
  <si>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</si>
  <si>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</si>
  <si>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</si>
  <si>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</si>
  <si>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</si>
  <si>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</si>
  <si>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</si>
  <si>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</si>
  <si>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</si>
  <si>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</si>
  <si>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</si>
  <si>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</si>
  <si>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</si>
  <si>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</si>
  <si>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</si>
  <si>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</si>
  <si>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</si>
  <si>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</si>
  <si>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</si>
  <si>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</si>
  <si>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</si>
  <si>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</si>
  <si>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</si>
  <si>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</si>
  <si>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</si>
  <si>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</si>
  <si>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</si>
  <si>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</si>
  <si>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</si>
  <si>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</si>
  <si>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</si>
  <si>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</si>
  <si>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</si>
  <si>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</si>
  <si>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</si>
  <si>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</si>
  <si>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</si>
  <si>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</si>
  <si>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</si>
  <si>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</si>
  <si>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</si>
  <si>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</si>
  <si>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</si>
  <si>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</si>
  <si>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</si>
  <si>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</si>
  <si>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</si>
  <si>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</si>
  <si>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</si>
  <si>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</si>
  <si>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</si>
  <si>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</si>
  <si>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</si>
  <si>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</si>
  <si>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</si>
  <si>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</si>
  <si>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</si>
  <si>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</si>
  <si>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</si>
  <si>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</si>
  <si>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</si>
  <si>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</si>
  <si>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</si>
  <si>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</si>
  <si>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</si>
  <si>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</si>
  <si>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</si>
  <si>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</si>
  <si>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</si>
  <si>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</si>
  <si>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</si>
  <si>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</si>
  <si>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</si>
  <si>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</si>
  <si>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</si>
  <si>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</si>
  <si>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</si>
  <si>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</si>
  <si>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</si>
  <si>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</si>
  <si>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</si>
  <si>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</si>
  <si>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</si>
  <si>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</si>
  <si>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</si>
  <si>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</si>
  <si>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</si>
  <si>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</si>
  <si>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</si>
  <si>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</si>
  <si>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</si>
  <si>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</si>
  <si>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</si>
  <si>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</si>
  <si>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</si>
  <si>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</si>
  <si>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</si>
  <si>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</si>
  <si>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</si>
  <si>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</si>
  <si>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</si>
  <si>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</si>
  <si>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</si>
  <si>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</si>
  <si>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</si>
  <si>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</si>
  <si>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</si>
  <si>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</si>
  <si>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</si>
  <si>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</si>
  <si>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</si>
  <si>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</si>
  <si>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</si>
  <si>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</si>
  <si>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</si>
  <si>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</si>
  <si>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</si>
  <si>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</si>
  <si>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</si>
  <si>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</si>
  <si>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</si>
  <si>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</si>
  <si>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</si>
  <si>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</si>
  <si>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</si>
  <si>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</si>
  <si>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</si>
  <si>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</si>
  <si>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</si>
  <si>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</si>
  <si>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</si>
  <si>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</si>
  <si>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</si>
  <si>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</si>
  <si>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</si>
  <si>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</si>
  <si>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</si>
  <si>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</si>
  <si>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</si>
  <si>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</si>
  <si>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</si>
  <si>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</si>
  <si>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</si>
  <si>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</si>
  <si>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</si>
  <si>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</si>
  <si>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</si>
  <si>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</si>
  <si>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</si>
  <si>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</si>
  <si>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</si>
  <si>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</si>
  <si>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</si>
  <si>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</si>
  <si>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</si>
  <si>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</si>
  <si>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</si>
  <si>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</si>
  <si>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</si>
  <si>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</si>
  <si>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</si>
  <si>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</si>
  <si>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</si>
  <si>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</si>
  <si>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</si>
  <si>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</si>
  <si>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</si>
  <si>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</si>
  <si>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</si>
  <si>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</si>
  <si>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</si>
  <si>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</si>
  <si>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</si>
  <si>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</si>
  <si>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</si>
  <si>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</si>
  <si>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</si>
  <si>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</si>
  <si>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</si>
  <si>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</si>
  <si>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</si>
  <si>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</si>
  <si>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</si>
  <si>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</si>
  <si>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</si>
  <si>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</si>
  <si>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</si>
  <si>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</si>
  <si>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</si>
  <si>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</si>
  <si>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</si>
  <si>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</si>
  <si>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</si>
  <si>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</si>
  <si>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</si>
  <si>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</si>
  <si>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</si>
  <si>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</si>
  <si>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</si>
  <si>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</si>
  <si>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</si>
  <si>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</si>
  <si>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</si>
  <si>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</si>
  <si>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</si>
  <si>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</si>
  <si>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</si>
  <si>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</si>
  <si>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</si>
  <si>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</si>
  <si>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</si>
  <si>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</si>
  <si>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</si>
  <si>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</si>
  <si>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</si>
  <si>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</si>
  <si>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</si>
  <si>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</si>
  <si>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</si>
  <si>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</si>
  <si>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</si>
  <si>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</si>
  <si>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</si>
  <si>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</si>
  <si>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</si>
  <si>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</si>
  <si>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</si>
  <si>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</si>
  <si>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</si>
  <si>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</si>
  <si>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</si>
  <si>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</si>
  <si>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</si>
  <si>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</si>
  <si>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</si>
  <si>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</si>
  <si>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</si>
  <si>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</si>
  <si>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</si>
  <si>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</si>
  <si>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</si>
  <si>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</si>
  <si>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</si>
  <si>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</si>
  <si>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</si>
  <si>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</si>
  <si>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</si>
  <si>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</si>
  <si>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</si>
  <si>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</si>
  <si>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</si>
  <si>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</si>
  <si>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</si>
  <si>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</si>
  <si>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</si>
  <si>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</si>
  <si>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</si>
  <si>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</si>
  <si>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</si>
  <si>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</si>
  <si>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</si>
  <si>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</si>
  <si>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</si>
  <si>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</si>
  <si>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</si>
  <si>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</si>
  <si>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</si>
  <si>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</si>
  <si>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</si>
  <si>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</si>
  <si>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</si>
  <si>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</si>
  <si>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</si>
  <si>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</si>
  <si>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</si>
  <si>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</si>
  <si>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</si>
  <si>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</si>
  <si>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</si>
  <si>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</si>
  <si>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</si>
  <si>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</si>
  <si>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</si>
  <si>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</si>
  <si>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</si>
  <si>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</si>
  <si>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</si>
  <si>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</si>
  <si>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</si>
  <si>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</si>
  <si>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</si>
  <si>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</si>
  <si>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</si>
  <si>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</si>
  <si>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</si>
  <si>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</si>
  <si>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</si>
  <si>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</si>
  <si>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</si>
  <si>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</si>
  <si>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</si>
  <si>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</si>
  <si>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</si>
  <si>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</si>
  <si>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</si>
  <si>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</si>
  <si>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</si>
  <si>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</si>
  <si>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</si>
  <si>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</si>
  <si>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</si>
  <si>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</si>
  <si>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</si>
  <si>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</si>
  <si>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</si>
  <si>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</si>
  <si>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</si>
  <si>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</si>
  <si>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</si>
  <si>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</si>
  <si>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</si>
  <si>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</si>
  <si>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</si>
  <si>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</si>
  <si>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</si>
  <si>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</si>
  <si>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</si>
  <si>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</si>
  <si>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</si>
  <si>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</si>
  <si>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</si>
  <si>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</si>
  <si>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</si>
  <si>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</si>
  <si>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</si>
  <si>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</si>
  <si>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</si>
  <si>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</si>
  <si>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</si>
  <si>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</si>
  <si>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</si>
  <si>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</si>
  <si>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</si>
  <si>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</si>
  <si>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</si>
  <si>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</si>
  <si>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</si>
  <si>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</si>
  <si>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</si>
  <si>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</si>
  <si>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</si>
  <si>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</si>
  <si>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</si>
  <si>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</si>
  <si>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</si>
  <si>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</si>
  <si>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</si>
  <si>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</si>
  <si>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</si>
  <si>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</si>
  <si>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</si>
  <si>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</si>
  <si>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</si>
  <si>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</si>
  <si>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</si>
  <si>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</si>
  <si>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</si>
  <si>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</si>
  <si>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</si>
  <si>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</si>
  <si>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</si>
  <si>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</si>
  <si>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</si>
  <si>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</si>
  <si>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</si>
  <si>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</si>
  <si>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</si>
  <si>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</si>
  <si>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</si>
  <si>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</si>
  <si>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</si>
  <si>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</si>
  <si>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</si>
  <si>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</si>
  <si>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</si>
  <si>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</si>
  <si>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</si>
  <si>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</si>
  <si>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</si>
  <si>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</si>
  <si>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</si>
  <si>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</si>
  <si>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</si>
  <si>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</si>
  <si>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</si>
  <si>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</si>
  <si>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</si>
  <si>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</si>
  <si>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</si>
  <si>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</si>
  <si>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</si>
  <si>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</si>
  <si>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</si>
  <si>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</si>
  <si>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</si>
  <si>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</si>
  <si>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</si>
  <si>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</si>
  <si>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</si>
  <si>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</si>
  <si>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</si>
  <si>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</si>
  <si>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</si>
  <si>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</si>
  <si>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</si>
  <si>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</si>
  <si>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</si>
  <si>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</si>
  <si>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</si>
  <si>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</si>
  <si>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</si>
  <si>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</si>
  <si>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</si>
  <si>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</si>
  <si>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</si>
  <si>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</si>
  <si>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</si>
  <si>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</si>
  <si>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</si>
  <si>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</si>
  <si>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</si>
  <si>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</si>
  <si>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</si>
  <si>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</si>
  <si>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</si>
  <si>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</si>
  <si>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</si>
  <si>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</si>
  <si>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</si>
  <si>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</si>
  <si>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</si>
  <si>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</si>
  <si>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</si>
  <si>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</si>
  <si>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</si>
  <si>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</si>
  <si>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</si>
  <si>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</si>
  <si>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</si>
  <si>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</si>
  <si>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</si>
  <si>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</si>
  <si>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</si>
  <si>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</si>
  <si>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</si>
  <si>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</si>
  <si>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</si>
  <si>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</si>
  <si>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</si>
  <si>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</si>
  <si>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</si>
  <si>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</si>
  <si>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</si>
  <si>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</si>
  <si>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</si>
  <si>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</si>
  <si>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</si>
  <si>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</si>
  <si>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</si>
  <si>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</si>
  <si>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</si>
  <si>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</si>
  <si>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</si>
  <si>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</si>
  <si>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</si>
  <si>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</si>
  <si>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</si>
  <si>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</si>
  <si>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</si>
  <si>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</si>
  <si>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</si>
  <si>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</si>
  <si>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</si>
  <si>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</si>
  <si>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</si>
  <si>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</si>
  <si>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</si>
  <si>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</si>
  <si>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</si>
  <si>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</si>
  <si>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</si>
  <si>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</si>
  <si>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</si>
  <si>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</si>
  <si>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</si>
  <si>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</si>
  <si>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</si>
  <si>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</si>
  <si>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</si>
  <si>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</si>
  <si>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</si>
  <si>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</si>
  <si>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</si>
  <si>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</si>
  <si>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</si>
  <si>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</si>
  <si>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</si>
  <si>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</si>
  <si>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</si>
  <si>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</si>
  <si>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</si>
  <si>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</si>
  <si>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</si>
  <si>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</si>
  <si>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</si>
  <si>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</si>
  <si>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</si>
  <si>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</si>
  <si>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</si>
  <si>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</si>
  <si>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</si>
  <si>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</si>
  <si>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</si>
  <si>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</si>
  <si>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</si>
  <si>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</si>
  <si>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</si>
  <si>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</si>
  <si>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</si>
  <si>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</si>
  <si>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</si>
  <si>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</si>
  <si>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</si>
  <si>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</si>
  <si>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</si>
  <si>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</si>
  <si>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</si>
  <si>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</si>
  <si>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</si>
  <si>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</si>
  <si>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</si>
  <si>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</si>
  <si>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</si>
  <si>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</si>
  <si>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</si>
  <si>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</si>
  <si>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</si>
  <si>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</si>
  <si>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</si>
  <si>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</si>
  <si>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</si>
  <si>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</si>
  <si>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</si>
  <si>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</si>
  <si>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</si>
  <si>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</si>
  <si>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</si>
  <si>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</si>
  <si>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</si>
  <si>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</si>
  <si>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</si>
  <si>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</si>
  <si>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</si>
  <si>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</si>
  <si>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</si>
  <si>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</si>
  <si>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</si>
  <si>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</si>
  <si>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</si>
  <si>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</si>
  <si>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</si>
  <si>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</si>
  <si>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</si>
  <si>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</si>
  <si>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</si>
  <si>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</si>
  <si>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</si>
  <si>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</si>
  <si>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</si>
  <si>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</si>
  <si>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</si>
  <si>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</si>
  <si>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</si>
  <si>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</si>
  <si>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</si>
  <si>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</si>
  <si>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</si>
  <si>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</si>
  <si>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</si>
  <si>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</si>
  <si>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</si>
  <si>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</si>
  <si>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</si>
  <si>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</si>
  <si>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</si>
  <si>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</si>
  <si>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</si>
  <si>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</si>
  <si>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</si>
  <si>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</si>
  <si>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</si>
  <si>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</si>
  <si>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</si>
  <si>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</si>
  <si>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</si>
  <si>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</si>
  <si>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</si>
  <si>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</si>
  <si>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</si>
  <si>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</si>
  <si>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</si>
  <si>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</si>
  <si>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</si>
  <si>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</si>
  <si>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</si>
  <si>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</si>
  <si>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</si>
  <si>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</si>
  <si>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</si>
  <si>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</si>
  <si>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</si>
  <si>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</si>
  <si>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</si>
  <si>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</si>
  <si>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</si>
  <si>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</si>
  <si>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</si>
  <si>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</si>
  <si>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</si>
  <si>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</si>
  <si>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</si>
  <si>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</si>
  <si>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</si>
  <si>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</si>
  <si>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</si>
  <si>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</si>
  <si>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</si>
  <si>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</si>
  <si>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</si>
  <si>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</si>
  <si>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</si>
  <si>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</si>
  <si>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</si>
  <si>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</si>
  <si>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</si>
  <si>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</si>
  <si>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</si>
  <si>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</si>
  <si>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</si>
  <si>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</si>
  <si>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</si>
  <si>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</si>
  <si>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</si>
  <si>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</si>
  <si>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</si>
  <si>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</si>
  <si>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</si>
  <si>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</si>
  <si>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</si>
  <si>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</si>
  <si>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</si>
  <si>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</si>
  <si>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</si>
  <si>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</si>
  <si>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</si>
  <si>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</si>
  <si>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</si>
  <si>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</si>
  <si>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</si>
  <si>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</si>
  <si>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</si>
  <si>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</si>
  <si>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</si>
  <si>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</si>
  <si>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</si>
  <si>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</si>
  <si>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</si>
  <si>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</si>
  <si>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</si>
  <si>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</si>
  <si>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</si>
  <si>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</si>
  <si>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</si>
  <si>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</si>
  <si>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</si>
  <si>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</si>
  <si>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</si>
  <si>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</si>
  <si>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</si>
  <si>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</si>
  <si>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</si>
  <si>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</si>
  <si>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</si>
  <si>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</si>
  <si>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</si>
  <si>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</si>
  <si>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</si>
  <si>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</si>
  <si>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</si>
  <si>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</si>
  <si>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</si>
  <si>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</si>
  <si>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</si>
  <si>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</si>
  <si>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</si>
  <si>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</si>
  <si>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</si>
  <si>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</si>
  <si>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</si>
  <si>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</si>
  <si>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</si>
  <si>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</si>
  <si>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</si>
  <si>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</si>
  <si>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</si>
  <si>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</si>
  <si>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</si>
  <si>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</si>
  <si>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</si>
  <si>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</si>
  <si>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</si>
  <si>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</si>
  <si>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</si>
  <si>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</si>
  <si>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</si>
  <si>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</si>
  <si>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</si>
  <si>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</si>
  <si>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</si>
  <si>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</si>
  <si>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</si>
  <si>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</si>
  <si>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</si>
  <si>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</si>
  <si>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</si>
  <si>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</si>
  <si>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</si>
  <si>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</si>
  <si>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</si>
  <si>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</si>
  <si>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</si>
  <si>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</si>
  <si>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</si>
  <si>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</si>
  <si>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</si>
  <si>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</si>
  <si>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</si>
  <si>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</si>
  <si>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</si>
  <si>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</si>
  <si>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</si>
  <si>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</si>
  <si>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</si>
  <si>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</si>
  <si>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</si>
  <si>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</si>
  <si>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</si>
  <si>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</si>
  <si>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</si>
  <si>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</si>
  <si>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</si>
  <si>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</si>
  <si>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</si>
  <si>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</si>
  <si>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</si>
  <si>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</si>
  <si>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</si>
  <si>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</si>
  <si>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</si>
  <si>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</si>
  <si>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</si>
  <si>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</si>
  <si>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</si>
  <si>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</si>
  <si>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</si>
  <si>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</si>
  <si>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</si>
  <si>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</si>
  <si>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</si>
  <si>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</si>
  <si>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</si>
  <si>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</si>
  <si>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</si>
  <si>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</si>
  <si>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</si>
  <si>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</si>
  <si>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</si>
  <si>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</si>
  <si>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</si>
  <si>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</si>
  <si>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</si>
  <si>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</si>
  <si>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</si>
  <si>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</si>
  <si>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</si>
  <si>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</si>
  <si>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</si>
  <si>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</si>
  <si>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</si>
  <si>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</si>
  <si>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</si>
  <si>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</si>
  <si>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</si>
  <si>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</si>
  <si>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</si>
  <si>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</si>
  <si>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</si>
  <si>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</si>
  <si>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</si>
  <si>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</si>
  <si>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</si>
  <si>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</si>
  <si>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</si>
  <si>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</si>
  <si>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</si>
  <si>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</si>
  <si>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</si>
  <si>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</si>
  <si>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</si>
  <si>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</si>
  <si>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</si>
  <si>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</si>
  <si>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</si>
  <si>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</si>
  <si>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</si>
  <si>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</si>
  <si>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</si>
  <si>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</si>
  <si>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</si>
  <si>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</si>
  <si>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</si>
  <si>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</si>
  <si>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</si>
  <si>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</si>
  <si>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</si>
  <si>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</si>
  <si>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</si>
  <si>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</si>
  <si>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</si>
  <si>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</si>
  <si>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</si>
  <si>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</si>
  <si>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</si>
  <si>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</si>
  <si>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</si>
  <si>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</si>
  <si>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</si>
  <si>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</si>
  <si>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</si>
  <si>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</si>
  <si>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</si>
  <si>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</si>
  <si>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</si>
  <si>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</si>
  <si>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</si>
  <si>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</si>
  <si>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</si>
  <si>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</si>
  <si>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</si>
  <si>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</si>
  <si>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</si>
  <si>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</si>
  <si>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</si>
  <si>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</si>
  <si>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</si>
  <si>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</si>
  <si>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</si>
  <si>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</si>
  <si>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</si>
  <si>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</si>
  <si>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</si>
  <si>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</si>
  <si>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</si>
  <si>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</si>
  <si>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</si>
  <si>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</si>
  <si>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</si>
  <si>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</si>
  <si>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</si>
  <si>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</si>
  <si>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</si>
  <si>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</si>
  <si>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</si>
  <si>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</si>
  <si>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</si>
  <si>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</si>
  <si>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</si>
  <si>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</si>
  <si>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</si>
  <si>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</si>
  <si>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</si>
  <si>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</si>
  <si>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</si>
  <si>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</si>
  <si>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</si>
  <si>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</si>
  <si>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</si>
  <si>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</si>
  <si>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</si>
  <si>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</si>
  <si>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</si>
  <si>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</si>
  <si>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</si>
  <si>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</si>
  <si>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</si>
  <si>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</si>
  <si>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</si>
  <si>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</si>
  <si>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</si>
  <si>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</si>
  <si>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</si>
  <si>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</si>
  <si>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</si>
  <si>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</si>
  <si>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</si>
  <si>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</si>
  <si>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</si>
  <si>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</si>
  <si>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</si>
  <si>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</si>
  <si>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</si>
  <si>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</si>
  <si>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</si>
  <si>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</si>
  <si>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</si>
  <si>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</si>
  <si>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</si>
  <si>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</si>
  <si>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</si>
  <si>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</si>
  <si>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</si>
  <si>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</si>
  <si>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</si>
  <si>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</si>
  <si>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</si>
  <si>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</si>
  <si>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</si>
  <si>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</si>
  <si>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</si>
  <si>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</si>
  <si>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</si>
  <si>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</si>
  <si>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</si>
  <si>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</si>
  <si>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</si>
  <si>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</si>
  <si>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</si>
  <si>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</si>
  <si>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</si>
  <si>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</si>
  <si>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</si>
  <si>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</si>
  <si>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</si>
  <si>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</si>
  <si>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</si>
  <si>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</si>
  <si>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</si>
  <si>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</si>
  <si>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</si>
  <si>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</si>
  <si>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</si>
  <si>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</si>
  <si>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</si>
  <si>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</si>
  <si>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</si>
  <si>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</si>
  <si>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</si>
  <si>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</si>
  <si>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</si>
  <si>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</si>
  <si>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</si>
  <si>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</si>
  <si>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</si>
  <si>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</si>
  <si>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</si>
  <si>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</si>
  <si>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</si>
  <si>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</si>
  <si>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</si>
  <si>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</si>
  <si>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</si>
  <si>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</si>
  <si>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</si>
  <si>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</si>
  <si>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</si>
  <si>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</si>
  <si>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</si>
  <si>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</si>
  <si>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</si>
  <si>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</si>
  <si>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</si>
  <si>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</si>
  <si>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</si>
  <si>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</si>
  <si>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</si>
  <si>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</si>
  <si>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</si>
  <si>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</si>
  <si>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</si>
  <si>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</si>
  <si>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</si>
  <si>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</si>
  <si>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</si>
  <si>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</si>
  <si>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</si>
  <si>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</si>
  <si>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</si>
  <si>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</si>
  <si>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</si>
  <si>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</si>
  <si>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</si>
  <si>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</si>
  <si>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</si>
  <si>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</si>
  <si>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</si>
  <si>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</si>
  <si>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</si>
  <si>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</si>
  <si>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</si>
  <si>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</si>
  <si>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</si>
  <si>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</si>
  <si>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</si>
  <si>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</si>
  <si>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</si>
  <si>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</si>
  <si>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</si>
  <si>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</si>
  <si>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</si>
  <si>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</si>
  <si>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</si>
  <si>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</si>
  <si>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</si>
  <si>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</si>
  <si>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</si>
  <si>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</si>
  <si>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</si>
  <si>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</si>
  <si>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</si>
  <si>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</si>
  <si>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</si>
  <si>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</si>
  <si>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</si>
  <si>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</si>
  <si>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</si>
  <si>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</si>
  <si>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</si>
  <si>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</si>
  <si>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</si>
  <si>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</si>
  <si>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</si>
  <si>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</si>
  <si>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</si>
  <si>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</si>
  <si>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</si>
  <si>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</si>
  <si>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</si>
  <si>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</si>
  <si>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</si>
  <si>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</si>
  <si>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</si>
  <si>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</si>
  <si>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</si>
  <si>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</si>
  <si>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</si>
  <si>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</si>
  <si>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</si>
  <si>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</si>
  <si>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</si>
  <si>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</si>
  <si>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</si>
  <si>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</si>
  <si>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</si>
  <si>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</si>
  <si>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</si>
  <si>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</si>
  <si>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</si>
  <si>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</si>
  <si>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</si>
  <si>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</si>
  <si>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</si>
  <si>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</si>
  <si>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</si>
  <si>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</si>
  <si>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</si>
  <si>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</si>
  <si>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</si>
  <si>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</si>
  <si>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</si>
  <si>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</si>
  <si>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</si>
  <si>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</si>
  <si>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</si>
  <si>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</si>
  <si>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</si>
  <si>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</si>
  <si>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</si>
  <si>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</si>
  <si>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</si>
  <si>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</si>
  <si>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</si>
  <si>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</si>
  <si>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</si>
  <si>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</si>
  <si>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</si>
  <si>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</si>
  <si>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</si>
  <si>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</si>
  <si>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</si>
  <si>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</si>
  <si>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</si>
  <si>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</si>
  <si>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</si>
  <si>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</si>
  <si>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</si>
  <si>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</si>
  <si>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</si>
  <si>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</si>
  <si>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</si>
  <si>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</si>
  <si>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</si>
  <si>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</si>
  <si>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</si>
  <si>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</si>
  <si>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</si>
  <si>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</si>
  <si>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</si>
  <si>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</si>
  <si>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</si>
  <si>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</si>
  <si>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</si>
  <si>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</si>
  <si>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</si>
  <si>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</si>
  <si>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</si>
  <si>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</si>
  <si>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</si>
  <si>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</si>
  <si>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</si>
  <si>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</si>
  <si>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</si>
  <si>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</si>
  <si>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</si>
  <si>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</si>
  <si>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</si>
  <si>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</si>
  <si>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</si>
  <si>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</si>
  <si>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</si>
  <si>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</si>
  <si>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</si>
  <si>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</si>
  <si>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</si>
  <si>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</si>
  <si>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</si>
  <si>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</si>
  <si>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</si>
  <si>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</si>
  <si>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</si>
  <si>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</si>
  <si>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</si>
  <si>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</si>
  <si>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</si>
  <si>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</si>
  <si>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</si>
  <si>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</si>
  <si>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</si>
  <si>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</si>
  <si>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</si>
  <si>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</si>
  <si>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</si>
  <si>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</si>
  <si>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</si>
  <si>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</si>
  <si>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</si>
  <si>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</si>
  <si>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</si>
  <si>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</si>
  <si>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</si>
  <si>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</si>
  <si>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</si>
  <si>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</si>
  <si>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</si>
  <si>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</si>
  <si>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</si>
  <si>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</si>
  <si>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</si>
  <si>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</si>
  <si>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</si>
  <si>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</si>
  <si>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</si>
  <si>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</si>
  <si>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</si>
  <si>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</si>
  <si>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</si>
  <si>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</si>
  <si>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</si>
  <si>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</si>
  <si>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</si>
  <si>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</si>
  <si>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</si>
  <si>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</si>
  <si>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</si>
  <si>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</si>
  <si>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</si>
  <si>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</si>
  <si>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</si>
  <si>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</si>
  <si>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</si>
  <si>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</si>
  <si>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</si>
  <si>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</si>
  <si>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</si>
  <si>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</si>
  <si>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</si>
  <si>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</si>
  <si>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</si>
  <si>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</si>
  <si>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</si>
  <si>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</si>
  <si>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</si>
  <si>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</si>
  <si>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</si>
  <si>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</si>
  <si>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</si>
  <si>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</si>
  <si>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</si>
  <si>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</si>
  <si>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</si>
  <si>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</si>
  <si>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</si>
  <si>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</si>
  <si>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</si>
  <si>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</si>
  <si>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</si>
  <si>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</si>
  <si>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</si>
  <si>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</si>
  <si>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</si>
  <si>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</si>
  <si>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</si>
  <si>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</si>
  <si>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</si>
  <si>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</si>
  <si>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</si>
  <si>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</si>
  <si>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</si>
  <si>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</si>
  <si>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</si>
  <si>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</si>
  <si>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</si>
  <si>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</si>
  <si>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</si>
  <si>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</si>
  <si>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</si>
  <si>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</si>
  <si>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</si>
  <si>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</si>
  <si>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</si>
  <si>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</si>
  <si>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</si>
  <si>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</si>
  <si>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</si>
  <si>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</si>
  <si>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</si>
  <si>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</si>
  <si>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</si>
  <si>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</si>
  <si>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</si>
  <si>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</si>
  <si>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</si>
  <si>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</si>
  <si>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</si>
  <si>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</si>
  <si>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</si>
  <si>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</si>
  <si>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</si>
  <si>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</si>
  <si>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</si>
  <si>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</si>
  <si>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</si>
  <si>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</si>
  <si>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</si>
  <si>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</si>
  <si>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</si>
  <si>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</si>
  <si>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</si>
  <si>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</si>
  <si>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</si>
  <si>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</si>
  <si>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</si>
  <si>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</si>
  <si>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</si>
  <si>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</si>
  <si>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</si>
  <si>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</si>
  <si>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</si>
  <si>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</si>
  <si>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</si>
  <si>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</si>
  <si>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</si>
  <si>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</si>
  <si>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</si>
  <si>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</si>
  <si>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</si>
  <si>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</si>
  <si>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</si>
  <si>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</si>
  <si>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</si>
  <si>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</si>
  <si>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</si>
  <si>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</si>
  <si>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</si>
  <si>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</si>
  <si>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</si>
  <si>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</si>
  <si>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</si>
  <si>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</si>
  <si>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</si>
  <si>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</si>
  <si>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</si>
  <si>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</si>
  <si>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</si>
  <si>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</si>
  <si>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</si>
  <si>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</si>
  <si>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</si>
  <si>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</si>
  <si>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</si>
  <si>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</si>
  <si>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</si>
  <si>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</si>
  <si>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</si>
  <si>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</si>
  <si>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</si>
  <si>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</si>
  <si>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</si>
  <si>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</si>
  <si>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</si>
  <si>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</si>
  <si>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</si>
  <si>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</si>
  <si>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</si>
  <si>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</si>
  <si>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</si>
  <si>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</si>
  <si>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</si>
  <si>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</si>
  <si>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</si>
  <si>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</si>
  <si>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</si>
  <si>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</si>
  <si>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</si>
  <si>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</si>
  <si>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</si>
  <si>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</si>
  <si>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</si>
  <si>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</si>
  <si>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</si>
  <si>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</si>
  <si>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</si>
  <si>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</si>
  <si>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</si>
  <si>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</si>
  <si>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</si>
  <si>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</si>
  <si>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</si>
  <si>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</si>
  <si>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</si>
  <si>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</si>
  <si>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</si>
  <si>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</si>
  <si>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</si>
  <si>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</si>
  <si>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</si>
  <si>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</si>
  <si>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</si>
  <si>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</si>
  <si>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</si>
  <si>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</si>
  <si>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</si>
  <si>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</si>
  <si>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</si>
  <si>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</si>
  <si>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</si>
  <si>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</si>
  <si>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</si>
  <si>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</si>
  <si>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</si>
  <si>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</si>
  <si>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</si>
  <si>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</si>
  <si>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</si>
  <si>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</si>
  <si>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</si>
  <si>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</si>
  <si>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</si>
  <si>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</si>
  <si>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</si>
  <si>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</si>
  <si>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</si>
  <si>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</si>
  <si>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</si>
  <si>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</si>
  <si>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</si>
  <si>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</si>
  <si>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</si>
  <si>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</si>
  <si>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</si>
  <si>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</si>
  <si>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</si>
  <si>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</si>
  <si>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</si>
  <si>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</si>
  <si>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</si>
  <si>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</si>
  <si>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</si>
  <si>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</si>
  <si>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</si>
  <si>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</si>
  <si>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</si>
  <si>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</si>
  <si>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</si>
  <si>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</si>
  <si>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</si>
  <si>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</si>
  <si>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</si>
  <si>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</si>
  <si>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</si>
  <si>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</si>
  <si>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</si>
  <si>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</si>
  <si>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</si>
  <si>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</si>
  <si>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</si>
  <si>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</si>
  <si>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</si>
  <si>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</si>
  <si>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</si>
  <si>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</si>
  <si>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</si>
  <si>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</si>
  <si>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</si>
  <si>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</si>
  <si>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</si>
  <si>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</si>
  <si>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</si>
  <si>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</si>
  <si>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</si>
  <si>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</si>
  <si>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</si>
  <si>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</si>
  <si>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</si>
  <si>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</si>
  <si>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</si>
  <si>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</si>
  <si>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</si>
  <si>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</si>
  <si>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</si>
  <si>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</si>
  <si>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</si>
  <si>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</si>
  <si>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</si>
  <si>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</si>
  <si>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</si>
  <si>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</si>
  <si>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</si>
  <si>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</si>
  <si>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</si>
  <si>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</si>
  <si>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</si>
  <si>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</si>
  <si>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</si>
  <si>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</si>
  <si>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</si>
  <si>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</si>
  <si>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</si>
  <si>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</si>
  <si>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</si>
  <si>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</si>
  <si>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</si>
  <si>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</si>
  <si>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</si>
  <si>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</si>
  <si>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</si>
  <si>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</si>
  <si>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</si>
  <si>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</si>
  <si>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</si>
  <si>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</si>
  <si>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</si>
  <si>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</si>
  <si>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</si>
  <si>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</si>
  <si>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</si>
  <si>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</si>
  <si>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</si>
  <si>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</si>
  <si>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</si>
  <si>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</si>
  <si>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</si>
  <si>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</si>
  <si>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</si>
  <si>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</si>
  <si>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</si>
  <si>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</si>
  <si>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</si>
  <si>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</si>
  <si>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</si>
  <si>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</si>
  <si>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</si>
  <si>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</si>
  <si>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</si>
  <si>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</si>
  <si>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</si>
  <si>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</si>
  <si>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</si>
  <si>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</si>
  <si>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</si>
  <si>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</si>
  <si>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</si>
  <si>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</si>
  <si>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</si>
  <si>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</si>
  <si>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</si>
  <si>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</si>
  <si>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</si>
  <si>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</si>
  <si>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</si>
  <si>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</si>
  <si>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</si>
  <si>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</si>
  <si>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</si>
  <si>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</si>
  <si>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</si>
  <si>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</si>
  <si>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</si>
  <si>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</si>
  <si>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</si>
  <si>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</si>
  <si>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</si>
  <si>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</si>
  <si>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</si>
  <si>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</si>
  <si>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</si>
  <si>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</si>
  <si>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</si>
  <si>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</si>
  <si>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</si>
  <si>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</si>
  <si>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</si>
  <si>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</si>
  <si>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</si>
  <si>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</si>
  <si>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</si>
  <si>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</si>
  <si>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</si>
  <si>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</si>
  <si>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</si>
  <si>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</si>
  <si>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</si>
  <si>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</si>
  <si>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</si>
  <si>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</si>
  <si>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</si>
  <si>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</si>
  <si>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</si>
  <si>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</si>
  <si>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</si>
  <si>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</si>
  <si>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</si>
  <si>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</si>
  <si>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</si>
  <si>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</si>
  <si>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</si>
  <si>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</si>
  <si>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</si>
  <si>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</si>
  <si>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</si>
  <si>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</si>
  <si>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</si>
  <si>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</si>
  <si>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</si>
  <si>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</si>
  <si>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</si>
  <si>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</si>
  <si>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</si>
  <si>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</si>
  <si>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</si>
  <si>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</si>
  <si>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</si>
  <si>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</si>
  <si>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</si>
  <si>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</si>
  <si>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</si>
  <si>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</si>
  <si>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</si>
  <si>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</si>
  <si>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</si>
  <si>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</si>
  <si>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</si>
  <si>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</si>
  <si>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</si>
  <si>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</si>
  <si>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</si>
  <si>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</si>
  <si>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</si>
  <si>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</si>
  <si>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</si>
  <si>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</si>
  <si>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</si>
  <si>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</si>
  <si>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</si>
  <si>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</si>
  <si>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</si>
  <si>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</si>
  <si>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</si>
  <si>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</si>
  <si>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</si>
  <si>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</si>
  <si>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</si>
  <si>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</si>
  <si>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</si>
  <si>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</si>
  <si>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</si>
  <si>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</si>
  <si>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</si>
  <si>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</si>
  <si>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</si>
  <si>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</si>
  <si>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</si>
  <si>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</si>
  <si>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</si>
  <si>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</si>
  <si>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</si>
  <si>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</si>
  <si>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</si>
  <si>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</si>
  <si>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</si>
  <si>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</si>
  <si>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</si>
  <si>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</si>
  <si>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</si>
  <si>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</si>
  <si>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</si>
  <si>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</si>
  <si>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</si>
  <si>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</si>
  <si>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</si>
  <si>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</si>
  <si>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</si>
  <si>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</si>
  <si>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</si>
  <si>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</si>
  <si>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</si>
  <si>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</si>
  <si>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</si>
  <si>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</si>
  <si>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</si>
  <si>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</si>
  <si>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</si>
  <si>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</si>
  <si>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</si>
  <si>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</si>
  <si>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</si>
  <si>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</si>
  <si>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</si>
  <si>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</si>
  <si>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</si>
  <si>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</si>
  <si>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</si>
  <si>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</si>
  <si>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</si>
  <si>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</si>
  <si>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</si>
  <si>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</si>
  <si>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</si>
  <si>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</si>
  <si>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</si>
  <si>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</si>
  <si>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</si>
  <si>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</si>
  <si>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</si>
  <si>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</si>
  <si>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</si>
  <si>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</si>
  <si>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</si>
  <si>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</si>
  <si>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</si>
  <si>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</si>
  <si>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</si>
  <si>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</si>
  <si>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</si>
  <si>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</si>
  <si>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</si>
  <si>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</si>
  <si>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</si>
  <si>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</si>
  <si>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</si>
  <si>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</si>
  <si>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</si>
  <si>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</si>
  <si>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</si>
  <si>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</si>
  <si>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</si>
  <si>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</si>
  <si>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</si>
  <si>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</si>
  <si>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</si>
  <si>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</si>
  <si>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</si>
  <si>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</si>
  <si>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</si>
  <si>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</si>
  <si>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</si>
  <si>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</si>
  <si>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</si>
  <si>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</si>
  <si>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</si>
  <si>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</si>
  <si>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</si>
  <si>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</si>
  <si>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</si>
  <si>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</si>
  <si>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</si>
  <si>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</si>
  <si>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</si>
  <si>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</si>
  <si>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</si>
  <si>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</si>
  <si>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</si>
  <si>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</si>
  <si>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</si>
  <si>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</si>
  <si>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</si>
  <si>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</si>
  <si>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</si>
  <si>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</si>
  <si>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</si>
  <si>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</si>
  <si>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</si>
  <si>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</si>
  <si>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</si>
  <si>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</si>
  <si>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</si>
  <si>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</si>
  <si>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</si>
  <si>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</si>
  <si>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</si>
  <si>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</si>
  <si>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</si>
  <si>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</si>
  <si>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</si>
  <si>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</si>
  <si>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</si>
  <si>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</si>
  <si>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</si>
  <si>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</si>
  <si>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</si>
  <si>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</si>
  <si>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</si>
  <si>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</si>
  <si>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</si>
  <si>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</si>
  <si>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</si>
  <si>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</si>
  <si>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</si>
  <si>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</si>
  <si>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</si>
  <si>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</si>
  <si>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</si>
  <si>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</si>
  <si>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</si>
  <si>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</si>
  <si>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</si>
  <si>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</si>
  <si>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</si>
  <si>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</si>
  <si>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</si>
  <si>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</si>
  <si>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</si>
  <si>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</si>
  <si>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</si>
  <si>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</si>
  <si>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</si>
  <si>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</si>
  <si>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</si>
  <si>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</si>
  <si>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</si>
  <si>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</si>
  <si>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</si>
  <si>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</si>
  <si>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</si>
  <si>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</si>
  <si>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</si>
  <si>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</si>
  <si>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</si>
  <si>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</si>
  <si>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</si>
  <si>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</si>
  <si>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</si>
  <si>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</si>
  <si>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</si>
  <si>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</si>
  <si>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</si>
  <si>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</si>
  <si>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</si>
  <si>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</si>
  <si>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</si>
  <si>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</si>
  <si>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</si>
  <si>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</si>
  <si>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</si>
  <si>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</si>
  <si>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</si>
  <si>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</si>
  <si>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</si>
  <si>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</si>
  <si>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</si>
  <si>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</si>
  <si>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</si>
  <si>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</si>
  <si>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</si>
  <si>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</si>
  <si>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</si>
  <si>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</si>
  <si>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</si>
  <si>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</si>
  <si>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</si>
  <si>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</si>
  <si>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</si>
  <si>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</si>
  <si>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</si>
  <si>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</si>
  <si>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</si>
  <si>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</si>
  <si>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</si>
  <si>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</si>
  <si>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</si>
  <si>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</si>
  <si>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</si>
  <si>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</si>
  <si>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</si>
  <si>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</si>
  <si>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</si>
  <si>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</si>
  <si>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</si>
  <si>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</si>
  <si>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</si>
  <si>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</si>
  <si>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</si>
  <si>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</si>
  <si>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</si>
  <si>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</si>
  <si>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</si>
  <si>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</si>
  <si>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</si>
  <si>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</si>
  <si>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</si>
  <si>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</si>
  <si>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</si>
  <si>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</si>
  <si>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</si>
  <si>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</si>
  <si>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</si>
  <si>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</si>
  <si>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</si>
  <si>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</si>
  <si>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</si>
  <si>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</si>
  <si>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</si>
  <si>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</si>
  <si>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</si>
  <si>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</si>
  <si>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</si>
  <si>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</si>
  <si>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</si>
  <si>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</si>
  <si>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</si>
  <si>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</si>
  <si>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</si>
  <si>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</si>
  <si>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</si>
  <si>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</si>
  <si>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</si>
  <si>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</si>
  <si>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</si>
  <si>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</si>
  <si>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</si>
  <si>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</si>
  <si>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</si>
  <si>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</si>
  <si>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</si>
  <si>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</si>
  <si>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</si>
  <si>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</si>
  <si>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</si>
  <si>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</si>
  <si>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</si>
  <si>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</si>
  <si>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</si>
  <si>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</si>
  <si>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</si>
  <si>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</si>
  <si>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</si>
  <si>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</si>
  <si>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</si>
  <si>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</si>
  <si>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</si>
  <si>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</si>
  <si>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</si>
  <si>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</si>
  <si>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</si>
  <si>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</si>
  <si>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</si>
  <si>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</si>
  <si>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</si>
  <si>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</si>
  <si>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</si>
  <si>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</si>
  <si>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</si>
  <si>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</si>
  <si>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</si>
  <si>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</si>
  <si>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</si>
  <si>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</si>
  <si>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</si>
  <si>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</si>
  <si>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</si>
  <si>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</si>
  <si>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</si>
  <si>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</si>
  <si>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</si>
  <si>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</si>
  <si>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</si>
  <si>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</si>
  <si>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</si>
  <si>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</si>
  <si>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</si>
  <si>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</si>
  <si>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</si>
  <si>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</si>
  <si>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</si>
  <si>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</si>
  <si>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</si>
  <si>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</si>
  <si>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</si>
  <si>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</si>
  <si>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</si>
  <si>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</si>
  <si>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</si>
  <si>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</si>
  <si>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</si>
  <si>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</si>
  <si>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</si>
  <si>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</si>
  <si>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</si>
  <si>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</si>
  <si>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</si>
  <si>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</si>
  <si>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</si>
  <si>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</si>
  <si>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</si>
  <si>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</si>
  <si>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</si>
  <si>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</si>
  <si>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</si>
  <si>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</si>
  <si>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</si>
  <si>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</si>
  <si>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</si>
  <si>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</si>
  <si>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</si>
  <si>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</si>
  <si>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</si>
  <si>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</si>
  <si>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</si>
  <si>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</si>
  <si>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</si>
  <si>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</si>
  <si>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</si>
  <si>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</si>
  <si>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</si>
  <si>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</si>
  <si>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</si>
  <si>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</si>
  <si>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</si>
  <si>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</si>
  <si>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</si>
  <si>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</si>
  <si>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</si>
  <si>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</si>
  <si>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</si>
  <si>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</si>
  <si>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</si>
  <si>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</si>
  <si>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</si>
  <si>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</si>
  <si>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</si>
  <si>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</si>
  <si>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</si>
  <si>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</si>
  <si>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</si>
  <si>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</si>
  <si>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</si>
  <si>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</si>
  <si>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</si>
  <si>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</si>
  <si>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</si>
  <si>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</si>
  <si>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</si>
  <si>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</si>
  <si>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</si>
  <si>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</si>
  <si>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</si>
  <si>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</si>
  <si>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</si>
  <si>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</si>
  <si>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</si>
  <si>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</si>
  <si>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</si>
  <si>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</si>
  <si>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</si>
  <si>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</si>
  <si>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</si>
  <si>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</si>
  <si>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</si>
  <si>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</si>
  <si>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</si>
  <si>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</si>
  <si>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</si>
  <si>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</si>
  <si>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</si>
  <si>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</si>
  <si>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</si>
  <si>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</si>
  <si>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</si>
  <si>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</si>
  <si>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</si>
  <si>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</si>
  <si>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</si>
  <si>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</si>
  <si>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</si>
  <si>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</si>
  <si>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</si>
  <si>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</si>
  <si>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</si>
  <si>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</si>
  <si>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</si>
  <si>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</si>
  <si>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</si>
  <si>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</si>
  <si>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</si>
  <si>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</si>
  <si>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</si>
  <si>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</si>
  <si>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</si>
  <si>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</si>
  <si>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</si>
  <si>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</si>
  <si>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</si>
  <si>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</si>
  <si>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</si>
  <si>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</si>
  <si>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</si>
  <si>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</si>
  <si>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</si>
  <si>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</si>
  <si>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</si>
  <si>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</si>
  <si>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</si>
  <si>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</si>
  <si>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</si>
  <si>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</si>
  <si>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</si>
  <si>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</si>
  <si>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</si>
  <si>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</si>
  <si>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</si>
  <si>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</si>
  <si>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</si>
  <si>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</si>
  <si>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</si>
  <si>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</si>
  <si>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</si>
  <si>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</si>
  <si>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</si>
  <si>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</si>
  <si>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</si>
  <si>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</si>
  <si>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</si>
  <si>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</si>
  <si>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</si>
  <si>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</si>
  <si>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</si>
  <si>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</si>
  <si>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</si>
  <si>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</si>
  <si>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</si>
  <si>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</si>
  <si>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</si>
  <si>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</si>
  <si>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</si>
  <si>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</si>
  <si>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</si>
  <si>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</si>
  <si>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</si>
  <si>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</si>
  <si>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</si>
  <si>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</si>
  <si>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</si>
  <si>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</si>
  <si>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</si>
  <si>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</si>
  <si>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</si>
  <si>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</si>
  <si>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</si>
  <si>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</si>
  <si>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</si>
  <si>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</si>
  <si>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</si>
  <si>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</si>
  <si>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</si>
  <si>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</si>
  <si>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</si>
  <si>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</si>
  <si>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</si>
  <si>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</si>
  <si>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</si>
  <si>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</si>
  <si>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</si>
  <si>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</si>
  <si>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</si>
  <si>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</si>
  <si>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</si>
  <si>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</si>
  <si>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</si>
  <si>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</si>
  <si>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</si>
  <si>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</si>
  <si>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</si>
  <si>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</si>
  <si>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</si>
  <si>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</si>
  <si>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</si>
  <si>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</si>
  <si>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</si>
  <si>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</si>
  <si>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</si>
  <si>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</si>
  <si>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</si>
  <si>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</si>
  <si>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</si>
  <si>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</si>
  <si>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</si>
  <si>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</si>
  <si>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</si>
  <si>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</si>
  <si>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</si>
  <si>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</si>
  <si>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</si>
  <si>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</si>
  <si>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</si>
  <si>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</si>
  <si>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</si>
  <si>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</si>
  <si>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</si>
  <si>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</si>
  <si>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</si>
  <si>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</si>
  <si>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</si>
  <si>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</si>
  <si>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</si>
  <si>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</si>
  <si>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</si>
  <si>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</si>
  <si>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</si>
  <si>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</si>
  <si>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</si>
  <si>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</si>
  <si>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</si>
  <si>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</si>
  <si>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</si>
  <si>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</si>
  <si>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</si>
  <si>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</si>
  <si>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</si>
  <si>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</si>
  <si>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</si>
  <si>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</si>
  <si>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</si>
  <si>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</si>
  <si>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</si>
  <si>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</si>
  <si>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</si>
  <si>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</si>
  <si>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</si>
  <si>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</si>
  <si>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</si>
  <si>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</si>
  <si>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</si>
  <si>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</si>
  <si>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</si>
  <si>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</si>
  <si>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</si>
  <si>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</si>
  <si>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</si>
  <si>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</si>
  <si>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</si>
  <si>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</si>
  <si>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</si>
  <si>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</si>
  <si>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</si>
  <si>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</si>
  <si>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</si>
  <si>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</si>
  <si>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</si>
  <si>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</si>
  <si>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</si>
  <si>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</si>
  <si>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</si>
  <si>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</si>
  <si>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</si>
  <si>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</si>
  <si>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</si>
  <si>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</si>
  <si>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</si>
  <si>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</si>
  <si>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</si>
  <si>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</si>
  <si>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</si>
  <si>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</si>
  <si>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</si>
  <si>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</si>
  <si>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</si>
  <si>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</si>
  <si>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</si>
  <si>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</si>
  <si>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</si>
  <si>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</si>
  <si>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</si>
  <si>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</si>
  <si>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</si>
  <si>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</si>
  <si>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</si>
  <si>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</si>
  <si>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</si>
  <si>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</si>
  <si>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</si>
  <si>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</si>
  <si>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</si>
  <si>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</si>
  <si>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</si>
  <si>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</si>
  <si>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</si>
  <si>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</si>
  <si>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</si>
  <si>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</si>
  <si>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</si>
  <si>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</si>
  <si>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</si>
  <si>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</si>
  <si>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</si>
  <si>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</si>
  <si>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</si>
  <si>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</si>
  <si>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</si>
  <si>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</si>
  <si>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</si>
  <si>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</si>
  <si>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</si>
  <si>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</si>
  <si>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</si>
  <si>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</si>
  <si>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</si>
  <si>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</si>
  <si>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</si>
  <si>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</si>
  <si>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</si>
  <si>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</si>
  <si>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</si>
  <si>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</si>
  <si>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</si>
  <si>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</si>
  <si>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</si>
  <si>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</si>
  <si>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</si>
  <si>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</si>
  <si>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</si>
  <si>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</si>
  <si>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</si>
  <si>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</si>
  <si>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</si>
  <si>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</si>
  <si>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</si>
  <si>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</si>
  <si>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</si>
  <si>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</si>
  <si>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</si>
  <si>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</si>
  <si>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</si>
  <si>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</si>
  <si>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</si>
  <si>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</si>
  <si>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</si>
  <si>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</si>
  <si>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</si>
  <si>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</si>
  <si>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</si>
  <si>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</si>
  <si>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</si>
  <si>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</si>
  <si>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</si>
  <si>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</si>
  <si>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</si>
  <si>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</si>
  <si>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</si>
  <si>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</si>
  <si>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</si>
  <si>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</si>
  <si>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</si>
  <si>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</si>
  <si>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</si>
  <si>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</si>
  <si>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</si>
  <si>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</si>
  <si>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</si>
  <si>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</si>
  <si>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</si>
  <si>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</si>
  <si>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</si>
  <si>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</si>
  <si>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</si>
  <si>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</si>
  <si>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</si>
  <si>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</si>
  <si>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</si>
  <si>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</si>
  <si>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</si>
  <si>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</si>
  <si>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</si>
  <si>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</si>
  <si>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</si>
  <si>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</si>
  <si>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</si>
  <si>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</si>
  <si>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</si>
  <si>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</si>
  <si>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</si>
  <si>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</si>
  <si>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</si>
  <si>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</si>
  <si>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</si>
  <si>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</si>
  <si>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</si>
  <si>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</si>
  <si>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</si>
  <si>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</si>
  <si>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</si>
  <si>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</si>
  <si>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</si>
  <si>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</si>
  <si>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</si>
  <si>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</si>
  <si>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</si>
  <si>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</si>
  <si>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</si>
  <si>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</si>
  <si>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</si>
  <si>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</si>
  <si>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</si>
  <si>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</si>
  <si>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</si>
  <si>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</si>
  <si>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</si>
  <si>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</si>
  <si>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</si>
  <si>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</si>
  <si>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</si>
  <si>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</si>
  <si>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</si>
  <si>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</si>
  <si>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</si>
  <si>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</si>
  <si>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</si>
  <si>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</si>
  <si>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</si>
  <si>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</si>
  <si>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</si>
  <si>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</si>
  <si>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</si>
  <si>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</si>
  <si>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</si>
  <si>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</si>
  <si>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</si>
  <si>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</si>
  <si>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</si>
  <si>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</si>
  <si>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</si>
  <si>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</si>
  <si>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</si>
  <si>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</si>
  <si>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</si>
  <si>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</si>
  <si>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</si>
  <si>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</si>
  <si>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</si>
  <si>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</si>
  <si>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</si>
  <si>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</si>
  <si>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</si>
  <si>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</si>
  <si>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</si>
  <si>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</si>
  <si>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</si>
  <si>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</si>
  <si>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</si>
  <si>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</si>
  <si>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</si>
  <si>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</si>
  <si>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</si>
  <si>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</si>
  <si>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</si>
  <si>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</si>
  <si>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</si>
  <si>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</si>
  <si>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</si>
  <si>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</si>
  <si>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</si>
  <si>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</si>
  <si>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</si>
  <si>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</si>
  <si>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</si>
  <si>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</si>
  <si>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</si>
  <si>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</si>
  <si>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</si>
  <si>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</si>
  <si>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</si>
  <si>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</si>
  <si>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</si>
  <si>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</si>
  <si>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</si>
  <si>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</si>
  <si>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</si>
  <si>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</si>
  <si>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</si>
  <si>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</si>
  <si>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</si>
  <si>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</si>
  <si>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</si>
  <si>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</si>
  <si>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</si>
  <si>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</si>
  <si>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</si>
  <si>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</si>
  <si>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</si>
  <si>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</si>
  <si>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</si>
  <si>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</si>
  <si>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</si>
  <si>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</si>
  <si>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</si>
  <si>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</si>
  <si>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</si>
  <si>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</si>
  <si>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</si>
  <si>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</si>
  <si>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</si>
  <si>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</si>
  <si>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</si>
  <si>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</si>
  <si>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</si>
  <si>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</si>
  <si>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</si>
  <si>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</si>
  <si>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</si>
  <si>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</si>
  <si>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</si>
  <si>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</si>
  <si>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</si>
  <si>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</si>
  <si>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</si>
  <si>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</si>
  <si>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</si>
  <si>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</si>
  <si>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</si>
  <si>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</si>
  <si>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</si>
  <si>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</si>
  <si>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</si>
  <si>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</si>
  <si>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</si>
  <si>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</si>
  <si>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</si>
  <si>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</si>
  <si>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</si>
  <si>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</si>
  <si>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</si>
  <si>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</si>
  <si>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</si>
  <si>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</si>
  <si>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</si>
  <si>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</si>
  <si>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</si>
  <si>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</si>
  <si>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</si>
  <si>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</si>
  <si>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</si>
  <si>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</si>
  <si>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</si>
  <si>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</si>
  <si>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</si>
  <si>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</si>
  <si>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</si>
  <si>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</si>
  <si>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</si>
  <si>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</si>
  <si>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</si>
  <si>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</si>
  <si>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</si>
  <si>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</si>
  <si>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</si>
  <si>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</si>
  <si>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</si>
  <si>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</si>
  <si>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</si>
  <si>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</si>
  <si>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</si>
  <si>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</si>
  <si>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</si>
  <si>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</si>
  <si>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</si>
  <si>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</si>
  <si>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</si>
  <si>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</si>
  <si>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</si>
  <si>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</si>
  <si>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</si>
  <si>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</si>
  <si>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</si>
  <si>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</si>
  <si>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</si>
  <si>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</si>
  <si>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</si>
  <si>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</si>
  <si>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</si>
  <si>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</si>
  <si>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</si>
  <si>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</si>
  <si>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</si>
  <si>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</si>
  <si>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</si>
  <si>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</si>
  <si>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</si>
  <si>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</si>
  <si>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</si>
  <si>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</si>
  <si>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</si>
  <si>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</si>
  <si>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</si>
  <si>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</si>
  <si>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</si>
  <si>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</si>
  <si>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</si>
  <si>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</si>
  <si>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</si>
  <si>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</si>
  <si>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</si>
  <si>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</si>
  <si>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</si>
  <si>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</si>
  <si>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</si>
  <si>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</si>
  <si>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</si>
  <si>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</si>
  <si>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</si>
  <si>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</si>
  <si>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</si>
  <si>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</si>
  <si>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</si>
  <si>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</si>
  <si>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</si>
  <si>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</si>
  <si>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</si>
  <si>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</si>
  <si>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</si>
  <si>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</si>
  <si>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</si>
  <si>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</si>
  <si>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</si>
  <si>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</si>
  <si>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</si>
  <si>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</si>
  <si>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</si>
  <si>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</si>
  <si>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</si>
  <si>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</si>
  <si>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</si>
  <si>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</si>
  <si>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</si>
  <si>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</si>
  <si>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</si>
  <si>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</si>
  <si>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</si>
  <si>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</si>
  <si>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</si>
  <si>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</si>
  <si>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</si>
  <si>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</si>
  <si>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</si>
  <si>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</si>
  <si>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</si>
  <si>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</si>
  <si>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</si>
  <si>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</si>
  <si>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</si>
  <si>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</si>
  <si>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</si>
  <si>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</si>
  <si>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</si>
  <si>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</si>
  <si>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</si>
  <si>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</si>
  <si>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</si>
  <si>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</si>
  <si>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</si>
  <si>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</si>
  <si>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</si>
  <si>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</si>
  <si>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</si>
  <si>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</si>
  <si>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</si>
  <si>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</si>
  <si>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</si>
  <si>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</si>
  <si>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</si>
  <si>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</si>
  <si>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</si>
  <si>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</si>
  <si>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</si>
  <si>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</si>
  <si>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</si>
  <si>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</si>
  <si>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</si>
  <si>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</si>
  <si>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</si>
  <si>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</si>
  <si>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</si>
  <si>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</si>
  <si>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</si>
  <si>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</si>
  <si>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</si>
  <si>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</si>
  <si>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</si>
  <si>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</si>
  <si>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</si>
  <si>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</si>
  <si>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</si>
  <si>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</si>
  <si>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</si>
  <si>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</si>
  <si>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</si>
  <si>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</si>
  <si>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</si>
  <si>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</si>
  <si>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</si>
  <si>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</si>
  <si>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</si>
  <si>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</si>
  <si>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</si>
  <si>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</si>
  <si>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</si>
  <si>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</si>
  <si>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</si>
  <si>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</si>
  <si>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</si>
  <si>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</si>
  <si>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</si>
  <si>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</si>
  <si>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</si>
  <si>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</si>
  <si>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</si>
  <si>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</si>
  <si>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</si>
  <si>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</si>
  <si>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</si>
  <si>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</si>
  <si>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</si>
  <si>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</si>
  <si>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</si>
  <si>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</si>
  <si>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</si>
  <si>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</si>
  <si>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</si>
  <si>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</si>
  <si>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</si>
  <si>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</si>
  <si>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</si>
  <si>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</si>
  <si>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</si>
  <si>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</si>
  <si>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</si>
  <si>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</si>
  <si>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</si>
  <si>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</si>
  <si>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</si>
  <si>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</si>
  <si>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</si>
  <si>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</si>
  <si>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</si>
  <si>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</si>
  <si>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</si>
  <si>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</si>
  <si>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</si>
  <si>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</si>
  <si>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</si>
  <si>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</si>
  <si>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</si>
  <si>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</si>
  <si>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</si>
  <si>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</si>
  <si>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</si>
  <si>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</si>
  <si>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</si>
  <si>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</si>
  <si>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</si>
  <si>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</si>
  <si>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</si>
  <si>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</si>
  <si>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</si>
  <si>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</si>
  <si>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</si>
  <si>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</si>
  <si>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</si>
  <si>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</si>
  <si>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</si>
  <si>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</si>
  <si>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</si>
  <si>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</si>
  <si>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</si>
  <si>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</si>
  <si>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</si>
  <si>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</si>
  <si>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</si>
  <si>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</si>
  <si>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</si>
  <si>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</si>
  <si>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</si>
  <si>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</si>
  <si>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</si>
  <si>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</si>
  <si>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</si>
  <si>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</si>
  <si>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</si>
  <si>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</si>
  <si>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</si>
  <si>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</si>
  <si>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</si>
  <si>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</si>
  <si>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</si>
  <si>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</si>
  <si>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</si>
  <si>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</si>
  <si>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</si>
  <si>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</si>
  <si>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</si>
  <si>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</si>
  <si>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</si>
  <si>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</si>
  <si>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</si>
  <si>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</si>
  <si>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</si>
  <si>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</si>
  <si>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</si>
  <si>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</si>
  <si>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</si>
  <si>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</si>
  <si>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</si>
  <si>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</si>
  <si>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</si>
  <si>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</si>
  <si>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</si>
  <si>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</si>
  <si>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</si>
  <si>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</si>
  <si>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</si>
  <si>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</si>
  <si>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</si>
  <si>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</si>
  <si>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</si>
  <si>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</si>
  <si>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</si>
  <si>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</si>
  <si>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</si>
  <si>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</si>
  <si>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</si>
  <si>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</si>
  <si>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</si>
  <si>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</si>
  <si>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</si>
  <si>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</si>
  <si>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</si>
  <si>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</si>
  <si>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</si>
  <si>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</si>
  <si>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</si>
  <si>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</si>
  <si>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</si>
  <si>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</si>
  <si>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</si>
  <si>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</si>
  <si>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</si>
  <si>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</si>
  <si>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</si>
  <si>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</si>
  <si>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</si>
  <si>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</si>
  <si>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</si>
  <si>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</si>
  <si>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</si>
  <si>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</si>
  <si>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</si>
  <si>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</si>
  <si>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Category</t>
  </si>
  <si>
    <t>State</t>
  </si>
  <si>
    <t>Count</t>
  </si>
  <si>
    <t>musical</t>
  </si>
  <si>
    <t>plays</t>
  </si>
  <si>
    <t>spaces</t>
  </si>
  <si>
    <t>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</si>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</sst>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7">
    <dxf>
      <font>
        <color auto="1"/>
      </font>
      <fill>
        <patternFill>
          <bgColor rgb="FFC6EFCE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Chart_ObermireMichael.xlsx]Category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Results (2009-2017)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0-451C-9EF0-7052B9378272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B0-451C-9EF0-7052B9378272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B0-451C-9EF0-7052B9378272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D-4D31-902F-D933AAE5F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155024"/>
        <c:axId val="530156664"/>
      </c:barChart>
      <c:catAx>
        <c:axId val="53015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56664"/>
        <c:crosses val="autoZero"/>
        <c:auto val="1"/>
        <c:lblAlgn val="ctr"/>
        <c:lblOffset val="100"/>
        <c:noMultiLvlLbl val="0"/>
      </c:catAx>
      <c:valAx>
        <c:axId val="53015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Chart_ObermireMichael.xlsx]SubCategory 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</a:t>
            </a: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Results (2009-2017)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E-4D00-81A1-06C1011F118A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0E-4D00-81A1-06C1011F118A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0E-4D00-81A1-06C1011F118A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0E-4D00-81A1-06C1011F1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155024"/>
        <c:axId val="530156664"/>
      </c:barChart>
      <c:catAx>
        <c:axId val="53015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56664"/>
        <c:crosses val="autoZero"/>
        <c:auto val="1"/>
        <c:lblAlgn val="ctr"/>
        <c:lblOffset val="100"/>
        <c:noMultiLvlLbl val="0"/>
      </c:catAx>
      <c:valAx>
        <c:axId val="53015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Chart_ObermireMichael.xlsx]Date 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 (2009-2017)</a:t>
            </a:r>
          </a:p>
        </c:rich>
      </c:tx>
      <c:layout>
        <c:manualLayout>
          <c:xMode val="edge"/>
          <c:yMode val="edge"/>
          <c:x val="0.44397250059651633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3-4507-98DD-EF629BB7DB7D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0-4083-9093-10F7864B1F64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0-4083-9093-10F7864B1F64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0-4083-9093-10F7864B1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749656"/>
        <c:axId val="526749328"/>
      </c:lineChart>
      <c:catAx>
        <c:axId val="526749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49328"/>
        <c:crosses val="autoZero"/>
        <c:auto val="1"/>
        <c:lblAlgn val="ctr"/>
        <c:lblOffset val="100"/>
        <c:noMultiLvlLbl val="0"/>
      </c:catAx>
      <c:valAx>
        <c:axId val="5267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4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D1-432A-B08B-7DE87CDEEDF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D1-432A-B08B-7DE87CDEEDF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D1-432A-B08B-7DE87CDEE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292456"/>
        <c:axId val="539290160"/>
      </c:lineChart>
      <c:catAx>
        <c:axId val="539292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90160"/>
        <c:crosses val="autoZero"/>
        <c:auto val="1"/>
        <c:lblAlgn val="ctr"/>
        <c:lblOffset val="100"/>
        <c:noMultiLvlLbl val="0"/>
      </c:catAx>
      <c:valAx>
        <c:axId val="5392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9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0</xdr:row>
      <xdr:rowOff>11430</xdr:rowOff>
    </xdr:from>
    <xdr:to>
      <xdr:col>13</xdr:col>
      <xdr:colOff>464820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5D5863-2A2E-4AFB-8233-33320AAC8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0</xdr:row>
      <xdr:rowOff>49530</xdr:rowOff>
    </xdr:from>
    <xdr:to>
      <xdr:col>13</xdr:col>
      <xdr:colOff>457200</xdr:colOff>
      <xdr:row>15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21514-D138-4640-8CD8-0A1C6A1EDA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3</xdr:row>
      <xdr:rowOff>3810</xdr:rowOff>
    </xdr:from>
    <xdr:to>
      <xdr:col>17</xdr:col>
      <xdr:colOff>365760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A9387-726D-4434-B578-810C6EED2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373380</xdr:colOff>
      <xdr:row>14</xdr:row>
      <xdr:rowOff>19050</xdr:rowOff>
    </xdr:from>
    <xdr:to>
      <xdr:col>10</xdr:col>
      <xdr:colOff>289560</xdr:colOff>
      <xdr:row>33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0DEA4-9F6B-46B6-A358-C53DA18CC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bermire" refreshedDate="43323.518491550923" createdVersion="6" refreshedVersion="6" minRefreshableVersion="3" recordCount="4114" xr:uid="{B658E7D1-EEDA-4B61-B597-2BDFF9ACFE45}">
  <cacheSource type="worksheet">
    <worksheetSource ref="A1:R4115" sheet="Detai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bermire" refreshedDate="43323.532322685183" createdVersion="6" refreshedVersion="6" minRefreshableVersion="3" recordCount="4114" xr:uid="{2F1AC270-4D73-4679-AE84-54D0B347687A}">
  <cacheSource type="worksheet">
    <worksheetSource ref="A1:T4115" sheet="Detail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5CE7B-E810-4877-AE7D-7EE32F194B7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rowHeaderCaption="Category" colHeaderCaption="State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F0EC0-5AB0-41E3-8DD9-79488314403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Sub Category" colHeaderCaption="State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03D3E-F6A8-4DB8-B5CF-DD55357C504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3">
    <format dxfId="6">
      <pivotArea outline="0" collapsedLevelsAreSubtotals="1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60" zoomScaleNormal="60" workbookViewId="0">
      <selection activeCell="T3" sqref="T3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5.5546875" customWidth="1"/>
    <col min="15" max="15" width="16.21875" bestFit="1" customWidth="1"/>
    <col min="16" max="16" width="21.44140625" bestFit="1" customWidth="1"/>
    <col min="17" max="17" width="14.88671875" bestFit="1" customWidth="1"/>
    <col min="18" max="18" width="20.33203125" bestFit="1" customWidth="1"/>
    <col min="19" max="19" width="20.21875" customWidth="1"/>
    <col min="20" max="20" width="14.6640625" customWidth="1"/>
  </cols>
  <sheetData>
    <row r="1" spans="1:20" s="2" customFormat="1" ht="28.8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9" t="s">
        <v>8330</v>
      </c>
      <c r="T1" s="9" t="s">
        <v>8331</v>
      </c>
    </row>
    <row r="2" spans="1:20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(J2/86400)+25569+(-6/24)</f>
        <v>42176.757071759261</v>
      </c>
      <c r="T2" s="10">
        <f>(I2/86400)+25569+(-6/24)</f>
        <v>42207.875</v>
      </c>
    </row>
    <row r="3" spans="1:20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(J3/86400)+25569+(-6/24)</f>
        <v>42766.350497685184</v>
      </c>
      <c r="T3" s="10">
        <f t="shared" ref="T3:T66" si="5">(I3/86400)+25569+(-6/24)</f>
        <v>42796.350497685184</v>
      </c>
    </row>
    <row r="4" spans="1:20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42515.797071759254</v>
      </c>
      <c r="T9" s="10">
        <f t="shared" si="5"/>
        <v>42555.797071759254</v>
      </c>
    </row>
    <row r="10" spans="1:20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>E14/D14</f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41869.292314814811</v>
      </c>
      <c r="T20" s="10">
        <f t="shared" si="5"/>
        <v>41899.292314814811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42200.508240740739</v>
      </c>
      <c r="T22" s="10">
        <f t="shared" si="5"/>
        <v>42260.508240740739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42262.568749999999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42316.452557870369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41374.807222222225</v>
      </c>
      <c r="T40" s="10">
        <f t="shared" si="5"/>
        <v>41404.807222222225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41873.848807870367</v>
      </c>
      <c r="T46" s="10">
        <f t="shared" si="5"/>
        <v>41918.848807870367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</v>
      </c>
      <c r="T48" s="10">
        <f t="shared" si="5"/>
        <v>42353.71497685185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42196.678668981476</v>
      </c>
      <c r="T53" s="10">
        <f t="shared" si="5"/>
        <v>42226.678668981476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42149.298888888894</v>
      </c>
      <c r="T58" s="10">
        <f t="shared" si="5"/>
        <v>42163.416666666672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42229.985833333332</v>
      </c>
      <c r="T61" s="10">
        <f t="shared" si="5"/>
        <v>42261.625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41701.651817129634</v>
      </c>
      <c r="T62" s="10">
        <f t="shared" si="5"/>
        <v>41720.75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41409.564317129625</v>
      </c>
      <c r="T63" s="10">
        <f t="shared" si="5"/>
        <v>41431.564317129625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E67/D67</f>
        <v>1.0752857142857142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(J67/86400)+25569+(-6/24)</f>
        <v>41835.571226851855</v>
      </c>
      <c r="T67" s="10">
        <f t="shared" ref="T67:T130" si="11">(I67/86400)+25569+(-6/24)</f>
        <v>41861.999305555553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41207.760196759264</v>
      </c>
      <c r="T74" s="10">
        <f t="shared" si="11"/>
        <v>41227.75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40996.894872685181</v>
      </c>
      <c r="T79" s="10">
        <f t="shared" si="11"/>
        <v>41049.874305555553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41099.908877314811</v>
      </c>
      <c r="T83" s="10">
        <f t="shared" si="11"/>
        <v>41103.876388888893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40322.289386574077</v>
      </c>
      <c r="T89" s="10">
        <f t="shared" si="11"/>
        <v>40331.820138888885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41402.502222222218</v>
      </c>
      <c r="T91" s="10">
        <f t="shared" si="11"/>
        <v>41427.502222222218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41214.544837962967</v>
      </c>
      <c r="T100" s="10">
        <f t="shared" si="11"/>
        <v>41250.729166666664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40987.526631944442</v>
      </c>
      <c r="T108" s="10">
        <f t="shared" si="11"/>
        <v>41001.526631944442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41717.793032407411</v>
      </c>
      <c r="T114" s="10">
        <f t="shared" si="11"/>
        <v>41741.833333333336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40918.488935185189</v>
      </c>
      <c r="T117" s="10">
        <f t="shared" si="11"/>
        <v>40943.488935185189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2">E131/D131</f>
        <v>0</v>
      </c>
      <c r="P131" s="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(J131/86400)+25569+(-6/24)</f>
        <v>41882.687303240738</v>
      </c>
      <c r="T131" s="10">
        <f t="shared" ref="T131:T194" si="17">(I131/86400)+25569+(-6/24)</f>
        <v>41942.687303240738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41778.66541666667</v>
      </c>
      <c r="T132" s="10">
        <f t="shared" si="17"/>
        <v>41806.594444444447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42558.814143518517</v>
      </c>
      <c r="T145" s="10">
        <f t="shared" si="17"/>
        <v>42615.996527777781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41874.827546296292</v>
      </c>
      <c r="T154" s="10">
        <f t="shared" si="17"/>
        <v>41904.827546296292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42171.663090277776</v>
      </c>
      <c r="T162" s="10">
        <f t="shared" si="17"/>
        <v>42231.663090277776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42082.103275462963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8">E195/D195</f>
        <v>0</v>
      </c>
      <c r="P195" s="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(J195/86400)+25569+(-6/24)</f>
        <v>41911.684791666667</v>
      </c>
      <c r="T195" s="10">
        <f t="shared" ref="T195:T258" si="23">(I195/86400)+25569+(-6/24)</f>
        <v>41971.726458333331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41866.833368055552</v>
      </c>
      <c r="T202" s="10">
        <f t="shared" si="23"/>
        <v>41896.833368055552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42235.909918981481</v>
      </c>
      <c r="T213" s="10">
        <f t="shared" si="23"/>
        <v>42265.909918981481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42236.587500000001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42129.52721064815</v>
      </c>
      <c r="T232" s="10">
        <f t="shared" si="23"/>
        <v>42159.52721064815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42341.708923611106</v>
      </c>
      <c r="T233" s="10">
        <f t="shared" si="23"/>
        <v>42371.708923611106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42320.834479166668</v>
      </c>
      <c r="T238" s="10">
        <f t="shared" si="23"/>
        <v>42373.75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42713.712500000001</v>
      </c>
      <c r="T240" s="10">
        <f t="shared" si="23"/>
        <v>42734.125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40253.045833333337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</v>
      </c>
      <c r="T254" s="10">
        <f t="shared" si="23"/>
        <v>40329.915972222225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42263.702662037038</v>
      </c>
      <c r="T256" s="10">
        <f t="shared" si="23"/>
        <v>42293.833333333328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4">E259/D259</f>
        <v>1.0672648571428571</v>
      </c>
      <c r="P259" s="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(J259/86400)+25569+(-6/24)</f>
        <v>42479.376875000002</v>
      </c>
      <c r="T259" s="10">
        <f t="shared" ref="T259:T322" si="29">(I259/86400)+25569+(-6/24)</f>
        <v>42509.376875000002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40266.995717592596</v>
      </c>
      <c r="T267" s="10">
        <f t="shared" si="29"/>
        <v>40308.594444444447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40637.61655092593</v>
      </c>
      <c r="T272" s="10">
        <f t="shared" si="29"/>
        <v>40687.916666666664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41611.850243055553</v>
      </c>
      <c r="T273" s="10">
        <f t="shared" si="29"/>
        <v>41641.083333333336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40966.831875000003</v>
      </c>
      <c r="T278" s="10">
        <f t="shared" si="29"/>
        <v>41026.790208333332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41744.340682870374</v>
      </c>
      <c r="T282" s="10">
        <f t="shared" si="29"/>
        <v>41789.340682870374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41313.566250000003</v>
      </c>
      <c r="T288" s="10">
        <f t="shared" si="29"/>
        <v>41358.524583333332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42089.478020833332</v>
      </c>
      <c r="T299" s="10">
        <f t="shared" si="29"/>
        <v>42124.915972222225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41031.821134259255</v>
      </c>
      <c r="T305" s="10">
        <f t="shared" si="29"/>
        <v>41061.821134259255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41282.694456018522</v>
      </c>
      <c r="T309" s="10">
        <f t="shared" si="29"/>
        <v>41312.694456018522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30">E323/D323</f>
        <v>1.0266285714285714</v>
      </c>
      <c r="P323" s="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(J323/86400)+25569+(-6/24)</f>
        <v>42647.196597222224</v>
      </c>
      <c r="T323" s="10">
        <f t="shared" ref="T323:T386" si="35">(I323/86400)+25569+(-6/24)</f>
        <v>42682.238263888888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42261.250243055554</v>
      </c>
      <c r="T348" s="10">
        <f t="shared" si="35"/>
        <v>42291.250243055554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41934.820486111115</v>
      </c>
      <c r="T361" s="10">
        <f t="shared" si="35"/>
        <v>41956.966666666667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41019.543032407411</v>
      </c>
      <c r="T368" s="10">
        <f t="shared" si="35"/>
        <v>41049.543032407411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6">E387/D387</f>
        <v>1.05982</v>
      </c>
      <c r="P387" s="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(J387/86400)+25569+(-6/24)</f>
        <v>41934.334502314814</v>
      </c>
      <c r="T387" s="10">
        <f t="shared" ref="T387:T450" si="41">(I387/86400)+25569+(-6/24)</f>
        <v>41964.376168981486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42548.826157407406</v>
      </c>
      <c r="T390" s="10">
        <f t="shared" si="41"/>
        <v>42578.826157407406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41673.813078703708</v>
      </c>
      <c r="T391" s="10">
        <f t="shared" si="41"/>
        <v>41705.707638888889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40864.792256944442</v>
      </c>
      <c r="T393" s="10">
        <f t="shared" si="41"/>
        <v>40894.790972222225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41082.314884259264</v>
      </c>
      <c r="T398" s="10">
        <f t="shared" si="41"/>
        <v>41097.314884259264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41646.378032407403</v>
      </c>
      <c r="T406" s="10">
        <f t="shared" si="41"/>
        <v>41675.711111111115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42113.731446759259</v>
      </c>
      <c r="T412" s="10">
        <f t="shared" si="41"/>
        <v>42173.731446759259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41360.720601851848</v>
      </c>
      <c r="T419" s="10">
        <f t="shared" si="41"/>
        <v>41371.939583333333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41863.010381944448</v>
      </c>
      <c r="T424" s="10">
        <f t="shared" si="41"/>
        <v>41893.010381944448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42285.65902777778</v>
      </c>
      <c r="T429" s="10">
        <f t="shared" si="41"/>
        <v>42299.540972222225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42526.621331018519</v>
      </c>
      <c r="T433" s="10">
        <f t="shared" si="41"/>
        <v>42556.621331018519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42228.379884259259</v>
      </c>
      <c r="T435" s="10">
        <f t="shared" si="41"/>
        <v>42288.379884259259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41919.511782407411</v>
      </c>
      <c r="T441" s="10">
        <f t="shared" si="41"/>
        <v>41929.511782407411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42">E451/D451</f>
        <v>2.2499999999999999E-2</v>
      </c>
      <c r="P451" s="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(J451/86400)+25569+(-6/24)</f>
        <v>41534.318113425928</v>
      </c>
      <c r="T451" s="10">
        <f t="shared" ref="T451:T514" si="47">(I451/86400)+25569+(-6/24)</f>
        <v>41564.318113425928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42107.453877314816</v>
      </c>
      <c r="T454" s="10">
        <f t="shared" si="47"/>
        <v>42137.453877314816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40970.752569444448</v>
      </c>
      <c r="T457" s="10">
        <f t="shared" si="47"/>
        <v>41015.771527777775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41547.444456018522</v>
      </c>
      <c r="T458" s="10">
        <f t="shared" si="47"/>
        <v>41568.915972222225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</v>
      </c>
      <c r="T464" s="10">
        <f t="shared" si="47"/>
        <v>40764.87663194444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</v>
      </c>
      <c r="T466" s="10">
        <f t="shared" si="47"/>
        <v>42508.59878472222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41040.917627314819</v>
      </c>
      <c r="T470" s="10">
        <f t="shared" si="47"/>
        <v>41100.910474537035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41465.250173611115</v>
      </c>
      <c r="T482" s="10">
        <f t="shared" si="47"/>
        <v>41495.250173611115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42447.646874999999</v>
      </c>
      <c r="T484" s="10">
        <f t="shared" si="47"/>
        <v>42474.356944444444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41381.255775462967</v>
      </c>
      <c r="T487" s="10">
        <f t="shared" si="47"/>
        <v>41411.255775462967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41113.718576388885</v>
      </c>
      <c r="T492" s="10">
        <f t="shared" si="47"/>
        <v>41143.718576388885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42366.732627314814</v>
      </c>
      <c r="T493" s="10">
        <f t="shared" si="47"/>
        <v>42396.732627314814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42114.476134259261</v>
      </c>
      <c r="T495" s="10">
        <f t="shared" si="47"/>
        <v>42144.476134259261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40247.636006944442</v>
      </c>
      <c r="T502" s="10">
        <f t="shared" si="47"/>
        <v>40306.677777777775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8">E515/D515</f>
        <v>0.13924</v>
      </c>
      <c r="P515" s="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(J515/86400)+25569+(-6/24)</f>
        <v>42552.403993055559</v>
      </c>
      <c r="T515" s="10">
        <f t="shared" ref="T515:T578" si="53">(I515/86400)+25569+(-6/24)</f>
        <v>42597.041666666672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41218.141446759255</v>
      </c>
      <c r="T521" s="10">
        <f t="shared" si="53"/>
        <v>41248.141446759255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42711.29519675926</v>
      </c>
      <c r="T537" s="10">
        <f t="shared" si="53"/>
        <v>42741.29519675926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42179.094988425924</v>
      </c>
      <c r="T538" s="10">
        <f t="shared" si="53"/>
        <v>42219.5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42692.139062499999</v>
      </c>
      <c r="T564" s="10">
        <f t="shared" si="53"/>
        <v>42722.139062499999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</v>
      </c>
      <c r="T567" s="10">
        <f t="shared" si="53"/>
        <v>42195.53528935185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42388.548252314809</v>
      </c>
      <c r="T572" s="10">
        <f t="shared" si="53"/>
        <v>42418.548252314809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42282.466296296298</v>
      </c>
      <c r="T574" s="10">
        <f t="shared" si="53"/>
        <v>42312.507962962962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54">E579/D579</f>
        <v>2E-3</v>
      </c>
      <c r="P579" s="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(J579/86400)+25569+(-6/24)</f>
        <v>42450.339143518519</v>
      </c>
      <c r="T579" s="10">
        <f t="shared" ref="T579:T642" si="59">(I579/86400)+25569+(-6/24)</f>
        <v>42510.339143518519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42631.519513888888</v>
      </c>
      <c r="T590" s="10">
        <f t="shared" si="59"/>
        <v>42691.561180555553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42082.819884259261</v>
      </c>
      <c r="T597" s="10">
        <f t="shared" si="59"/>
        <v>42127.819884259261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42194.107731481483</v>
      </c>
      <c r="T607" s="10">
        <f t="shared" si="59"/>
        <v>42239.107731481483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42584.781782407408</v>
      </c>
      <c r="T614" s="10">
        <f t="shared" si="59"/>
        <v>42614.781782407408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42761.126238425924</v>
      </c>
      <c r="T618" s="10">
        <f t="shared" si="59"/>
        <v>42791.126238425924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42507.049328703702</v>
      </c>
      <c r="T635" s="10">
        <f t="shared" si="59"/>
        <v>42538.708333333328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42683.170312499999</v>
      </c>
      <c r="T642" s="10">
        <f t="shared" si="59"/>
        <v>42698.708333333328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60">E643/D643</f>
        <v>1.1916249999999999</v>
      </c>
      <c r="P643" s="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(J643/86400)+25569+(-6/24)</f>
        <v>42199.32</v>
      </c>
      <c r="T643" s="10">
        <f t="shared" ref="T643:T706" si="65">(I643/86400)+25569+(-6/24)</f>
        <v>42229.32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42477.51295138889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41952.533321759256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41838.582152777773</v>
      </c>
      <c r="T668" s="10">
        <f t="shared" si="65"/>
        <v>41868.582152777773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</v>
      </c>
      <c r="T678" s="10">
        <f t="shared" si="65"/>
        <v>42042.51829861111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42808.473634259259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41866.681076388893</v>
      </c>
      <c r="T700" s="10">
        <f t="shared" si="65"/>
        <v>41899.833333333336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42698.518368055556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66">E707/D707</f>
        <v>9.7699999999999992E-3</v>
      </c>
      <c r="P707" s="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(J707/86400)+25569+(-6/24)</f>
        <v>42726.241643518515</v>
      </c>
      <c r="T707" s="10">
        <f t="shared" ref="T707:T770" si="71">(I707/86400)+25569+(-6/24)</f>
        <v>42756.241643518515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42384.430925925924</v>
      </c>
      <c r="T714" s="10">
        <f t="shared" si="71"/>
        <v>42414.430925925924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41857.604189814811</v>
      </c>
      <c r="T719" s="10">
        <f t="shared" si="71"/>
        <v>41887.604189814811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</v>
      </c>
      <c r="T725" s="10">
        <f t="shared" si="71"/>
        <v>42214.915972222225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41246.770243055558</v>
      </c>
      <c r="T729" s="10">
        <f t="shared" si="71"/>
        <v>41288.638888888891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41943.354097222225</v>
      </c>
      <c r="T740" s="10">
        <f t="shared" si="71"/>
        <v>41973.957638888889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42700.555706018524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41471.196851851855</v>
      </c>
      <c r="T765" s="10">
        <f t="shared" si="71"/>
        <v>41501.196851851855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72">E771/D771</f>
        <v>0.41399999999999998</v>
      </c>
      <c r="P771" s="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(J771/86400)+25569+(-6/24)</f>
        <v>41604.746458333335</v>
      </c>
      <c r="T771" s="10">
        <f t="shared" ref="T771:T834" si="77">(I771/86400)+25569+(-6/24)</f>
        <v>41634.746458333335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</v>
      </c>
      <c r="T772" s="10">
        <f t="shared" si="77"/>
        <v>41329.7496412037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42100.485937500001</v>
      </c>
      <c r="T775" s="10">
        <f t="shared" si="77"/>
        <v>42134.709027777775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41402.750856481478</v>
      </c>
      <c r="T783" s="10">
        <f t="shared" si="77"/>
        <v>41432.750856481478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41303.343923611115</v>
      </c>
      <c r="T787" s="10">
        <f t="shared" si="77"/>
        <v>41333.343923611115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41040.407638888893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41276.936111111107</v>
      </c>
      <c r="T791" s="10">
        <f t="shared" si="77"/>
        <v>41295.082638888889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</v>
      </c>
      <c r="T794" s="10">
        <f t="shared" si="77"/>
        <v>41585.665312500001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41122.772268518514</v>
      </c>
      <c r="T804" s="10">
        <f t="shared" si="77"/>
        <v>41168.920138888891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40729.855624999997</v>
      </c>
      <c r="T806" s="10">
        <f t="shared" si="77"/>
        <v>40746.915972222225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41072.800717592589</v>
      </c>
      <c r="T830" s="10">
        <f t="shared" si="77"/>
        <v>41085.433333333334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40929.092361111107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78">E835/D835</f>
        <v>1.0166666666666666</v>
      </c>
      <c r="P835" s="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(J835/86400)+25569+(-6/24)</f>
        <v>41718.628182870372</v>
      </c>
      <c r="T835" s="10">
        <f t="shared" ref="T835:T898" si="83">(I835/86400)+25569+(-6/24)</f>
        <v>41748.628182870372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41923.588692129633</v>
      </c>
      <c r="T843" s="10">
        <f t="shared" si="83"/>
        <v>41953.630358796298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</v>
      </c>
      <c r="T844" s="10">
        <f t="shared" si="83"/>
        <v>41560.915972222225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42165.548333333332</v>
      </c>
      <c r="T849" s="10">
        <f t="shared" si="83"/>
        <v>42195.548333333332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42544.875196759254</v>
      </c>
      <c r="T857" s="10">
        <f t="shared" si="83"/>
        <v>42574.875196759254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41230.523113425923</v>
      </c>
      <c r="T867" s="10">
        <f t="shared" si="83"/>
        <v>41290.523113425923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41342.595567129625</v>
      </c>
      <c r="T871" s="10">
        <f t="shared" si="83"/>
        <v>41372.553900462961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41607.352951388893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41183.917129629626</v>
      </c>
      <c r="T875" s="10">
        <f t="shared" si="83"/>
        <v>41223.958796296298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41597.538888888885</v>
      </c>
      <c r="T879" s="10">
        <f t="shared" si="83"/>
        <v>41627.538888888885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40981.552615740744</v>
      </c>
      <c r="T886" s="10">
        <f t="shared" si="83"/>
        <v>41040.854861111111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</v>
      </c>
      <c r="T896" s="10">
        <f t="shared" si="83"/>
        <v>42526.73159722222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42218.622986111106</v>
      </c>
      <c r="T898" s="10">
        <f t="shared" si="83"/>
        <v>42243.916666666672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84">E899/D899</f>
        <v>0</v>
      </c>
      <c r="P899" s="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(J899/86400)+25569+(-6/24)</f>
        <v>41211.438750000001</v>
      </c>
      <c r="T899" s="10">
        <f t="shared" ref="T899:T962" si="89">(I899/86400)+25569+(-6/24)</f>
        <v>41241.480416666665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41253.901006944448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41116.513275462959</v>
      </c>
      <c r="T916" s="10">
        <f t="shared" si="89"/>
        <v>41146.513275462959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41562.421550925923</v>
      </c>
      <c r="T922" s="10">
        <f t="shared" si="89"/>
        <v>41592.463217592594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40846.921018518522</v>
      </c>
      <c r="T923" s="10">
        <f t="shared" si="89"/>
        <v>40888.962685185186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41288.692928240736</v>
      </c>
      <c r="T926" s="10">
        <f t="shared" si="89"/>
        <v>41318.692928240736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41710.919085648144</v>
      </c>
      <c r="T935" s="10">
        <f t="shared" si="89"/>
        <v>41770.919085648144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41581.589780092589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42382.593287037038</v>
      </c>
      <c r="T944" s="10">
        <f t="shared" si="89"/>
        <v>42418.593287037038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42732.622986111106</v>
      </c>
      <c r="T947" s="10">
        <f t="shared" si="89"/>
        <v>42784.749305555553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42480.403611111113</v>
      </c>
      <c r="T953" s="10">
        <f t="shared" si="89"/>
        <v>42525.403611111113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42692.405231481476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90">E963/D963</f>
        <v>0.42188421052631581</v>
      </c>
      <c r="P963" s="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(J963/86400)+25569+(-6/24)</f>
        <v>42740.443692129629</v>
      </c>
      <c r="T963" s="10">
        <f t="shared" ref="T963:T1026" si="95">(I963/86400)+25569+(-6/24)</f>
        <v>42786.541666666672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42506.166990740741</v>
      </c>
      <c r="T981" s="10">
        <f t="shared" si="95"/>
        <v>42541.540972222225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42574.417650462958</v>
      </c>
      <c r="T985" s="10">
        <f t="shared" si="95"/>
        <v>42605.620833333334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42090.824166666665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</v>
      </c>
      <c r="T1002" s="10">
        <f t="shared" si="95"/>
        <v>42808.768055555556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42276.374803240746</v>
      </c>
      <c r="T1007" s="10">
        <f t="shared" si="95"/>
        <v>42307.374803240746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42466.815462962964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42111.396724537037</v>
      </c>
      <c r="T1024" s="10">
        <f t="shared" si="95"/>
        <v>42141.396724537037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96">E1027/D1027</f>
        <v>1.099283142857143</v>
      </c>
      <c r="P1027" s="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(J1027/86400)+25569+(-6/24)</f>
        <v>42049.583761574075</v>
      </c>
      <c r="T1027" s="10">
        <f t="shared" ref="T1027:T1090" si="101">(I1027/86400)+25569+(-6/24)</f>
        <v>42079.542094907403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42688.482407407406</v>
      </c>
      <c r="T1035" s="10">
        <f t="shared" si="101"/>
        <v>42716.482407407406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</v>
      </c>
      <c r="T1043" s="10">
        <f t="shared" si="101"/>
        <v>41850.81009259259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41844.624421296292</v>
      </c>
      <c r="T1047" s="10">
        <f t="shared" si="101"/>
        <v>41874.624421296292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41918.568460648152</v>
      </c>
      <c r="T1049" s="10">
        <f t="shared" si="101"/>
        <v>41948.610127314816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42118.427974537037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42678.621331018519</v>
      </c>
      <c r="T1059" s="10">
        <f t="shared" si="101"/>
        <v>42708.662997685184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41445.712754629625</v>
      </c>
      <c r="T1068" s="10">
        <f t="shared" si="101"/>
        <v>41490.712754629625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42440.121111111112</v>
      </c>
      <c r="T1070" s="10">
        <f t="shared" si="101"/>
        <v>42470.079444444447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42479.316388888888</v>
      </c>
      <c r="T1081" s="10">
        <f t="shared" si="101"/>
        <v>42504.316388888888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41101.656111111108</v>
      </c>
      <c r="T1084" s="10">
        <f t="shared" si="101"/>
        <v>41131.656111111108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41775.463969907403</v>
      </c>
      <c r="T1089" s="10">
        <f t="shared" si="101"/>
        <v>41805.463969907403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02">E1091/D1091</f>
        <v>7.8266666666666665E-2</v>
      </c>
      <c r="P1091" s="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(J1091/86400)+25569+(-6/24)</f>
        <v>42150.939525462964</v>
      </c>
      <c r="T1091" s="10">
        <f t="shared" ref="T1091:T1154" si="107">(I1091/86400)+25569+(-6/24)</f>
        <v>42180.939525462964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42470.528611111113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40795.46334490741</v>
      </c>
      <c r="T1096" s="10">
        <f t="shared" si="107"/>
        <v>40825.46334490741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42346.953587962962</v>
      </c>
      <c r="T1113" s="10">
        <f t="shared" si="107"/>
        <v>42376.953587962962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41009.597314814819</v>
      </c>
      <c r="T1118" s="10">
        <f t="shared" si="107"/>
        <v>41069.597314814819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42535.077476851853</v>
      </c>
      <c r="T1128" s="10">
        <f t="shared" si="107"/>
        <v>42565.077476851853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42558.73951388889</v>
      </c>
      <c r="T1137" s="10">
        <f t="shared" si="107"/>
        <v>42588.73951388889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42327.421631944446</v>
      </c>
      <c r="T1138" s="10">
        <f t="shared" si="107"/>
        <v>42357.421631944446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41975.09752314815</v>
      </c>
      <c r="T1141" s="10">
        <f t="shared" si="107"/>
        <v>42005.09752314815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42021.756099537037</v>
      </c>
      <c r="T1144" s="10">
        <f t="shared" si="107"/>
        <v>42051.756099537037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</v>
      </c>
      <c r="T1147" s="10">
        <f t="shared" si="107"/>
        <v>41914.49759259259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42223.852581018524</v>
      </c>
      <c r="T1153" s="10">
        <f t="shared" si="107"/>
        <v>42253.852581018524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08">E1155/D1155</f>
        <v>6.2500000000000003E-3</v>
      </c>
      <c r="P1155" s="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(J1155/86400)+25569+(-6/24)</f>
        <v>42143.464178240742</v>
      </c>
      <c r="T1155" s="10">
        <f t="shared" ref="T1155:T1218" si="113">(I1155/86400)+25569+(-6/24)</f>
        <v>42173.464178240742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41978.419907407406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42090.863263888888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41791.964467592596</v>
      </c>
      <c r="T1167" s="10">
        <f t="shared" si="113"/>
        <v>41825.964467592596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41841.432314814811</v>
      </c>
      <c r="T1174" s="10">
        <f t="shared" si="113"/>
        <v>41871.432314814811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42449.312037037038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42409.526076388887</v>
      </c>
      <c r="T1195" s="10">
        <f t="shared" si="113"/>
        <v>42469.484409722223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42152.038819444446</v>
      </c>
      <c r="T1204" s="10">
        <f t="shared" si="113"/>
        <v>42182.038819444446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42772.526076388887</v>
      </c>
      <c r="T1208" s="10">
        <f t="shared" si="113"/>
        <v>42805.311805555553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114">E1219/D1219</f>
        <v>1.026</v>
      </c>
      <c r="P1219" s="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(J1219/86400)+25569+(-6/24)</f>
        <v>42535.559490740736</v>
      </c>
      <c r="T1219" s="10">
        <f t="shared" ref="T1219:T1282" si="119">(I1219/86400)+25569+(-6/24)</f>
        <v>42565.559490740736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42633.211956018524</v>
      </c>
      <c r="T1221" s="10">
        <f t="shared" si="119"/>
        <v>42663.211956018524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41506.598032407404</v>
      </c>
      <c r="T1234" s="10">
        <f t="shared" si="119"/>
        <v>41553.598032407404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41355.575497685189</v>
      </c>
      <c r="T1246" s="10">
        <f t="shared" si="119"/>
        <v>41386.625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41774.34993055556</v>
      </c>
      <c r="T1247" s="10">
        <f t="shared" si="119"/>
        <v>41804.34993055556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41067.490868055553</v>
      </c>
      <c r="T1251" s="10">
        <f t="shared" si="119"/>
        <v>41097.490868055553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40921.669340277775</v>
      </c>
      <c r="T1258" s="10">
        <f t="shared" si="119"/>
        <v>40951.669340277775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42445.573055555556</v>
      </c>
      <c r="T1271" s="10">
        <f t="shared" si="119"/>
        <v>42475.75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</v>
      </c>
      <c r="T1272" s="10">
        <f t="shared" si="119"/>
        <v>40993.565300925926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20">E1283/D1283</f>
        <v>1.1071428571428572</v>
      </c>
      <c r="P1283" s="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(J1283/86400)+25569+(-6/24)</f>
        <v>41463.493472222224</v>
      </c>
      <c r="T1283" s="10">
        <f t="shared" ref="T1283:T1346" si="125">(I1283/86400)+25569+(-6/24)</f>
        <v>41483.493472222224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41586.225173611107</v>
      </c>
      <c r="T1284" s="10">
        <f t="shared" si="125"/>
        <v>41616.957638888889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42708.884780092594</v>
      </c>
      <c r="T1291" s="10">
        <f t="shared" si="125"/>
        <v>42738.884780092594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42322.492719907408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42458.430925925924</v>
      </c>
      <c r="T1300" s="10">
        <f t="shared" si="125"/>
        <v>42488.430925925924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42387.253229166672</v>
      </c>
      <c r="T1309" s="10">
        <f t="shared" si="125"/>
        <v>42417.253229166672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42393.711909722224</v>
      </c>
      <c r="T1318" s="10">
        <f t="shared" si="125"/>
        <v>42428.711909722224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41974.541990740741</v>
      </c>
      <c r="T1328" s="10">
        <f t="shared" si="125"/>
        <v>42019.541990740741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42172.566423611112</v>
      </c>
      <c r="T1344" s="10">
        <f t="shared" si="125"/>
        <v>42202.566423611112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26">E1347/D1347</f>
        <v>1.25</v>
      </c>
      <c r="P1347" s="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(J1347/86400)+25569+(-6/24)</f>
        <v>41799.564340277779</v>
      </c>
      <c r="T1347" s="10">
        <f t="shared" ref="T1347:T1410" si="131">(I1347/86400)+25569+(-6/24)</f>
        <v>41834.564340277779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41963.256168981483</v>
      </c>
      <c r="T1350" s="10">
        <f t="shared" si="131"/>
        <v>41991.256168981483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41429.788888888885</v>
      </c>
      <c r="T1358" s="10">
        <f t="shared" si="131"/>
        <v>41459.788888888885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41951.4456712963</v>
      </c>
      <c r="T1366" s="10">
        <f t="shared" si="131"/>
        <v>42011.4456712963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42568.509375000001</v>
      </c>
      <c r="T1380" s="10">
        <f t="shared" si="131"/>
        <v>42583.509375000001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42130.241620370369</v>
      </c>
      <c r="T1381" s="10">
        <f t="shared" si="131"/>
        <v>42160.241620370369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42087.553310185191</v>
      </c>
      <c r="T1392" s="10">
        <f t="shared" si="131"/>
        <v>42121.466666666667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42124.761701388888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32">E1411/D1411</f>
        <v>0</v>
      </c>
      <c r="P1411" s="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(J1411/86400)+25569+(-6/24)</f>
        <v>41944.883506944447</v>
      </c>
      <c r="T1411" s="10">
        <f t="shared" ref="T1411:T1474" si="137">(I1411/86400)+25569+(-6/24)</f>
        <v>42004.925173611111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42073.810671296298</v>
      </c>
      <c r="T1431" s="10">
        <f t="shared" si="137"/>
        <v>42103.810671296298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41961.563518518524</v>
      </c>
      <c r="T1432" s="10">
        <f t="shared" si="137"/>
        <v>41992.563518518524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42040.579872685186</v>
      </c>
      <c r="T1441" s="10">
        <f t="shared" si="137"/>
        <v>42070.579872685186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40645.764456018514</v>
      </c>
      <c r="T1470" s="10">
        <f t="shared" si="137"/>
        <v>40705.764456018514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38">E1475/D1475</f>
        <v>1.20516</v>
      </c>
      <c r="P1475" s="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(J1475/86400)+25569+(-6/24)</f>
        <v>40939.729618055557</v>
      </c>
      <c r="T1475" s="10">
        <f t="shared" ref="T1475:T1538" si="143">(I1475/86400)+25569+(-6/24)</f>
        <v>40969.729618055557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41500.47791666667</v>
      </c>
      <c r="T1476" s="10">
        <f t="shared" si="143"/>
        <v>41530.47791666667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41136.608055555553</v>
      </c>
      <c r="T1484" s="10">
        <f t="shared" si="143"/>
        <v>41159.077083333337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41411.616608796292</v>
      </c>
      <c r="T1495" s="10">
        <f t="shared" si="143"/>
        <v>41441.616608796292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40254.200335648144</v>
      </c>
      <c r="T1509" s="10">
        <f t="shared" si="143"/>
        <v>40313.090277777781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41809.135162037041</v>
      </c>
      <c r="T1512" s="10">
        <f t="shared" si="143"/>
        <v>41839.135162037041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42808.308865740742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</v>
      </c>
      <c r="T1532" s="10">
        <f t="shared" si="143"/>
        <v>42300.51730324074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42221.424328703702</v>
      </c>
      <c r="T1536" s="10">
        <f t="shared" si="143"/>
        <v>42251.424328703702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44">E1539/D1539</f>
        <v>1.7989999999999999</v>
      </c>
      <c r="P1539" s="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(J1539/86400)+25569+(-6/24)</f>
        <v>42552.065127314811</v>
      </c>
      <c r="T1539" s="10">
        <f t="shared" ref="T1539:T1602" si="149">(I1539/86400)+25569+(-6/24)</f>
        <v>42588.5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42705.66920138889</v>
      </c>
      <c r="T1541" s="10">
        <f t="shared" si="149"/>
        <v>42738.66920138889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42316.673842592594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42107.803229166668</v>
      </c>
      <c r="T1561" s="10">
        <f t="shared" si="149"/>
        <v>42122.803229166668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41584.833368055552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41671.68686342593</v>
      </c>
      <c r="T1569" s="10">
        <f t="shared" si="149"/>
        <v>41686.75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42144.519479166665</v>
      </c>
      <c r="T1573" s="10">
        <f t="shared" si="149"/>
        <v>42174.519479166665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41799.274259259255</v>
      </c>
      <c r="T1577" s="10">
        <f t="shared" si="149"/>
        <v>41829.274259259255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41054.597777777773</v>
      </c>
      <c r="T1579" s="10">
        <f t="shared" si="149"/>
        <v>41114.597777777773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40989.800069444442</v>
      </c>
      <c r="T1582" s="10">
        <f t="shared" si="149"/>
        <v>41049.800069444442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42068.854421296295</v>
      </c>
      <c r="T1588" s="10">
        <f t="shared" si="149"/>
        <v>42098.812754629631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42505.431250000001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41808.592361111107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41790.807314814811</v>
      </c>
      <c r="T1602" s="10">
        <f t="shared" si="149"/>
        <v>41834.96597222222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50">E1603/D1603</f>
        <v>1.082492</v>
      </c>
      <c r="P1603" s="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(J1603/86400)+25569+(-6/24)</f>
        <v>40637.842974537038</v>
      </c>
      <c r="T1603" s="10">
        <f t="shared" ref="T1603:T1666" si="155">(I1603/86400)+25569+(-6/24)</f>
        <v>40667.842974537038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40985.553645833337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41639.976388888885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41794.731122685189</v>
      </c>
      <c r="T1616" s="10">
        <f t="shared" si="155"/>
        <v>41854.458333333336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41875.936180555553</v>
      </c>
      <c r="T1621" s="10">
        <f t="shared" si="155"/>
        <v>41896.936180555553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41950.044837962967</v>
      </c>
      <c r="T1624" s="10">
        <f t="shared" si="155"/>
        <v>41990.082638888889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41579.597997685181</v>
      </c>
      <c r="T1628" s="10">
        <f t="shared" si="155"/>
        <v>41609.639664351853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40750.090902777782</v>
      </c>
      <c r="T1634" s="10">
        <f t="shared" si="155"/>
        <v>40810.090902777782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40178.735416666663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41234.851388888885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41521.367361111115</v>
      </c>
      <c r="T1647" s="10">
        <f t="shared" si="155"/>
        <v>41535.367361111115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41865.507638888885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40939.511782407411</v>
      </c>
      <c r="T1666" s="10">
        <f t="shared" si="155"/>
        <v>40983.915972222225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56">E1667/D1667</f>
        <v>1.1945714285714286</v>
      </c>
      <c r="P1667" s="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(J1667/86400)+25569+(-6/24)</f>
        <v>40564.399456018517</v>
      </c>
      <c r="T1667" s="10">
        <f t="shared" ref="T1667:T1730" si="161">(I1667/86400)+25569+(-6/24)</f>
        <v>40595.875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40844.899756944447</v>
      </c>
      <c r="T1670" s="10">
        <f t="shared" si="161"/>
        <v>40874.941423611112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40313.680543981478</v>
      </c>
      <c r="T1672" s="10">
        <f t="shared" si="161"/>
        <v>40363.916666666664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40973.476238425923</v>
      </c>
      <c r="T1678" s="10">
        <f t="shared" si="161"/>
        <v>41019.915972222225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42795.451481481483</v>
      </c>
      <c r="T1693" s="10">
        <f t="shared" si="161"/>
        <v>42827.791666666672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42804.782962962963</v>
      </c>
      <c r="T1699" s="10">
        <f t="shared" si="161"/>
        <v>42834.741296296299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42187.031678240739</v>
      </c>
      <c r="T1705" s="10">
        <f t="shared" si="161"/>
        <v>42247.031678240739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41841.313819444447</v>
      </c>
      <c r="T1711" s="10">
        <f t="shared" si="161"/>
        <v>41882.568749999999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42341.341296296298</v>
      </c>
      <c r="T1712" s="10">
        <f t="shared" si="161"/>
        <v>42387.291666666672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42713.369201388894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42460.731921296298</v>
      </c>
      <c r="T1719" s="10">
        <f t="shared" si="161"/>
        <v>42480.916666666672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42044.677974537037</v>
      </c>
      <c r="T1729" s="10">
        <f t="shared" si="161"/>
        <v>42099.208333333328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62">E1731/D1731</f>
        <v>0</v>
      </c>
      <c r="P1731" s="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(J1731/86400)+25569+(-6/24)</f>
        <v>42470.802152777775</v>
      </c>
      <c r="T1731" s="10">
        <f t="shared" ref="T1731:T1794" si="167">(I1731/86400)+25569+(-6/24)</f>
        <v>42530.802152777775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42271.837766203702</v>
      </c>
      <c r="T1732" s="10">
        <f t="shared" si="167"/>
        <v>42301.837766203702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</v>
      </c>
      <c r="T1737" s="10">
        <f t="shared" si="167"/>
        <v>42589.56417824074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42175.698981481481</v>
      </c>
      <c r="T1739" s="10">
        <f t="shared" si="167"/>
        <v>42205.698981481481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42171.567384259259</v>
      </c>
      <c r="T1742" s="10">
        <f t="shared" si="167"/>
        <v>42201.567384259259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42710.626967592594</v>
      </c>
      <c r="T1744" s="10">
        <f t="shared" si="167"/>
        <v>42742.625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42292.185532407406</v>
      </c>
      <c r="T1749" s="10">
        <f t="shared" si="167"/>
        <v>42321.375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41905.729629629626</v>
      </c>
      <c r="T1773" s="10">
        <f t="shared" si="167"/>
        <v>41935.729629629626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41891.726388888885</v>
      </c>
      <c r="T1777" s="10">
        <f t="shared" si="167"/>
        <v>41936.726388888885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42493.350810185184</v>
      </c>
      <c r="T1782" s="10">
        <f t="shared" si="167"/>
        <v>42553.350810185184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42010.424513888887</v>
      </c>
      <c r="T1792" s="10">
        <f t="shared" si="167"/>
        <v>42040.424513888887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68">E1795/D1795</f>
        <v>1.3333333333333334E-2</v>
      </c>
      <c r="P1795" s="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(J1795/86400)+25569+(-6/24)</f>
        <v>41940.641666666663</v>
      </c>
      <c r="T1795" s="10">
        <f t="shared" ref="T1795:T1858" si="173">(I1795/86400)+25569+(-6/24)</f>
        <v>41970.683333333334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42017.821550925924</v>
      </c>
      <c r="T1805" s="10">
        <f t="shared" si="173"/>
        <v>42048.821550925924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42172.656678240739</v>
      </c>
      <c r="T1817" s="10">
        <f t="shared" si="173"/>
        <v>42186.656678240739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42064.834374999999</v>
      </c>
      <c r="T1822" s="10">
        <f t="shared" si="173"/>
        <v>42094.792708333334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41634.547013888892</v>
      </c>
      <c r="T1824" s="10">
        <f t="shared" si="173"/>
        <v>41670.542361111111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41626.666284722218</v>
      </c>
      <c r="T1826" s="10">
        <f t="shared" si="173"/>
        <v>41646.838888888888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74">E1859/D1859</f>
        <v>1</v>
      </c>
      <c r="P1859" s="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(J1859/86400)+25569+(-6/24)</f>
        <v>41864.51866898148</v>
      </c>
      <c r="T1859" s="10">
        <f t="shared" ref="T1859:T1922" si="179">(I1859/86400)+25569+(-6/24)</f>
        <v>41894.51866898148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41655.45930555556</v>
      </c>
      <c r="T1862" s="10">
        <f t="shared" si="179"/>
        <v>41676.45930555556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42755.242754629631</v>
      </c>
      <c r="T1864" s="10">
        <f t="shared" si="179"/>
        <v>42802.0625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42680.159108796295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41776.034780092596</v>
      </c>
      <c r="T1878" s="10">
        <f t="shared" si="179"/>
        <v>41806.034780092596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</v>
      </c>
      <c r="T1896" s="10">
        <f t="shared" si="179"/>
        <v>40951.65489583333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41680.333402777775</v>
      </c>
      <c r="T1899" s="10">
        <f t="shared" si="179"/>
        <v>41702.625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42113.625567129631</v>
      </c>
      <c r="T1921" s="10">
        <f t="shared" si="179"/>
        <v>42143.625567129631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80">E1923/D1923</f>
        <v>1.3680000000000001</v>
      </c>
      <c r="P1923" s="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(J1923/86400)+25569+(-6/24)</f>
        <v>41073.971562500003</v>
      </c>
      <c r="T1923" s="10">
        <f t="shared" ref="T1923:T1986" si="185">(I1923/86400)+25569+(-6/24)</f>
        <v>41103.971562500003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</v>
      </c>
      <c r="T1930" s="10">
        <f t="shared" si="185"/>
        <v>41401.3980787037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40911.559872685189</v>
      </c>
      <c r="T1934" s="10">
        <f t="shared" si="185"/>
        <v>40932.559872685189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41773.682534722218</v>
      </c>
      <c r="T1937" s="10">
        <f t="shared" si="185"/>
        <v>41810.957638888889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42157.001828703702</v>
      </c>
      <c r="T1947" s="10">
        <f t="shared" si="185"/>
        <v>42197.001828703702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41688.900011574078</v>
      </c>
      <c r="T1948" s="10">
        <f t="shared" si="185"/>
        <v>41748.858344907407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41800.173043981486</v>
      </c>
      <c r="T1951" s="10">
        <f t="shared" si="185"/>
        <v>41830.173043981486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41178.848530092597</v>
      </c>
      <c r="T1959" s="10">
        <f t="shared" si="185"/>
        <v>41208.848530092597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41871.595601851848</v>
      </c>
      <c r="T1961" s="10">
        <f t="shared" si="185"/>
        <v>41912.75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41383.901631944442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86">E1987/D1987</f>
        <v>3.1875000000000001E-2</v>
      </c>
      <c r="P1987" s="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(J1987/86400)+25569+(-6/24)</f>
        <v>42555.448738425926</v>
      </c>
      <c r="T1987" s="10">
        <f t="shared" ref="T1987:T2050" si="191">(I1987/86400)+25569+(-6/24)</f>
        <v>42584.708333333328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42413.183831018519</v>
      </c>
      <c r="T1988" s="10">
        <f t="shared" si="191"/>
        <v>42443.142164351855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42329.338391203702</v>
      </c>
      <c r="T1995" s="10">
        <f t="shared" si="191"/>
        <v>42359.338391203702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41312.630775462967</v>
      </c>
      <c r="T2018" s="10">
        <f t="shared" si="191"/>
        <v>41342.630775462967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41736.847500000003</v>
      </c>
      <c r="T2022" s="10">
        <f t="shared" si="191"/>
        <v>41773.711111111115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42048.563877314809</v>
      </c>
      <c r="T2029" s="10">
        <f t="shared" si="191"/>
        <v>42093.522210648152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41738.614803240736</v>
      </c>
      <c r="T2038" s="10">
        <f t="shared" si="191"/>
        <v>41768.614803240736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41578.677118055552</v>
      </c>
      <c r="T2042" s="10">
        <f t="shared" si="191"/>
        <v>41593.718784722223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41068.838506944448</v>
      </c>
      <c r="T2047" s="10">
        <f t="shared" si="191"/>
        <v>41098.838506944448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92">E2051/D2051</f>
        <v>1.2019070000000001</v>
      </c>
      <c r="P2051" s="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(J2051/86400)+25569+(-6/24)</f>
        <v>41575.277349537035</v>
      </c>
      <c r="T2051" s="10">
        <f t="shared" ref="T2051:T2114" si="197">(I2051/86400)+25569+(-6/24)</f>
        <v>41610.707638888889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</v>
      </c>
      <c r="T2083" s="10">
        <f t="shared" si="197"/>
        <v>41044.957638888889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40870.911990740744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40395.464722222227</v>
      </c>
      <c r="T2090" s="10">
        <f t="shared" si="197"/>
        <v>40431.915972222225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41299.131423611107</v>
      </c>
      <c r="T2092" s="10">
        <f t="shared" si="197"/>
        <v>41329.131423611107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40555.072662037041</v>
      </c>
      <c r="T2093" s="10">
        <f t="shared" si="197"/>
        <v>40603.583333333336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40758.483483796299</v>
      </c>
      <c r="T2097" s="10">
        <f t="shared" si="197"/>
        <v>40818.483483796299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40818.334895833337</v>
      </c>
      <c r="T2099" s="10">
        <f t="shared" si="197"/>
        <v>40878.376562500001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98">E2115/D2115</f>
        <v>1.0485714285714285</v>
      </c>
      <c r="P2115" s="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(J2115/86400)+25569+(-6/24)</f>
        <v>41870.61546296296</v>
      </c>
      <c r="T2115" s="10">
        <f t="shared" ref="T2115:T2178" si="203">(I2115/86400)+25569+(-6/24)</f>
        <v>41905.61546296296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40463.778182870374</v>
      </c>
      <c r="T2126" s="10">
        <f t="shared" si="203"/>
        <v>40511.958333333336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42045.255358796298</v>
      </c>
      <c r="T2129" s="10">
        <f t="shared" si="203"/>
        <v>42075.213692129633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41156.71334490741</v>
      </c>
      <c r="T2137" s="10">
        <f t="shared" si="203"/>
        <v>41186.71334490741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42520.597384259258</v>
      </c>
      <c r="T2153" s="10">
        <f t="shared" si="203"/>
        <v>42550.597384259258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40710.481180555558</v>
      </c>
      <c r="T2161" s="10">
        <f t="shared" si="203"/>
        <v>40740.481180555558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42240.602534722224</v>
      </c>
      <c r="T2163" s="10">
        <f t="shared" si="203"/>
        <v>42270.602534722224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42082.330092592594</v>
      </c>
      <c r="T2174" s="10">
        <f t="shared" si="203"/>
        <v>42112.330092592594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204">E2179/D2179</f>
        <v>1.0012000000000001</v>
      </c>
      <c r="P2179" s="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(J2179/86400)+25569+(-6/24)</f>
        <v>42502.000775462962</v>
      </c>
      <c r="T2179" s="10">
        <f t="shared" ref="T2179:T2242" si="209">(I2179/86400)+25569+(-6/24)</f>
        <v>42527.000775462962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42745.115474537037</v>
      </c>
      <c r="T2185" s="10">
        <f t="shared" si="209"/>
        <v>42774.958333333328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41319.099988425922</v>
      </c>
      <c r="T2187" s="10">
        <f t="shared" si="209"/>
        <v>41359.099988425922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41276.596817129626</v>
      </c>
      <c r="T2203" s="10">
        <f t="shared" si="209"/>
        <v>41290.596817129626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41031.571631944447</v>
      </c>
      <c r="T2207" s="10">
        <f t="shared" si="209"/>
        <v>41061.571631944447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41013.483333333337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</v>
      </c>
      <c r="T2218" s="10">
        <f t="shared" si="209"/>
        <v>42208.50167824074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42331.128923611112</v>
      </c>
      <c r="T2235" s="10">
        <f t="shared" si="209"/>
        <v>42351.75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42091.730451388888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210">E2243/D2243</f>
        <v>8.0640000000000001</v>
      </c>
      <c r="P2243" s="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(J2243/86400)+25569+(-6/24)</f>
        <v>42766.577546296292</v>
      </c>
      <c r="T2243" s="10">
        <f t="shared" ref="T2243:T2306" si="215">(I2243/86400)+25569+(-6/24)</f>
        <v>42796.577546296292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41604.876388888893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</v>
      </c>
      <c r="T2247" s="10">
        <f t="shared" si="215"/>
        <v>41691.5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41336.453298611115</v>
      </c>
      <c r="T2251" s="10">
        <f t="shared" si="215"/>
        <v>41366.411631944444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42775.832349537042</v>
      </c>
      <c r="T2270" s="10">
        <f t="shared" si="215"/>
        <v>42805.832349537042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42315.449490740742</v>
      </c>
      <c r="T2274" s="10">
        <f t="shared" si="215"/>
        <v>42345.449490740742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41965.366655092592</v>
      </c>
      <c r="T2277" s="10">
        <f t="shared" si="215"/>
        <v>41995.366655092592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42338.459108796298</v>
      </c>
      <c r="T2280" s="10">
        <f t="shared" si="215"/>
        <v>42372.707638888889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42020.556701388894</v>
      </c>
      <c r="T2281" s="10">
        <f t="shared" si="215"/>
        <v>42038.916666666672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41058.935682870375</v>
      </c>
      <c r="T2287" s="10">
        <f t="shared" si="215"/>
        <v>41088.935682870375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216">E2307/D2307</f>
        <v>1.0122777777777778</v>
      </c>
      <c r="P2307" s="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(J2307/86400)+25569+(-6/24)</f>
        <v>41834.445277777777</v>
      </c>
      <c r="T2307" s="10">
        <f t="shared" ref="T2307:T2370" si="221">(I2307/86400)+25569+(-6/24)</f>
        <v>41859.5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41004.552465277782</v>
      </c>
      <c r="T2309" s="10">
        <f t="shared" si="221"/>
        <v>41034.552407407406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40156.516666666663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42804.645474537036</v>
      </c>
      <c r="T2324" s="10">
        <f t="shared" si="221"/>
        <v>42834.603807870371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42807.505173611113</v>
      </c>
      <c r="T2325" s="10">
        <f t="shared" si="221"/>
        <v>42814.505173611113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41842.667129629626</v>
      </c>
      <c r="T2329" s="10">
        <f t="shared" si="221"/>
        <v>41877.667129629626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42139.531678240739</v>
      </c>
      <c r="T2330" s="10">
        <f t="shared" si="221"/>
        <v>42169.531678240739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41789.64680555556</v>
      </c>
      <c r="T2340" s="10">
        <f t="shared" si="221"/>
        <v>41819.64680555556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42577.357361111106</v>
      </c>
      <c r="T2349" s="10">
        <f t="shared" si="221"/>
        <v>42607.357361111106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42096.668240740742</v>
      </c>
      <c r="T2357" s="10">
        <f t="shared" si="221"/>
        <v>42126.668240740742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42264.370115740741</v>
      </c>
      <c r="T2359" s="10">
        <f t="shared" si="221"/>
        <v>42294.370115740741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42108.430150462962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222">E2371/D2371</f>
        <v>0</v>
      </c>
      <c r="P2371" s="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(J2371/86400)+25569+(-6/24)</f>
        <v>42380.562627314815</v>
      </c>
      <c r="T2371" s="10">
        <f t="shared" ref="T2371:T2434" si="227">(I2371/86400)+25569+(-6/24)</f>
        <v>42410.562627314815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42215.412314814814</v>
      </c>
      <c r="T2375" s="10">
        <f t="shared" si="227"/>
        <v>42245.412314814814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42017.593287037038</v>
      </c>
      <c r="T2376" s="10">
        <f t="shared" si="227"/>
        <v>42047.593287037038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42399.632615740746</v>
      </c>
      <c r="T2405" s="10">
        <f t="shared" si="227"/>
        <v>42459.590949074074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41993.488298611112</v>
      </c>
      <c r="T2421" s="10">
        <f t="shared" si="227"/>
        <v>42053.488298611112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42163.920046296298</v>
      </c>
      <c r="T2428" s="10">
        <f t="shared" si="227"/>
        <v>42223.920046296298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42412.068668981483</v>
      </c>
      <c r="T2429" s="10">
        <f t="shared" si="227"/>
        <v>42452.027002314819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228">E2435/D2435</f>
        <v>0</v>
      </c>
      <c r="P2435" s="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(J2435/86400)+25569+(-6/24)</f>
        <v>42397.64980324074</v>
      </c>
      <c r="T2435" s="10">
        <f t="shared" ref="T2435:T2498" si="233">(I2435/86400)+25569+(-6/24)</f>
        <v>42427.64980324074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42179.936041666668</v>
      </c>
      <c r="T2436" s="10">
        <f t="shared" si="233"/>
        <v>42219.936041666668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42252.027615740742</v>
      </c>
      <c r="T2437" s="10">
        <f t="shared" si="233"/>
        <v>42282.027615740742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42383.649456018524</v>
      </c>
      <c r="T2442" s="10">
        <f t="shared" si="233"/>
        <v>42413.649456018524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42052.416990740741</v>
      </c>
      <c r="T2444" s="10">
        <f t="shared" si="233"/>
        <v>42082.375324074077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41939.882638888885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42769.951481481483</v>
      </c>
      <c r="T2456" s="10">
        <f t="shared" si="233"/>
        <v>42804.951481481483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41173.904178240744</v>
      </c>
      <c r="T2470" s="10">
        <f t="shared" si="233"/>
        <v>41209.958333333336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40310.037673611107</v>
      </c>
      <c r="T2477" s="10">
        <f t="shared" si="233"/>
        <v>40369.666666666664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41030.458368055552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41022.977731481486</v>
      </c>
      <c r="T2492" s="10">
        <f t="shared" si="233"/>
        <v>41082.977731481486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40558.827083333337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41022.395185185189</v>
      </c>
      <c r="T2496" s="10">
        <f t="shared" si="233"/>
        <v>41052.395185185189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41327.746435185181</v>
      </c>
      <c r="T2498" s="10">
        <f t="shared" si="233"/>
        <v>41362.704768518517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234">E2499/D2499</f>
        <v>1.127715</v>
      </c>
      <c r="P2499" s="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(J2499/86400)+25569+(-6/24)</f>
        <v>40730.628912037035</v>
      </c>
      <c r="T2499" s="10">
        <f t="shared" ref="T2499:T2562" si="239">(I2499/86400)+25569+(-6/24)</f>
        <v>40760.628912037035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41226.398576388892</v>
      </c>
      <c r="T2501" s="10">
        <f t="shared" si="239"/>
        <v>41274.5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41053.522858796292</v>
      </c>
      <c r="T2502" s="10">
        <f t="shared" si="239"/>
        <v>41083.522858796292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42244.526666666672</v>
      </c>
      <c r="T2503" s="10">
        <f t="shared" si="239"/>
        <v>42274.526666666672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42078.747361111113</v>
      </c>
      <c r="T2512" s="10">
        <f t="shared" si="239"/>
        <v>42138.747361111113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42658.556250000001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41960.767268518517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41058.594571759255</v>
      </c>
      <c r="T2527" s="10">
        <f t="shared" si="239"/>
        <v>41088.594571759255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40127.450370370367</v>
      </c>
      <c r="T2536" s="10">
        <f t="shared" si="239"/>
        <v>40179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41483.199282407411</v>
      </c>
      <c r="T2543" s="10">
        <f t="shared" si="239"/>
        <v>41543.199282407411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42026.888171296298</v>
      </c>
      <c r="T2547" s="10">
        <f t="shared" si="239"/>
        <v>42061.770833333328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41524.608553240745</v>
      </c>
      <c r="T2548" s="10">
        <f t="shared" si="239"/>
        <v>41551.958333333336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42618.375428240739</v>
      </c>
      <c r="T2550" s="10">
        <f t="shared" si="239"/>
        <v>42642.935416666667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41112.949155092589</v>
      </c>
      <c r="T2555" s="10">
        <f t="shared" si="239"/>
        <v>41172.949155092589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42093.610023148147</v>
      </c>
      <c r="T2560" s="10">
        <f t="shared" si="239"/>
        <v>42125.332638888889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40">E2563/D2563</f>
        <v>0</v>
      </c>
      <c r="P2563" s="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(J2563/86400)+25569+(-6/24)</f>
        <v>42260.278807870374</v>
      </c>
      <c r="T2563" s="10">
        <f t="shared" ref="T2563:T2626" si="245">(I2563/86400)+25569+(-6/24)</f>
        <v>42290.278807870374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41985.858726851853</v>
      </c>
      <c r="T2577" s="10">
        <f t="shared" si="245"/>
        <v>42015.858726851853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42237.772905092592</v>
      </c>
      <c r="T2580" s="10">
        <f t="shared" si="245"/>
        <v>42286.458333333328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42139.923252314809</v>
      </c>
      <c r="T2586" s="10">
        <f t="shared" si="245"/>
        <v>42169.923252314809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42089.595208333332</v>
      </c>
      <c r="T2595" s="10">
        <f t="shared" si="245"/>
        <v>42119.595208333332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41150.652187500003</v>
      </c>
      <c r="T2603" s="10">
        <f t="shared" si="245"/>
        <v>41164.915972222225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41726.462754629625</v>
      </c>
      <c r="T2608" s="10">
        <f t="shared" si="245"/>
        <v>41758.462754629625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42115.497546296298</v>
      </c>
      <c r="T2623" s="10">
        <f t="shared" si="245"/>
        <v>42145.497546296298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41144.171550925923</v>
      </c>
      <c r="T2626" s="10">
        <f t="shared" si="245"/>
        <v>41165.171550925923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46">E2627/D2627</f>
        <v>9.56</v>
      </c>
      <c r="P2627" s="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(J2627/86400)+25569+(-6/24)</f>
        <v>42658.560277777782</v>
      </c>
      <c r="T2627" s="10">
        <f t="shared" ref="T2627:T2690" si="251">(I2627/86400)+25569+(-6/24)</f>
        <v>42683.601944444439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42334.621076388888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42612.406493055554</v>
      </c>
      <c r="T2636" s="10">
        <f t="shared" si="251"/>
        <v>42642.406493055554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42689.332349537042</v>
      </c>
      <c r="T2645" s="10">
        <f t="shared" si="251"/>
        <v>42725.082638888889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42327.555659722224</v>
      </c>
      <c r="T2653" s="10">
        <f t="shared" si="251"/>
        <v>42355.555659722224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42055.350995370369</v>
      </c>
      <c r="T2656" s="10">
        <f t="shared" si="251"/>
        <v>42115.309328703705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42767.438518518524</v>
      </c>
      <c r="T2658" s="10">
        <f t="shared" si="251"/>
        <v>42806.541666666672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42551.634189814809</v>
      </c>
      <c r="T2660" s="10">
        <f t="shared" si="251"/>
        <v>42581.634189814809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42081.819560185184</v>
      </c>
      <c r="T2661" s="10">
        <f t="shared" si="251"/>
        <v>42111.819560185184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42275.33871527778</v>
      </c>
      <c r="T2670" s="10">
        <f t="shared" si="251"/>
        <v>42317.35555555555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42318.785833333328</v>
      </c>
      <c r="T2671" s="10">
        <f t="shared" si="251"/>
        <v>42378.785833333328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41962.499027777776</v>
      </c>
      <c r="T2673" s="10">
        <f t="shared" si="251"/>
        <v>41992.568055555559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41792.779432870375</v>
      </c>
      <c r="T2679" s="10">
        <f t="shared" si="251"/>
        <v>41822.779432870375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41820.664641203708</v>
      </c>
      <c r="T2686" s="10">
        <f t="shared" si="251"/>
        <v>41860.664641203708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42121.404282407406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</v>
      </c>
      <c r="T2690" s="10">
        <f t="shared" si="251"/>
        <v>42058.875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52">E2691/D2691</f>
        <v>2.8571428571428571E-5</v>
      </c>
      <c r="P2691" s="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(J2691/86400)+25569+(-6/24)</f>
        <v>42551.711689814816</v>
      </c>
      <c r="T2691" s="10">
        <f t="shared" ref="T2691:T2754" si="257">(I2691/86400)+25569+(-6/24)</f>
        <v>42581.711689814816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41870.624675925923</v>
      </c>
      <c r="T2702" s="10">
        <f t="shared" si="257"/>
        <v>41900.624675925923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41780.495254629626</v>
      </c>
      <c r="T2713" s="10">
        <f t="shared" si="257"/>
        <v>41810.667361111111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41934.664918981478</v>
      </c>
      <c r="T2719" s="10">
        <f t="shared" si="257"/>
        <v>41979.706585648149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42477.73951388889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42655.215891203705</v>
      </c>
      <c r="T2722" s="10">
        <f t="shared" si="257"/>
        <v>42685.257557870369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41044.398113425923</v>
      </c>
      <c r="T2749" s="10">
        <f t="shared" si="257"/>
        <v>41075.881944444445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41078.649826388893</v>
      </c>
      <c r="T2752" s="10">
        <f t="shared" si="257"/>
        <v>41090.583333333336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41747.637060185181</v>
      </c>
      <c r="T2753" s="10">
        <f t="shared" si="257"/>
        <v>41807.637060185181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58">E2755/D2755</f>
        <v>0.19</v>
      </c>
      <c r="P2755" s="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(J2755/86400)+25569+(-6/24)</f>
        <v>41117.650729166664</v>
      </c>
      <c r="T2755" s="10">
        <f t="shared" ref="T2755:T2818" si="263">(I2755/86400)+25569+(-6/24)</f>
        <v>41147.650729166664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41863.386006944442</v>
      </c>
      <c r="T2756" s="10">
        <f t="shared" si="263"/>
        <v>41893.386006944442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41620.650474537033</v>
      </c>
      <c r="T2758" s="10">
        <f t="shared" si="263"/>
        <v>41650.650474537033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40736.418032407411</v>
      </c>
      <c r="T2768" s="10">
        <f t="shared" si="263"/>
        <v>40766.418032407411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41745.576273148152</v>
      </c>
      <c r="T2771" s="10">
        <f t="shared" si="263"/>
        <v>41795.576273148152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42550.451886574076</v>
      </c>
      <c r="T2790" s="10">
        <f t="shared" si="263"/>
        <v>42580.451886574076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64">E2819/D2819</f>
        <v>1.3</v>
      </c>
      <c r="P2819" s="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(J2819/86400)+25569+(-6/24)</f>
        <v>42023.384976851856</v>
      </c>
      <c r="T2819" s="10">
        <f t="shared" ref="T2819:T2882" si="269">(I2819/86400)+25569+(-6/24)</f>
        <v>42063.384976851856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42090.392268518517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42291.489548611113</v>
      </c>
      <c r="T2843" s="10">
        <f t="shared" si="269"/>
        <v>42351.531215277777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41784.70248842593</v>
      </c>
      <c r="T2844" s="10">
        <f t="shared" si="269"/>
        <v>41811.208333333336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42480.55064814815</v>
      </c>
      <c r="T2862" s="10">
        <f t="shared" si="269"/>
        <v>42540.55064814815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42672.705138888894</v>
      </c>
      <c r="T2879" s="10">
        <f t="shared" si="269"/>
        <v>42704.458333333328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70">E2883/D2883</f>
        <v>0</v>
      </c>
      <c r="P2883" s="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(J2883/86400)+25569+(-6/24)</f>
        <v>41916.347638888888</v>
      </c>
      <c r="T2883" s="10">
        <f t="shared" ref="T2883:T2946" si="275">(I2883/86400)+25569+(-6/24)</f>
        <v>41976.389305555553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42444.627743055556</v>
      </c>
      <c r="T2909" s="10">
        <f t="shared" si="275"/>
        <v>42504.627743055556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42499.48170138889</v>
      </c>
      <c r="T2910" s="10">
        <f t="shared" si="275"/>
        <v>42529.48170138889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41863.334120370375</v>
      </c>
      <c r="T2927" s="10">
        <f t="shared" si="275"/>
        <v>41893.334120370375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76">E2947/D2947</f>
        <v>0</v>
      </c>
      <c r="P2947" s="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(J2947/86400)+25569+(-6/24)</f>
        <v>42117.889583333337</v>
      </c>
      <c r="T2947" s="10">
        <f t="shared" ref="T2947:T3010" si="281">(I2947/86400)+25569+(-6/24)</f>
        <v>42147.889583333337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42810.291701388887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42654.723703703705</v>
      </c>
      <c r="T2987" s="10">
        <f t="shared" si="281"/>
        <v>42673.916666666672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</v>
      </c>
      <c r="T2990" s="10">
        <f t="shared" si="281"/>
        <v>42541.11204861111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42090.662499999999</v>
      </c>
      <c r="T2998" s="10">
        <f t="shared" si="281"/>
        <v>42150.662499999999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41957.506840277776</v>
      </c>
      <c r="T3008" s="10">
        <f t="shared" si="281"/>
        <v>41987.506840277776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82">E3011/D3011</f>
        <v>1.19756</v>
      </c>
      <c r="P3011" s="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(J3011/86400)+25569+(-6/24)</f>
        <v>41939.319907407407</v>
      </c>
      <c r="T3011" s="10">
        <f t="shared" ref="T3011:T3074" si="287">(I3011/86400)+25569+(-6/24)</f>
        <v>41969.361574074079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41919.873611111107</v>
      </c>
      <c r="T3016" s="10">
        <f t="shared" si="287"/>
        <v>41947.958333333336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42163.048333333332</v>
      </c>
      <c r="T3020" s="10">
        <f t="shared" si="287"/>
        <v>42205.666666666672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42121.425763888888</v>
      </c>
      <c r="T3025" s="10">
        <f t="shared" si="287"/>
        <v>42166.425763888888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41975.651180555556</v>
      </c>
      <c r="T3050" s="10">
        <f t="shared" si="287"/>
        <v>42004.640277777777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42744.166030092594</v>
      </c>
      <c r="T3053" s="10">
        <f t="shared" si="287"/>
        <v>42774.166030092594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42630.672893518524</v>
      </c>
      <c r="T3065" s="10">
        <f t="shared" si="287"/>
        <v>42665.672893518524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88">E3075/D3075</f>
        <v>2.3035714285714285E-4</v>
      </c>
      <c r="P3075" s="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(J3075/86400)+25569+(-6/24)</f>
        <v>42111.434027777781</v>
      </c>
      <c r="T3075" s="10">
        <f t="shared" ref="T3075:T3138" si="293">(I3075/86400)+25569+(-6/24)</f>
        <v>42169.554861111115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42409.321284722224</v>
      </c>
      <c r="T3076" s="10">
        <f t="shared" si="293"/>
        <v>42439.321284722224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42550.852314814816</v>
      </c>
      <c r="T3077" s="10">
        <f t="shared" si="293"/>
        <v>42600.852314814816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42246.633784722224</v>
      </c>
      <c r="T3087" s="10">
        <f t="shared" si="293"/>
        <v>42276.633784722224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41760.659039351856</v>
      </c>
      <c r="T3095" s="10">
        <f t="shared" si="293"/>
        <v>41790.915972222225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42241.179120370369</v>
      </c>
      <c r="T3108" s="10">
        <f t="shared" si="293"/>
        <v>42263.666666666672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42128.564247685186</v>
      </c>
      <c r="T3109" s="10">
        <f t="shared" si="293"/>
        <v>42135.564247685186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41885.345138888893</v>
      </c>
      <c r="T3113" s="10">
        <f t="shared" si="293"/>
        <v>41916.345138888893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42509.124537037038</v>
      </c>
      <c r="T3119" s="10">
        <f t="shared" si="293"/>
        <v>42517.3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42435.692083333328</v>
      </c>
      <c r="T3122" s="10">
        <f t="shared" si="293"/>
        <v>42495.650416666671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42426.768078703702</v>
      </c>
      <c r="T3128" s="10">
        <f t="shared" si="293"/>
        <v>42456.726412037038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42800.470127314809</v>
      </c>
      <c r="T3136" s="10">
        <f t="shared" si="293"/>
        <v>42821.428460648152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94">E3139/D3139</f>
        <v>3.3333333333333333E-2</v>
      </c>
      <c r="P3139" s="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(J3139/86400)+25569+(-6/24)</f>
        <v>42807.635057870371</v>
      </c>
      <c r="T3139" s="10">
        <f t="shared" ref="T3139:T3202" si="299">(I3139/86400)+25569+(-6/24)</f>
        <v>42858.55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</v>
      </c>
      <c r="T3149" s="10">
        <f t="shared" si="299"/>
        <v>41949.761053240742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41447.589722222227</v>
      </c>
      <c r="T3160" s="10">
        <f t="shared" si="299"/>
        <v>41477.589722222227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41766.555729166663</v>
      </c>
      <c r="T3166" s="10">
        <f t="shared" si="299"/>
        <v>41799.555729166663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41878.628379629634</v>
      </c>
      <c r="T3175" s="10">
        <f t="shared" si="299"/>
        <v>41908.628379629634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41858.511782407411</v>
      </c>
      <c r="T3201" s="10">
        <f t="shared" si="299"/>
        <v>41888.625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300">E3203/D3203</f>
        <v>1.2500000000000001E-2</v>
      </c>
      <c r="P3203" s="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(J3203/86400)+25569+(-6/24)</f>
        <v>41861.517094907409</v>
      </c>
      <c r="T3203" s="10">
        <f t="shared" ref="T3203:T3266" si="305">(I3203/86400)+25569+(-6/24)</f>
        <v>41882.517094907409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41778.387245370366</v>
      </c>
      <c r="T3211" s="10">
        <f t="shared" si="305"/>
        <v>41810.708333333336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</v>
      </c>
      <c r="T3213" s="10">
        <f t="shared" si="305"/>
        <v>41865.833333333336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42206.585370370369</v>
      </c>
      <c r="T3225" s="10">
        <f t="shared" si="305"/>
        <v>42236.585370370369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41897.918124999997</v>
      </c>
      <c r="T3232" s="10">
        <f t="shared" si="305"/>
        <v>41912.915972222225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306">E3267/D3267</f>
        <v>1.64</v>
      </c>
      <c r="P3267" s="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(J3267/86400)+25569+(-6/24)</f>
        <v>42311.461979166663</v>
      </c>
      <c r="T3267" s="10">
        <f t="shared" ref="T3267:T3330" si="311">(I3267/86400)+25569+(-6/24)</f>
        <v>42341.458333333328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42136.286134259259</v>
      </c>
      <c r="T3268" s="10">
        <f t="shared" si="311"/>
        <v>42167.625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42137.145798611113</v>
      </c>
      <c r="T3271" s="10">
        <f t="shared" si="311"/>
        <v>42171.208333333328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41931.432939814811</v>
      </c>
      <c r="T3279" s="10">
        <f t="shared" si="311"/>
        <v>41961.474606481483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42430.852534722224</v>
      </c>
      <c r="T3281" s="10">
        <f t="shared" si="311"/>
        <v>42460.81086805556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42538.485833333332</v>
      </c>
      <c r="T3303" s="10">
        <f t="shared" si="311"/>
        <v>42583.040972222225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42466.053715277776</v>
      </c>
      <c r="T3317" s="10">
        <f t="shared" si="311"/>
        <v>42496.053715277776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41859.329166666663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42498.789629629631</v>
      </c>
      <c r="T3319" s="10">
        <f t="shared" si="311"/>
        <v>42528.789629629631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312">E3331/D3331</f>
        <v>1.1679999999999999</v>
      </c>
      <c r="P3331" s="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(J3331/86400)+25569+(-6/24)</f>
        <v>41837.073009259257</v>
      </c>
      <c r="T3331" s="10">
        <f t="shared" ref="T3331:T3394" si="317">(I3331/86400)+25569+(-6/24)</f>
        <v>41847.708333333336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42437.148680555554</v>
      </c>
      <c r="T3338" s="10">
        <f t="shared" si="317"/>
        <v>42465.10701388889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42062.046412037038</v>
      </c>
      <c r="T3344" s="10">
        <f t="shared" si="317"/>
        <v>42094.957638888889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42320.851759259254</v>
      </c>
      <c r="T3367" s="10">
        <f t="shared" si="317"/>
        <v>42350.851759259254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42053.482627314814</v>
      </c>
      <c r="T3379" s="10">
        <f t="shared" si="317"/>
        <v>42083.455555555556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41937.703449074077</v>
      </c>
      <c r="T3382" s="10">
        <f t="shared" si="317"/>
        <v>41972.745115740741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41947.512592592597</v>
      </c>
      <c r="T3389" s="10">
        <f t="shared" si="317"/>
        <v>41987.512592592597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41815.524826388893</v>
      </c>
      <c r="T3392" s="10">
        <f t="shared" si="317"/>
        <v>41830.524826388893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41859.686111111107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318">E3395/D3395</f>
        <v>1.0580000000000001</v>
      </c>
      <c r="P3395" s="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(J3395/86400)+25569+(-6/24)</f>
        <v>41923.671643518523</v>
      </c>
      <c r="T3395" s="10">
        <f t="shared" ref="T3395:T3458" si="323">(I3395/86400)+25569+(-6/24)</f>
        <v>41948.781944444447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42140.462314814809</v>
      </c>
      <c r="T3397" s="10">
        <f t="shared" si="323"/>
        <v>42154.506944444445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41764.196631944447</v>
      </c>
      <c r="T3398" s="10">
        <f t="shared" si="323"/>
        <v>41790.915972222225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41941.502037037033</v>
      </c>
      <c r="T3400" s="10">
        <f t="shared" si="323"/>
        <v>41964.458333333328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42544.564328703702</v>
      </c>
      <c r="T3411" s="10">
        <f t="shared" si="323"/>
        <v>42582.623611111107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41937.779861111107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</v>
      </c>
      <c r="T3435" s="10">
        <f t="shared" si="323"/>
        <v>41806.875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41800.130428240736</v>
      </c>
      <c r="T3436" s="10">
        <f t="shared" si="323"/>
        <v>41830.130428240736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41872.436111111107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42100.677858796298</v>
      </c>
      <c r="T3440" s="10">
        <f t="shared" si="323"/>
        <v>42126.625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42124.591111111113</v>
      </c>
      <c r="T3444" s="10">
        <f t="shared" si="323"/>
        <v>42154.591111111113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324">E3459/D3459</f>
        <v>1.4019999999999999</v>
      </c>
      <c r="P3459" s="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(J3459/86400)+25569+(-6/24)</f>
        <v>42016.456678240742</v>
      </c>
      <c r="T3459" s="10">
        <f t="shared" ref="T3459:T3522" si="329">(I3459/86400)+25569+(-6/24)</f>
        <v>42046.999305555553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41852.277222222227</v>
      </c>
      <c r="T3462" s="10">
        <f t="shared" si="329"/>
        <v>41866.277222222227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42605.515381944446</v>
      </c>
      <c r="T3470" s="10">
        <f t="shared" si="329"/>
        <v>42633.875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41841.570486111115</v>
      </c>
      <c r="T3473" s="10">
        <f t="shared" si="329"/>
        <v>41882.583333333336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42053.666921296295</v>
      </c>
      <c r="T3480" s="10">
        <f t="shared" si="329"/>
        <v>42079.625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41781.605092592596</v>
      </c>
      <c r="T3481" s="10">
        <f t="shared" si="329"/>
        <v>41811.605092592596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41988.997546296298</v>
      </c>
      <c r="T3483" s="10">
        <f t="shared" si="329"/>
        <v>42005.997546296298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41915.512835648144</v>
      </c>
      <c r="T3497" s="10">
        <f t="shared" si="329"/>
        <v>41944.470833333333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42511.491944444446</v>
      </c>
      <c r="T3499" s="10">
        <f t="shared" si="329"/>
        <v>42523.666666666672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42419.669421296298</v>
      </c>
      <c r="T3502" s="10">
        <f t="shared" si="329"/>
        <v>42435.957638888889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41794.567523148144</v>
      </c>
      <c r="T3519" s="10">
        <f t="shared" si="329"/>
        <v>41824.208333333336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330">E3523/D3523</f>
        <v>1.6942857142857144</v>
      </c>
      <c r="P3523" s="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(J3523/86400)+25569+(-6/24)</f>
        <v>41881.111342592594</v>
      </c>
      <c r="T3523" s="10">
        <f t="shared" ref="T3523:T3586" si="335">(I3523/86400)+25569+(-6/24)</f>
        <v>41911.111342592594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42319.552858796298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42248.390162037038</v>
      </c>
      <c r="T3537" s="10">
        <f t="shared" si="335"/>
        <v>42279.5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41923.104351851856</v>
      </c>
      <c r="T3539" s="10">
        <f t="shared" si="335"/>
        <v>41960.082638888889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42691.233726851853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42115.639652777776</v>
      </c>
      <c r="T3562" s="10">
        <f t="shared" si="335"/>
        <v>42150.864583333328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42221.525000000001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42236.373252314814</v>
      </c>
      <c r="T3566" s="10">
        <f t="shared" si="335"/>
        <v>42282.416666666672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41976.081979166665</v>
      </c>
      <c r="T3572" s="10">
        <f t="shared" si="335"/>
        <v>42004.041666666672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41926.692685185189</v>
      </c>
      <c r="T3576" s="10">
        <f t="shared" si="335"/>
        <v>41956.734351851846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336">E3587/D3587</f>
        <v>1.1911764705882353</v>
      </c>
      <c r="P3587" s="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(J3587/86400)+25569+(-6/24)</f>
        <v>41964.466319444444</v>
      </c>
      <c r="T3587" s="10">
        <f t="shared" ref="T3587:T3650" si="341">(I3587/86400)+25569+(-6/24)</f>
        <v>41994.466319444444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42506.459374999999</v>
      </c>
      <c r="T3610" s="10">
        <f t="shared" si="341"/>
        <v>42538.333333333328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42429.741724537038</v>
      </c>
      <c r="T3611" s="10">
        <f t="shared" si="341"/>
        <v>42459.700057870374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41789.476979166662</v>
      </c>
      <c r="T3614" s="10">
        <f t="shared" si="341"/>
        <v>41799.476979166662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42660.882245370369</v>
      </c>
      <c r="T3621" s="10">
        <f t="shared" si="341"/>
        <v>42693.666666666672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42545.524189814816</v>
      </c>
      <c r="T3626" s="10">
        <f t="shared" si="341"/>
        <v>42605.524189814816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42226.444780092592</v>
      </c>
      <c r="T3638" s="10">
        <f t="shared" si="341"/>
        <v>42261.444780092592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41899.377071759256</v>
      </c>
      <c r="T3643" s="10">
        <f t="shared" si="341"/>
        <v>41916.958333333336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342">E3651/D3651</f>
        <v>1.04</v>
      </c>
      <c r="P3651" s="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(J3651/86400)+25569+(-6/24)</f>
        <v>41780.462893518517</v>
      </c>
      <c r="T3651" s="10">
        <f t="shared" ref="T3651:T3714" si="347">(I3651/86400)+25569+(-6/24)</f>
        <v>41806.462893518517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42737.660138888888</v>
      </c>
      <c r="T3658" s="10">
        <f t="shared" si="347"/>
        <v>42767.707638888889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42499.379849537036</v>
      </c>
      <c r="T3659" s="10">
        <f t="shared" si="347"/>
        <v>42522.654166666667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42173.720127314809</v>
      </c>
      <c r="T3669" s="10">
        <f t="shared" si="347"/>
        <v>42203.720127314809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41802.324282407411</v>
      </c>
      <c r="T3679" s="10">
        <f t="shared" si="347"/>
        <v>41822.915972222225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42627.204097222224</v>
      </c>
      <c r="T3682" s="10">
        <f t="shared" si="347"/>
        <v>42648.204097222224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41940.348182870366</v>
      </c>
      <c r="T3692" s="10">
        <f t="shared" si="347"/>
        <v>41970.389849537038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41809.892199074078</v>
      </c>
      <c r="T3710" s="10">
        <f t="shared" si="347"/>
        <v>41823.892199074078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42133.922071759254</v>
      </c>
      <c r="T3714" s="10">
        <f t="shared" si="347"/>
        <v>42155.040972222225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348">E3715/D3715</f>
        <v>1.0149999999999999</v>
      </c>
      <c r="P3715" s="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(J3715/86400)+25569+(-6/24)</f>
        <v>42505.488032407404</v>
      </c>
      <c r="T3715" s="10">
        <f t="shared" ref="T3715:T3778" si="353">(I3715/86400)+25569+(-6/24)</f>
        <v>42525.488032407404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42118.306331018517</v>
      </c>
      <c r="T3716" s="10">
        <f t="shared" si="353"/>
        <v>42149.915972222225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41943.503032407403</v>
      </c>
      <c r="T3725" s="10">
        <f t="shared" si="353"/>
        <v>41973.544699074075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42465.241435185184</v>
      </c>
      <c r="T3726" s="10">
        <f t="shared" si="353"/>
        <v>42494.708333333328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42461.890868055554</v>
      </c>
      <c r="T3728" s="10">
        <f t="shared" si="353"/>
        <v>42489.625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41831.447939814811</v>
      </c>
      <c r="T3747" s="10">
        <f t="shared" si="353"/>
        <v>41861.447939814811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42462.743900462963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41747.221504629633</v>
      </c>
      <c r="T3760" s="10">
        <f t="shared" si="353"/>
        <v>41777.958333333336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42518.775000000001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42655.755173611113</v>
      </c>
      <c r="T3775" s="10">
        <f t="shared" si="353"/>
        <v>42688.838888888888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354">E3779/D3779</f>
        <v>1.4319999999999999</v>
      </c>
      <c r="P3779" s="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(J3779/86400)+25569+(-6/24)</f>
        <v>41886.861354166671</v>
      </c>
      <c r="T3779" s="10">
        <f t="shared" ref="T3779:T3842" si="359">(I3779/86400)+25569+(-6/24)</f>
        <v>41908.916666666664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42455.443749999999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42198.587500000001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42546.612233796295</v>
      </c>
      <c r="T3784" s="10">
        <f t="shared" si="359"/>
        <v>42575.708333333328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41831.472777777773</v>
      </c>
      <c r="T3800" s="10">
        <f t="shared" si="359"/>
        <v>41861.472777777773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42004.319293981476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41963.622361111113</v>
      </c>
      <c r="T3835" s="10">
        <f t="shared" si="359"/>
        <v>41974.547916666663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42154.892638888894</v>
      </c>
      <c r="T3841" s="10">
        <f t="shared" si="359"/>
        <v>42214.892638888894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60">E3843/D3843</f>
        <v>8.72E-2</v>
      </c>
      <c r="P3843" s="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(J3843/86400)+25569+(-6/24)</f>
        <v>41780.535729166666</v>
      </c>
      <c r="T3843" s="10">
        <f t="shared" ref="T3843:T3906" si="365">(I3843/86400)+25569+(-6/24)</f>
        <v>41840.535729166666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42248.377013888894</v>
      </c>
      <c r="T3847" s="10">
        <f t="shared" si="365"/>
        <v>42278.377013888894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42128.181064814809</v>
      </c>
      <c r="T3860" s="10">
        <f t="shared" si="365"/>
        <v>42146.625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41833.410995370374</v>
      </c>
      <c r="T3862" s="10">
        <f t="shared" si="365"/>
        <v>41863.410995370374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41865.409780092596</v>
      </c>
      <c r="T3870" s="10">
        <f t="shared" si="365"/>
        <v>41890.409780092596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41792.922199074077</v>
      </c>
      <c r="T3872" s="10">
        <f t="shared" si="365"/>
        <v>41822.922199074077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41867.402280092589</v>
      </c>
      <c r="T3894" s="10">
        <f t="shared" si="365"/>
        <v>41875.041666666664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41843.525011574078</v>
      </c>
      <c r="T3901" s="10">
        <f t="shared" si="365"/>
        <v>41863.525011574078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42317.576377314814</v>
      </c>
      <c r="T3903" s="10">
        <f t="shared" si="365"/>
        <v>42357.576377314814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66">E3907/D3907</f>
        <v>0.11533333333333333</v>
      </c>
      <c r="P3907" s="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(J3907/86400)+25569+(-6/24)</f>
        <v>42124.373877314814</v>
      </c>
      <c r="T3907" s="10">
        <f t="shared" ref="T3907:T3970" si="371">(I3907/86400)+25569+(-6/24)</f>
        <v>42166.708333333328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42114.568935185191</v>
      </c>
      <c r="T3916" s="10">
        <f t="shared" si="371"/>
        <v>42134.707638888889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42687.178935185184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42221.406782407408</v>
      </c>
      <c r="T3937" s="10">
        <f t="shared" si="371"/>
        <v>42281.406782407408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42151.655717592592</v>
      </c>
      <c r="T3940" s="10">
        <f t="shared" si="371"/>
        <v>42182.655717592592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41829.075497685189</v>
      </c>
      <c r="T3950" s="10">
        <f t="shared" si="371"/>
        <v>41889.075497685189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42513.726319444446</v>
      </c>
      <c r="T3959" s="10">
        <f t="shared" si="371"/>
        <v>42559.726319444446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41816.700370370367</v>
      </c>
      <c r="T3960" s="10">
        <f t="shared" si="371"/>
        <v>41853.333333333336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72">E3971/D3971</f>
        <v>7.4690265486725665E-2</v>
      </c>
      <c r="P3971" s="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(J3971/86400)+25569+(-6/24)</f>
        <v>42601.604699074072</v>
      </c>
      <c r="T3971" s="10">
        <f t="shared" ref="T3971:T4034" si="377">(I3971/86400)+25569+(-6/24)</f>
        <v>42610.913194444445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42447.613553240742</v>
      </c>
      <c r="T3972" s="10">
        <f t="shared" si="377"/>
        <v>42477.613553240742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41920.713472222225</v>
      </c>
      <c r="T3986" s="10">
        <f t="shared" si="377"/>
        <v>41950.75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41950.016944444447</v>
      </c>
      <c r="T3998" s="10">
        <f t="shared" si="377"/>
        <v>41963.419444444444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41877.436111111107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42174.530821759261</v>
      </c>
      <c r="T4017" s="10">
        <f t="shared" si="377"/>
        <v>42204.530821759261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41990.334108796298</v>
      </c>
      <c r="T4024" s="10">
        <f t="shared" si="377"/>
        <v>42035.870833333334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42408.749571759261</v>
      </c>
      <c r="T4025" s="10">
        <f t="shared" si="377"/>
        <v>42453.707905092597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</v>
      </c>
      <c r="T4031" s="10">
        <f t="shared" si="377"/>
        <v>42351.77511574074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42403.53402777778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78">E4035/D4035</f>
        <v>0.25698702928870293</v>
      </c>
      <c r="P4035" s="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(J4035/86400)+25569+(-6/24)</f>
        <v>42614.018796296295</v>
      </c>
      <c r="T4035" s="10">
        <f t="shared" ref="T4035:T4098" si="383">(I4035/86400)+25569+(-6/24)</f>
        <v>42645.125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41903.632951388892</v>
      </c>
      <c r="T4037" s="10">
        <f t="shared" si="383"/>
        <v>41933.632951388892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41804.687083333338</v>
      </c>
      <c r="T4038" s="10">
        <f t="shared" si="383"/>
        <v>41821.6875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42496.820775462962</v>
      </c>
      <c r="T4039" s="10">
        <f t="shared" si="383"/>
        <v>42514.350694444445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41869.548726851848</v>
      </c>
      <c r="T4040" s="10">
        <f t="shared" si="383"/>
        <v>41929.548726851848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41761.560150462959</v>
      </c>
      <c r="T4053" s="10">
        <f t="shared" si="383"/>
        <v>41768.036805555559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42534.683321759258</v>
      </c>
      <c r="T4058" s="10">
        <f t="shared" si="383"/>
        <v>42554.582638888889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42078.095208333332</v>
      </c>
      <c r="T4075" s="10">
        <f t="shared" si="383"/>
        <v>42132.916666666672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41905.545706018514</v>
      </c>
      <c r="T4078" s="10">
        <f t="shared" si="383"/>
        <v>41933.577083333337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42535.537499999999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42098.903321759259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42794.118750000001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84">E4099/D4099</f>
        <v>0</v>
      </c>
      <c r="P4099" s="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(J4099/86400)+25569+(-6/24)</f>
        <v>42344.574502314819</v>
      </c>
      <c r="T4099" s="10">
        <f t="shared" ref="T4099:T4115" si="389">(I4099/86400)+25569+(-6/24)</f>
        <v>42400.746527777781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42766.781678240739</v>
      </c>
      <c r="T4110" s="10">
        <f t="shared" si="389"/>
        <v>42796.958333333328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42512.376747685186</v>
      </c>
      <c r="T4112" s="10">
        <f t="shared" si="389"/>
        <v>42572.376747685186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autoFilter ref="A1:R4115" xr:uid="{471BF005-DBF2-4360-B742-C6E9403BC96E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39BD-6401-44AF-B3B0-FFBD98B5B217}">
  <dimension ref="A1:F14"/>
  <sheetViews>
    <sheetView workbookViewId="0">
      <selection activeCell="E17" sqref="E17"/>
    </sheetView>
  </sheetViews>
  <sheetFormatPr defaultRowHeight="14.4" x14ac:dyDescent="0.3"/>
  <cols>
    <col min="1" max="1" width="11.33203125" bestFit="1" customWidth="1"/>
    <col min="2" max="2" width="8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6" t="s">
        <v>8223</v>
      </c>
      <c r="B1" t="s">
        <v>8322</v>
      </c>
    </row>
    <row r="3" spans="1:6" x14ac:dyDescent="0.3">
      <c r="A3" s="6" t="s">
        <v>8325</v>
      </c>
      <c r="B3" s="6" t="s">
        <v>8324</v>
      </c>
    </row>
    <row r="4" spans="1:6" x14ac:dyDescent="0.3">
      <c r="A4" s="6" t="s">
        <v>8323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2630-003E-45A5-9585-862DF8F7814E}">
  <dimension ref="A1:F47"/>
  <sheetViews>
    <sheetView tabSelected="1" workbookViewId="0">
      <selection activeCell="E14" sqref="E14"/>
    </sheetView>
  </sheetViews>
  <sheetFormatPr defaultRowHeight="14.4" x14ac:dyDescent="0.3"/>
  <cols>
    <col min="1" max="1" width="15.5546875" bestFit="1" customWidth="1"/>
    <col min="2" max="2" width="8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6" t="s">
        <v>8223</v>
      </c>
      <c r="B1" t="s">
        <v>8322</v>
      </c>
    </row>
    <row r="2" spans="1:6" x14ac:dyDescent="0.3">
      <c r="A2" s="6" t="s">
        <v>8308</v>
      </c>
      <c r="B2" t="s">
        <v>8322</v>
      </c>
    </row>
    <row r="4" spans="1:6" x14ac:dyDescent="0.3">
      <c r="A4" s="6" t="s">
        <v>8325</v>
      </c>
      <c r="B4" s="6" t="s">
        <v>8324</v>
      </c>
    </row>
    <row r="5" spans="1:6" x14ac:dyDescent="0.3">
      <c r="A5" s="6" t="s">
        <v>8329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7" t="s">
        <v>8366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8367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8368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8369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8370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8371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8372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8373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8374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8375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8376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8377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8378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8379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8380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8381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8382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8383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8326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8384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8385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8386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8387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8388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8327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8389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8390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8391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8392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8393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8394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8395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8396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8328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8397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8398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8399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8400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8401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8402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8403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C9ACD-1337-40D2-9C00-DD3E756FF9C7}">
  <dimension ref="A1:F18"/>
  <sheetViews>
    <sheetView workbookViewId="0">
      <selection activeCell="E12" sqref="E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8322</v>
      </c>
    </row>
    <row r="2" spans="1:6" x14ac:dyDescent="0.3">
      <c r="A2" s="6" t="s">
        <v>8345</v>
      </c>
      <c r="B2" t="s">
        <v>8322</v>
      </c>
    </row>
    <row r="4" spans="1:6" x14ac:dyDescent="0.3">
      <c r="A4" s="6" t="s">
        <v>8344</v>
      </c>
      <c r="B4" s="6" t="s">
        <v>8310</v>
      </c>
    </row>
    <row r="5" spans="1:6" x14ac:dyDescent="0.3">
      <c r="A5" s="6" t="s">
        <v>8321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8320</v>
      </c>
    </row>
    <row r="6" spans="1:6" x14ac:dyDescent="0.3">
      <c r="A6" s="11" t="s">
        <v>8338</v>
      </c>
      <c r="B6" s="13">
        <v>34</v>
      </c>
      <c r="C6" s="13">
        <v>148</v>
      </c>
      <c r="D6" s="13">
        <v>2</v>
      </c>
      <c r="E6" s="13">
        <v>184</v>
      </c>
      <c r="F6" s="13">
        <v>368</v>
      </c>
    </row>
    <row r="7" spans="1:6" x14ac:dyDescent="0.3">
      <c r="A7" s="11" t="s">
        <v>8339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1" t="s">
        <v>8340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3">
      <c r="A9" s="11" t="s">
        <v>8341</v>
      </c>
      <c r="B9" s="13">
        <v>27</v>
      </c>
      <c r="C9" s="13">
        <v>102</v>
      </c>
      <c r="D9" s="13"/>
      <c r="E9" s="13">
        <v>193</v>
      </c>
      <c r="F9" s="13">
        <v>322</v>
      </c>
    </row>
    <row r="10" spans="1:6" x14ac:dyDescent="0.3">
      <c r="A10" s="11" t="s">
        <v>8332</v>
      </c>
      <c r="B10" s="13">
        <v>26</v>
      </c>
      <c r="C10" s="13">
        <v>126</v>
      </c>
      <c r="D10" s="13"/>
      <c r="E10" s="13">
        <v>232</v>
      </c>
      <c r="F10" s="13">
        <v>384</v>
      </c>
    </row>
    <row r="11" spans="1:6" x14ac:dyDescent="0.3">
      <c r="A11" s="11" t="s">
        <v>8342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3">
      <c r="A12" s="11" t="s">
        <v>8333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3">
      <c r="A13" s="11" t="s">
        <v>8334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3">
      <c r="A14" s="11" t="s">
        <v>8335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3">
      <c r="A15" s="11" t="s">
        <v>8336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3">
      <c r="A16" s="11" t="s">
        <v>8337</v>
      </c>
      <c r="B16" s="13">
        <v>37</v>
      </c>
      <c r="C16" s="13">
        <v>114</v>
      </c>
      <c r="D16" s="13"/>
      <c r="E16" s="13">
        <v>180</v>
      </c>
      <c r="F16" s="13">
        <v>331</v>
      </c>
    </row>
    <row r="17" spans="1:6" x14ac:dyDescent="0.3">
      <c r="A17" s="11" t="s">
        <v>8343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3">
      <c r="A18" s="11" t="s">
        <v>8320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590D0-B8F4-44E1-A375-46470CC3AF70}">
  <dimension ref="A1:H13"/>
  <sheetViews>
    <sheetView workbookViewId="0">
      <selection activeCell="J8" sqref="J8:J9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18.6640625" bestFit="1" customWidth="1"/>
  </cols>
  <sheetData>
    <row r="1" spans="1:8" x14ac:dyDescent="0.3">
      <c r="A1" t="s">
        <v>8346</v>
      </c>
      <c r="B1" t="s">
        <v>8347</v>
      </c>
      <c r="C1" t="s">
        <v>8348</v>
      </c>
      <c r="D1" t="s">
        <v>8349</v>
      </c>
      <c r="E1" t="s">
        <v>8350</v>
      </c>
      <c r="F1" t="s">
        <v>8351</v>
      </c>
      <c r="G1" t="s">
        <v>8352</v>
      </c>
      <c r="H1" t="s">
        <v>8353</v>
      </c>
    </row>
    <row r="2" spans="1:8" x14ac:dyDescent="0.3">
      <c r="A2" t="s">
        <v>8354</v>
      </c>
      <c r="B2">
        <f>COUNTIFS(Detail!$F$2:$F$4115,"successful",Detail!$D$2:$D$4115,"&lt;1000")</f>
        <v>322</v>
      </c>
      <c r="C2">
        <f>COUNTIFS(Detail!$F$2:$F$4115,"failed",Detail!$D$2:$D$4115,"&lt;1000")</f>
        <v>113</v>
      </c>
      <c r="D2">
        <f>COUNTIFS(Detail!$F$2:$F$4115,"canceled",Detail!$D$2:$D$4115,"&lt;1000")</f>
        <v>18</v>
      </c>
      <c r="E2">
        <f>SUM(B2:D2)</f>
        <v>453</v>
      </c>
      <c r="F2" s="4">
        <f>B2/$E2</f>
        <v>0.71081677704194257</v>
      </c>
      <c r="G2" s="4">
        <f>C2/$E2</f>
        <v>0.24944812362030905</v>
      </c>
      <c r="H2" s="4">
        <f>D2/$E2</f>
        <v>3.9735099337748346E-2</v>
      </c>
    </row>
    <row r="3" spans="1:8" x14ac:dyDescent="0.3">
      <c r="A3" t="s">
        <v>8355</v>
      </c>
      <c r="B3">
        <f>COUNTIFS(Detail!$F$2:$F$4115,"successful",Detail!$D$2:$D$4115,"&gt;=1000",Detail!$D$2:$D$4115,"&lt;=4999")</f>
        <v>932</v>
      </c>
      <c r="C3">
        <f>COUNTIFS(Detail!$F$2:$F$4115,"failed",Detail!$D$2:$D$4115,"&gt;=1000",Detail!$D$2:$D$4115,"&lt;=4999")</f>
        <v>420</v>
      </c>
      <c r="D3">
        <f>COUNTIFS(Detail!$F$2:$F$4115,"canceled",Detail!$D$2:$D$4115,"&gt;=1000",Detail!$D$2:$D$4115,"&lt;=4999")</f>
        <v>60</v>
      </c>
      <c r="E3">
        <f t="shared" ref="E3:E13" si="0">SUM(B3:D3)</f>
        <v>1412</v>
      </c>
      <c r="F3" s="4">
        <f t="shared" ref="F3:F13" si="1">B3/$E3</f>
        <v>0.66005665722379603</v>
      </c>
      <c r="G3" s="4">
        <f t="shared" ref="G3:G13" si="2">C3/$E3</f>
        <v>0.29745042492917845</v>
      </c>
      <c r="H3" s="4">
        <f t="shared" ref="H3:H13" si="3">D3/$E3</f>
        <v>4.2492917847025496E-2</v>
      </c>
    </row>
    <row r="4" spans="1:8" x14ac:dyDescent="0.3">
      <c r="A4" t="s">
        <v>8356</v>
      </c>
      <c r="B4">
        <f>COUNTIFS(Detail!$F$2:$F$4115,"successful",Detail!$D$2:$D$4115,"&gt;=5000",Detail!$D$2:$D$4115,"&lt;=9999")</f>
        <v>381</v>
      </c>
      <c r="C4">
        <f>COUNTIFS(Detail!$F$2:$F$4115,"failed",Detail!$D$2:$D$4115,"&gt;=5000",Detail!$D$2:$D$4115,"&lt;=9999")</f>
        <v>283</v>
      </c>
      <c r="D4">
        <f>COUNTIFS(Detail!$F$2:$F$4115,"canceled",Detail!$D$2:$D$4115,"&gt;=5000",Detail!$D$2:$D$4115,"&lt;=9999")</f>
        <v>52</v>
      </c>
      <c r="E4">
        <f t="shared" si="0"/>
        <v>716</v>
      </c>
      <c r="F4" s="4">
        <f t="shared" si="1"/>
        <v>0.53212290502793291</v>
      </c>
      <c r="G4" s="4">
        <f t="shared" si="2"/>
        <v>0.39525139664804471</v>
      </c>
      <c r="H4" s="4">
        <f t="shared" si="3"/>
        <v>7.2625698324022353E-2</v>
      </c>
    </row>
    <row r="5" spans="1:8" x14ac:dyDescent="0.3">
      <c r="A5" t="s">
        <v>8357</v>
      </c>
      <c r="B5">
        <f>COUNTIFS(Detail!$F$2:$F$4115,"successful",Detail!$D$2:$D$4115,"&gt;=10000",Detail!$D$2:$D$4115,"&lt;=14999")</f>
        <v>168</v>
      </c>
      <c r="C5">
        <f>COUNTIFS(Detail!$F$2:$F$4115,"failed",Detail!$D$2:$D$4115,"&gt;=10000",Detail!$D$2:$D$4115,"&lt;=14999")</f>
        <v>144</v>
      </c>
      <c r="D5">
        <f>COUNTIFS(Detail!$F$2:$F$4115,"canceled",Detail!$D$2:$D$4115,"&gt;=10000",Detail!$D$2:$D$4115,"&lt;=14999")</f>
        <v>40</v>
      </c>
      <c r="E5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8" x14ac:dyDescent="0.3">
      <c r="A6" t="s">
        <v>8358</v>
      </c>
      <c r="B6">
        <f>COUNTIFS(Detail!$F$2:$F$4115,"successful",Detail!$D$2:$D$4115,"&gt;=15000",Detail!$D$2:$D$4115,"&lt;=19999")</f>
        <v>94</v>
      </c>
      <c r="C6">
        <f>COUNTIFS(Detail!$F$2:$F$4115,"failed",Detail!$D$2:$D$4115,"&gt;=15000",Detail!$D$2:$D$4115,"&lt;=19999")</f>
        <v>90</v>
      </c>
      <c r="D6">
        <f>COUNTIFS(Detail!$F$2:$F$4115,"canceled",Detail!$D$2:$D$4115,"&gt;=15000",Detail!$D$2:$D$4115,"&lt;=19999")</f>
        <v>17</v>
      </c>
      <c r="E6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8" x14ac:dyDescent="0.3">
      <c r="A7" t="s">
        <v>8359</v>
      </c>
      <c r="B7">
        <f>COUNTIFS(Detail!$F$2:$F$4115,"successful",Detail!$D$2:$D$4115,"&gt;=20000",Detail!$D$2:$D$4115,"&lt;=24999")</f>
        <v>62</v>
      </c>
      <c r="C7">
        <f>COUNTIFS(Detail!$F$2:$F$4115,"failed",Detail!$D$2:$D$4115,"&gt;=20000",Detail!$D$2:$D$4115,"&lt;=24999")</f>
        <v>72</v>
      </c>
      <c r="D7">
        <f>COUNTIFS(Detail!$F$2:$F$4115,"canceled",Detail!$D$2:$D$4115,"&gt;=20000",Detail!$D$2:$D$4115,"&lt;=24999")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8" x14ac:dyDescent="0.3">
      <c r="A8" t="s">
        <v>8360</v>
      </c>
      <c r="B8">
        <f>COUNTIFS(Detail!$F$2:$F$4115,"successful",Detail!$D$2:$D$4115,"&gt;=25000",Detail!$D$2:$D$4115,"&lt;=29999")</f>
        <v>55</v>
      </c>
      <c r="C8">
        <f>COUNTIFS(Detail!$F$2:$F$4115,"failed",Detail!$D$2:$D$4115,"&gt;=25000",Detail!$D$2:$D$4115,"&lt;=29999")</f>
        <v>64</v>
      </c>
      <c r="D8">
        <f>COUNTIFS(Detail!$F$2:$F$4115,"canceled",Detail!$D$2:$D$4115,"&gt;=25000",Detail!$D$2:$D$4115,"&lt;=29999")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8" x14ac:dyDescent="0.3">
      <c r="A9" t="s">
        <v>8361</v>
      </c>
      <c r="B9">
        <f>COUNTIFS(Detail!$F$2:$F$4115,"successful",Detail!$D$2:$D$4115,"&gt;=30000",Detail!$D$2:$D$4115,"&lt;=34999")</f>
        <v>32</v>
      </c>
      <c r="C9">
        <f>COUNTIFS(Detail!$F$2:$F$4115,"failed",Detail!$D$2:$D$4115,"&gt;=30000",Detail!$D$2:$D$4115,"&lt;=34999")</f>
        <v>37</v>
      </c>
      <c r="D9">
        <f>COUNTIFS(Detail!$F$2:$F$4115,"canceled",Detail!$D$2:$D$4115,"&gt;=30000",Detail!$D$2:$D$4115,"&lt;=34999")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8" x14ac:dyDescent="0.3">
      <c r="A10" t="s">
        <v>8362</v>
      </c>
      <c r="B10">
        <f>COUNTIFS(Detail!$F$2:$F$4115,"successful",Detail!$D$2:$D$4115,"&gt;=35000",Detail!$D$2:$D$4115,"&lt;=39999")</f>
        <v>26</v>
      </c>
      <c r="C10">
        <f>COUNTIFS(Detail!$F$2:$F$4115,"failed",Detail!$D$2:$D$4115,"&gt;=35000",Detail!$D$2:$D$4115,"&lt;=39999")</f>
        <v>22</v>
      </c>
      <c r="D10">
        <f>COUNTIFS(Detail!$F$2:$F$4115,"canceled",Detail!$D$2:$D$4115,"&gt;=35000",Detail!$D$2:$D$4115,"&lt;=39999")</f>
        <v>7</v>
      </c>
      <c r="E10">
        <f t="shared" si="0"/>
        <v>55</v>
      </c>
      <c r="F10" s="4">
        <f>B10/$E10</f>
        <v>0.47272727272727272</v>
      </c>
      <c r="G10" s="4">
        <f t="shared" si="2"/>
        <v>0.4</v>
      </c>
      <c r="H10" s="4">
        <f t="shared" si="3"/>
        <v>0.12727272727272726</v>
      </c>
    </row>
    <row r="11" spans="1:8" x14ac:dyDescent="0.3">
      <c r="A11" t="s">
        <v>8363</v>
      </c>
      <c r="B11">
        <f>COUNTIFS(Detail!$F$2:$F$4115,"successful",Detail!$D$2:$D$4115,"&gt;=40000",Detail!$D$2:$D$4115,"&lt;=44999")</f>
        <v>21</v>
      </c>
      <c r="C11">
        <f>COUNTIFS(Detail!$F$2:$F$4115,"failed",Detail!$D$2:$D$4115,"&gt;=40000",Detail!$D$2:$D$4115,"&lt;=44999")</f>
        <v>16</v>
      </c>
      <c r="D11">
        <f>COUNTIFS(Detail!$F$2:$F$4115,"canceled",Detail!$D$2:$D$4115,"&gt;=40000",Detail!$D$2:$D$4115,"&lt;=44999")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8" x14ac:dyDescent="0.3">
      <c r="A12" t="s">
        <v>8364</v>
      </c>
      <c r="B12">
        <f>COUNTIFS(Detail!$F$2:$F$4115,"successful",Detail!$D$2:$D$4115,"&gt;=45000",Detail!$D$2:$D$4115,"&lt;=49999")</f>
        <v>6</v>
      </c>
      <c r="C12">
        <f>COUNTIFS(Detail!$F$2:$F$4115,"failed",Detail!$D$2:$D$4115,"&gt;=45000",Detail!$D$2:$D$4115,"&lt;=49999")</f>
        <v>11</v>
      </c>
      <c r="D12">
        <f>COUNTIFS(Detail!$F$2:$F$4115,"canceled",Detail!$D$2:$D$4115,"&gt;=45000",Detail!$D$2:$D$4115,"&lt;=49999")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8" x14ac:dyDescent="0.3">
      <c r="A13" t="s">
        <v>8365</v>
      </c>
      <c r="B13">
        <f>COUNTIFS(Detail!$F$2:$F$4115,"successful",Detail!$D$2:$D$4115,"&gt;=50000")</f>
        <v>86</v>
      </c>
      <c r="C13">
        <f>COUNTIFS(Detail!$F$2:$F$4115,"failed",Detail!$D$2:$D$4115,"&gt;=50000")</f>
        <v>258</v>
      </c>
      <c r="D13">
        <f>COUNTIFS(Detail!$F$2:$F$4115,"canceled",Detail!$D$2:$D$4115,"&gt;=50000")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Detail</vt:lpstr>
      <vt:lpstr>Category Pivot</vt:lpstr>
      <vt:lpstr>SubCategory Pivot</vt:lpstr>
      <vt:lpstr>Date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Obermire</cp:lastModifiedBy>
  <dcterms:created xsi:type="dcterms:W3CDTF">2017-04-20T15:17:24Z</dcterms:created>
  <dcterms:modified xsi:type="dcterms:W3CDTF">2018-08-13T23:31:27Z</dcterms:modified>
</cp:coreProperties>
</file>