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e_000\Documents\Programs\Lisp\mobius-num\tests\"/>
    </mc:Choice>
  </mc:AlternateContent>
  <bookViews>
    <workbookView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7" i="1" l="1" a="1"/>
  <c r="T8" i="1" s="1"/>
  <c r="T16" i="1" a="1"/>
  <c r="T16" i="1" s="1"/>
  <c r="Q16" i="1" a="1"/>
  <c r="Q16" i="1" s="1"/>
  <c r="B21" i="1"/>
  <c r="N16" i="1" a="1"/>
  <c r="N16" i="1" s="1"/>
  <c r="K16" i="1" a="1"/>
  <c r="K16" i="1" s="1"/>
  <c r="B20" i="1"/>
  <c r="H16" i="1" a="1"/>
  <c r="H16" i="1" s="1"/>
  <c r="E16" i="1" a="1"/>
  <c r="E16" i="1" s="1"/>
  <c r="B19" i="1"/>
  <c r="B18" i="1"/>
  <c r="T12" i="1" a="1"/>
  <c r="T12" i="1" s="1"/>
  <c r="Q12" i="1" a="1"/>
  <c r="Q12" i="1" s="1"/>
  <c r="B17" i="1"/>
  <c r="N12" i="1" a="1"/>
  <c r="N12" i="1" s="1"/>
  <c r="K12" i="1" a="1"/>
  <c r="K12" i="1" s="1"/>
  <c r="B16" i="1"/>
  <c r="H12" i="1" a="1"/>
  <c r="H12" i="1" s="1"/>
  <c r="E12" i="1" a="1"/>
  <c r="E12" i="1" s="1"/>
  <c r="B15" i="1"/>
  <c r="B14" i="1"/>
  <c r="O7" i="1" a="1"/>
  <c r="O7" i="1" s="1"/>
  <c r="L7" i="1" a="1"/>
  <c r="L7" i="1" s="1"/>
  <c r="F9" i="1"/>
  <c r="E8" i="1"/>
  <c r="E7" i="1"/>
  <c r="D7" i="1"/>
  <c r="I8" i="1" s="1"/>
  <c r="D4" i="1"/>
  <c r="D3" i="1"/>
  <c r="D2" i="1"/>
  <c r="D9" i="1" s="1"/>
  <c r="T9" i="1" l="1"/>
  <c r="T7" i="1"/>
  <c r="T18" i="1"/>
  <c r="T17" i="1"/>
  <c r="Q18" i="1"/>
  <c r="Q17" i="1"/>
  <c r="N18" i="1"/>
  <c r="N17" i="1"/>
  <c r="K18" i="1"/>
  <c r="K17" i="1"/>
  <c r="H18" i="1"/>
  <c r="H17" i="1"/>
  <c r="E18" i="1"/>
  <c r="E17" i="1"/>
  <c r="T14" i="1"/>
  <c r="T13" i="1"/>
  <c r="Q14" i="1"/>
  <c r="Q13" i="1"/>
  <c r="N14" i="1"/>
  <c r="N13" i="1"/>
  <c r="K14" i="1"/>
  <c r="K13" i="1"/>
  <c r="H14" i="1"/>
  <c r="H13" i="1"/>
  <c r="E14" i="1"/>
  <c r="E13" i="1"/>
  <c r="O9" i="1"/>
  <c r="O8" i="1"/>
  <c r="L9" i="1"/>
  <c r="L8" i="1"/>
</calcChain>
</file>

<file path=xl/sharedStrings.xml><?xml version="1.0" encoding="utf-8"?>
<sst xmlns="http://schemas.openxmlformats.org/spreadsheetml/2006/main" count="32" uniqueCount="27">
  <si>
    <t>x</t>
  </si>
  <si>
    <t>y</t>
  </si>
  <si>
    <t>z</t>
  </si>
  <si>
    <t>f</t>
  </si>
  <si>
    <t>Df</t>
  </si>
  <si>
    <t>det(Df)</t>
  </si>
  <si>
    <t>Df*v</t>
  </si>
  <si>
    <t>rho0</t>
  </si>
  <si>
    <t>alpha</t>
  </si>
  <si>
    <t>omega0</t>
  </si>
  <si>
    <t>rho1</t>
  </si>
  <si>
    <t>beta</t>
  </si>
  <si>
    <t>s</t>
  </si>
  <si>
    <t>t</t>
  </si>
  <si>
    <t>omega1</t>
  </si>
  <si>
    <t>r0</t>
  </si>
  <si>
    <t>r1</t>
  </si>
  <si>
    <t>rho2</t>
  </si>
  <si>
    <t>p2</t>
  </si>
  <si>
    <t>p1</t>
  </si>
  <si>
    <t>v1</t>
  </si>
  <si>
    <t>x1</t>
  </si>
  <si>
    <t>v2</t>
  </si>
  <si>
    <t>omega2</t>
  </si>
  <si>
    <t>x2</t>
  </si>
  <si>
    <t>r2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</si>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</sst>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7" formatCode="0.000000000"/>
    <numFmt numFmtId="169" formatCode="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/>
  </sheetViews>
  <sheetFormatPr defaultRowHeight="15" x14ac:dyDescent="0.25"/>
  <cols>
    <col min="4" max="4" width="14.42578125" bestFit="1" customWidth="1"/>
    <col min="5" max="5" width="12.28515625" bestFit="1" customWidth="1"/>
    <col min="6" max="6" width="11.5703125" bestFit="1" customWidth="1"/>
    <col min="20" max="20" width="12.7109375" bestFit="1" customWidth="1"/>
  </cols>
  <sheetData>
    <row r="1" spans="1:20" x14ac:dyDescent="0.25">
      <c r="D1" t="s">
        <v>3</v>
      </c>
    </row>
    <row r="2" spans="1:20" x14ac:dyDescent="0.25">
      <c r="B2" t="s">
        <v>0</v>
      </c>
      <c r="C2">
        <v>0.5</v>
      </c>
      <c r="D2" s="2">
        <f>COS(C2)*EXP(-2*C3)+3*C4</f>
        <v>2.2844582450033013E-2</v>
      </c>
    </row>
    <row r="3" spans="1:20" x14ac:dyDescent="0.25">
      <c r="B3" t="s">
        <v>1</v>
      </c>
      <c r="C3">
        <v>0.5</v>
      </c>
      <c r="D3" s="2">
        <f>C3^2-C2-1</f>
        <v>-1.25</v>
      </c>
    </row>
    <row r="4" spans="1:20" x14ac:dyDescent="0.25">
      <c r="B4" t="s">
        <v>2</v>
      </c>
      <c r="C4">
        <v>-0.1</v>
      </c>
      <c r="D4" s="2">
        <f>C4^3+SIN(C2)+0.000092</f>
        <v>0.47851753860420299</v>
      </c>
    </row>
    <row r="7" spans="1:20" x14ac:dyDescent="0.25">
      <c r="D7" s="1">
        <f>-EXP(-2*C3)*SIN(C2)</f>
        <v>-0.17637079922503196</v>
      </c>
      <c r="E7" s="1">
        <f>-2*EXP(-2*C3)*COS(C2)</f>
        <v>-0.64568916490006611</v>
      </c>
      <c r="F7" s="1">
        <v>3</v>
      </c>
      <c r="L7">
        <f t="array" ref="L7:L9">MMULT(D7:F9,C2:C4)</f>
        <v>-0.71102998206254908</v>
      </c>
      <c r="O7">
        <f t="array" ref="O7:O9">D2:D4-L7:L9</f>
        <v>0.73387456451258215</v>
      </c>
      <c r="R7">
        <v>0.48251949999999999</v>
      </c>
      <c r="T7">
        <f t="array" ref="T7:T9">MMULT(D7:F9,R7:R9)-D2:D4</f>
        <v>-5.3753527129440926E-8</v>
      </c>
    </row>
    <row r="8" spans="1:20" x14ac:dyDescent="0.25">
      <c r="C8" t="s">
        <v>4</v>
      </c>
      <c r="D8" s="1">
        <v>-1</v>
      </c>
      <c r="E8" s="1">
        <f>2*C3</f>
        <v>1</v>
      </c>
      <c r="F8" s="1">
        <v>0</v>
      </c>
      <c r="H8" t="s">
        <v>5</v>
      </c>
      <c r="I8">
        <f>MDETERM(D7:F9)</f>
        <v>-3.0238790205463686</v>
      </c>
      <c r="K8" t="s">
        <v>6</v>
      </c>
      <c r="L8">
        <v>0</v>
      </c>
      <c r="N8" t="s">
        <v>15</v>
      </c>
      <c r="O8">
        <v>-1.25</v>
      </c>
      <c r="Q8" t="s">
        <v>26</v>
      </c>
      <c r="R8">
        <v>-0.76748039999999995</v>
      </c>
      <c r="T8">
        <v>1.0000000005838672E-7</v>
      </c>
    </row>
    <row r="9" spans="1:20" x14ac:dyDescent="0.25">
      <c r="D9" s="1">
        <f>COS(D2)</f>
        <v>0.99973907387420524</v>
      </c>
      <c r="E9" s="1">
        <v>0</v>
      </c>
      <c r="F9" s="1">
        <f>3*C4^2</f>
        <v>3.0000000000000006E-2</v>
      </c>
      <c r="L9">
        <v>0.49686953693710262</v>
      </c>
      <c r="O9">
        <v>-1.8351998332899633E-2</v>
      </c>
      <c r="R9">
        <v>-0.12920229999999999</v>
      </c>
      <c r="T9">
        <v>-9.5479584238944426E-9</v>
      </c>
    </row>
    <row r="11" spans="1:20" x14ac:dyDescent="0.25">
      <c r="A11" t="s">
        <v>7</v>
      </c>
      <c r="B11">
        <v>1</v>
      </c>
    </row>
    <row r="12" spans="1:20" x14ac:dyDescent="0.25">
      <c r="A12" t="s">
        <v>8</v>
      </c>
      <c r="B12">
        <v>1</v>
      </c>
      <c r="E12">
        <f t="array" ref="E12:E14">O7:O9</f>
        <v>0.73387456451258215</v>
      </c>
      <c r="H12">
        <f t="array" ref="H12:H14">MMULT(D7:F9,E12:E14)</f>
        <v>0.62262141765237744</v>
      </c>
      <c r="K12">
        <f t="array" ref="K12:K14">O7:O9-($B$16*(H12:H14))</f>
        <v>0.28630659979358564</v>
      </c>
      <c r="N12">
        <f t="array" ref="N12:N14">MMULT(D7:F9,K12:K14)</f>
        <v>-1.8002809891806759</v>
      </c>
      <c r="Q12">
        <f t="array" ref="Q12:Q14">C2:C4+$B$16*(E12:E14)+$B$17*(K12:K14)</f>
        <v>0.96883252728013924</v>
      </c>
      <c r="T12">
        <f t="array" ref="T12:T14">K12:K14-$B$17*(N12:N14)</f>
        <v>-8.2853459955856523E-2</v>
      </c>
    </row>
    <row r="13" spans="1:20" x14ac:dyDescent="0.25">
      <c r="A13" t="s">
        <v>9</v>
      </c>
      <c r="B13">
        <v>1</v>
      </c>
      <c r="D13" t="s">
        <v>19</v>
      </c>
      <c r="E13">
        <v>-1.25</v>
      </c>
      <c r="G13" t="s">
        <v>20</v>
      </c>
      <c r="H13">
        <v>-1.9838745645125822</v>
      </c>
      <c r="J13" t="s">
        <v>12</v>
      </c>
      <c r="K13">
        <v>0.17609726540506765</v>
      </c>
      <c r="M13" t="s">
        <v>13</v>
      </c>
      <c r="N13">
        <v>-0.11020933438851799</v>
      </c>
      <c r="P13" t="s">
        <v>21</v>
      </c>
      <c r="Q13">
        <v>-0.43466555237985871</v>
      </c>
      <c r="S13" t="s">
        <v>16</v>
      </c>
      <c r="T13">
        <v>0.15349807965999815</v>
      </c>
    </row>
    <row r="14" spans="1:20" x14ac:dyDescent="0.25">
      <c r="A14" t="s">
        <v>10</v>
      </c>
      <c r="B14">
        <f>O7*O7+O8*O8+O9*O9</f>
        <v>2.1014086722813428</v>
      </c>
      <c r="E14">
        <v>-1.8351998332899633E-2</v>
      </c>
      <c r="H14">
        <v>0.73313251751565756</v>
      </c>
      <c r="K14">
        <v>-0.54536025637036545</v>
      </c>
      <c r="N14">
        <v>0.26987108723060105</v>
      </c>
      <c r="Q14">
        <v>-1.3623426564938756E-3</v>
      </c>
      <c r="T14">
        <v>-0.49002132467835435</v>
      </c>
    </row>
    <row r="15" spans="1:20" x14ac:dyDescent="0.25">
      <c r="A15" t="s">
        <v>11</v>
      </c>
      <c r="B15">
        <f>B14/B11*B12/B13</f>
        <v>2.1014086722813428</v>
      </c>
    </row>
    <row r="16" spans="1:20" x14ac:dyDescent="0.25">
      <c r="A16" t="s">
        <v>8</v>
      </c>
      <c r="B16">
        <f>B14/(O7*H12+O8*H13+O9*H14)</f>
        <v>0.7188444727882507</v>
      </c>
      <c r="E16">
        <f t="array" ref="E16:E18">T12:T14+$B$19*(E12:E14-$B$17*(H12:H14))</f>
        <v>0.26737851383916444</v>
      </c>
      <c r="H16">
        <f t="array" ref="H16:H18">MMULT(D7:F9,E16:E18)</f>
        <v>-1.0204932512963605</v>
      </c>
      <c r="K16">
        <f t="array" ref="K16:K18">T12:T14-B20*(H16:H18)</f>
        <v>-1.1609322906674628</v>
      </c>
      <c r="N16">
        <f t="array" ref="N16:N18">MMULT(D7:F9,K16:K18)</f>
        <v>-2.1629132368875315E-2</v>
      </c>
      <c r="Q16">
        <f t="array" ref="Q16:Q18">Q12:Q14+B20*(E16:E18)+B21*(K16:K18)</f>
        <v>0.71819261170053339</v>
      </c>
      <c r="T16">
        <f t="array" ref="T16:T18">K16:K18-B21*(N16:N18)</f>
        <v>-1.1615252456012968</v>
      </c>
    </row>
    <row r="17" spans="1:20" x14ac:dyDescent="0.25">
      <c r="A17" t="s">
        <v>14</v>
      </c>
      <c r="B17">
        <f>(N12*K12+N13*K13+N14*K14)/(N12*N12+N13^2+N14^2)</f>
        <v>-0.2050569116532471</v>
      </c>
      <c r="D17" t="s">
        <v>18</v>
      </c>
      <c r="E17">
        <v>-0.52001896635542955</v>
      </c>
      <c r="G17" t="s">
        <v>22</v>
      </c>
      <c r="H17">
        <v>-0.78739748019459399</v>
      </c>
      <c r="J17" t="s">
        <v>12</v>
      </c>
      <c r="K17">
        <v>-0.67833158082536216</v>
      </c>
      <c r="M17" t="s">
        <v>13</v>
      </c>
      <c r="N17">
        <v>0.48260070984210068</v>
      </c>
      <c r="P17" t="s">
        <v>24</v>
      </c>
      <c r="Q17">
        <v>0.13329386654276015</v>
      </c>
      <c r="S17" t="s">
        <v>25</v>
      </c>
      <c r="T17">
        <v>-0.6651012548422266</v>
      </c>
    </row>
    <row r="18" spans="1:20" x14ac:dyDescent="0.25">
      <c r="A18" t="s">
        <v>17</v>
      </c>
      <c r="B18">
        <f>O7*T12+O8*T13+O9*T14</f>
        <v>-0.2436837758848801</v>
      </c>
      <c r="E18">
        <v>-0.43636870041105952</v>
      </c>
      <c r="H18">
        <v>0.25421768678709589</v>
      </c>
      <c r="K18">
        <v>-0.22145834675617088</v>
      </c>
      <c r="N18">
        <v>-1.167273123505234</v>
      </c>
      <c r="Q18">
        <v>0.46570147944958712</v>
      </c>
      <c r="T18">
        <v>-0.25345872226407257</v>
      </c>
    </row>
    <row r="19" spans="1:20" x14ac:dyDescent="0.25">
      <c r="A19" t="s">
        <v>11</v>
      </c>
      <c r="B19">
        <f>B18/B14*B16/B17</f>
        <v>0.4065150426371365</v>
      </c>
    </row>
    <row r="20" spans="1:20" x14ac:dyDescent="0.25">
      <c r="A20" t="s">
        <v>8</v>
      </c>
      <c r="B20">
        <f>B18/(O7*H16+O8*H17+O9*H18)</f>
        <v>-1.0564291624095439</v>
      </c>
    </row>
    <row r="21" spans="1:20" x14ac:dyDescent="0.25">
      <c r="A21" t="s">
        <v>23</v>
      </c>
      <c r="B21">
        <f>(N16*K16+N17*K17+N18*K18)/(N16^2+N17^2+N18^2)</f>
        <v>-2.7414642608926804E-2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Cherkaev</dc:creator>
  <cp:lastModifiedBy>Alexey Cherkaev</cp:lastModifiedBy>
  <dcterms:created xsi:type="dcterms:W3CDTF">2015-11-26T13:05:31Z</dcterms:created>
  <dcterms:modified xsi:type="dcterms:W3CDTF">2015-11-27T09:23:04Z</dcterms:modified>
</cp:coreProperties>
</file>