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sepa.sharepoint.com/sites/BTRProjections/Shared Documents/BTR24/2023 NatComBR Voluntary Supplement/"/>
    </mc:Choice>
  </mc:AlternateContent>
  <xr:revisionPtr revIDLastSave="9" documentId="13_ncr:1_{79206C1D-4A1E-4945-A998-785B313053EC}" xr6:coauthVersionLast="47" xr6:coauthVersionMax="47" xr10:uidLastSave="{B8198A70-9FAD-4F30-8DE1-9D0598104386}"/>
  <bookViews>
    <workbookView xWindow="-108" yWindow="-108" windowWidth="23256" windowHeight="12456" tabRatio="921" activeTab="1" xr2:uid="{00000000-000D-0000-FFFF-FFFF00000000}"/>
  </bookViews>
  <sheets>
    <sheet name="variables" sheetId="8" r:id="rId1"/>
    <sheet name="All Data" sheetId="18" r:id="rId2"/>
    <sheet name="BRVS Tables" sheetId="4" r:id="rId3"/>
    <sheet name="BRCS Tables by Model" sheetId="7" r:id="rId4"/>
    <sheet name="Tech Appendix" sheetId="19" r:id="rId5"/>
    <sheet name="EPS-EI" sheetId="10" r:id="rId6"/>
    <sheet name="GCAM-CGS" sheetId="9" r:id="rId7"/>
    <sheet name="GCAM-PNNL" sheetId="11" r:id="rId8"/>
    <sheet name="MARKAL-NETL" sheetId="12" r:id="rId9"/>
    <sheet name="NEMS-OP" sheetId="13" r:id="rId10"/>
    <sheet name="NEMS-RHG" sheetId="14" r:id="rId11"/>
    <sheet name="REGEN-EPRI" sheetId="15" r:id="rId12"/>
    <sheet name="RIO-REPEAT" sheetId="16" r:id="rId13"/>
    <sheet name="USREP-ReEDS" sheetId="17" r:id="rId14"/>
    <sheet name="GHGI 23 &amp; BR5 Projections" sheetId="5" r:id="rId15"/>
    <sheet name="GWP Conversions" sheetId="6" r:id="rId16"/>
  </sheets>
  <definedNames>
    <definedName name="_xlnm._FilterDatabase" localSheetId="1" hidden="1">'All Data'!$A$1:$M$170</definedName>
    <definedName name="_xlnm._FilterDatabase" localSheetId="5" hidden="1">'EPS-EI'!$A$1:$I$28</definedName>
    <definedName name="_xlnm._FilterDatabase" localSheetId="6" hidden="1">'GCAM-CGS'!$A$1:$I$1</definedName>
    <definedName name="_xlnm._FilterDatabase" localSheetId="7" hidden="1">'GCAM-PNNL'!$A$1:$I$1</definedName>
    <definedName name="_xlnm._FilterDatabase" localSheetId="8" hidden="1">'MARKAL-NETL'!$A$1:$I$1</definedName>
    <definedName name="_xlnm._FilterDatabase" localSheetId="9" hidden="1">'NEMS-OP'!$A$1:$I$1</definedName>
    <definedName name="_xlnm._FilterDatabase" localSheetId="10" hidden="1">'NEMS-RHG'!$A$1:$I$1</definedName>
    <definedName name="_xlnm._FilterDatabase" localSheetId="11" hidden="1">'REGEN-EPRI'!$A$1:$I$1</definedName>
    <definedName name="_xlnm._FilterDatabase" localSheetId="12" hidden="1">'RIO-REPEAT'!$A$1:$I$1</definedName>
    <definedName name="_xlnm._FilterDatabase" localSheetId="13" hidden="1">'USREP-ReEDS'!$A$1:$I$1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AS5" i="7"/>
  <c r="K7" i="4" s="1"/>
  <c r="AT5" i="7"/>
  <c r="AU5" i="7"/>
  <c r="L7" i="4" s="1"/>
  <c r="AR5" i="7"/>
  <c r="J7" i="4" s="1"/>
  <c r="AQ5" i="7"/>
  <c r="AP5" i="7"/>
  <c r="I7" i="4" s="1"/>
  <c r="AO5" i="7"/>
  <c r="H7" i="4" s="1"/>
  <c r="AN5" i="7"/>
  <c r="AM5" i="7"/>
  <c r="K21" i="7"/>
  <c r="L21" i="7"/>
  <c r="M21" i="7"/>
  <c r="Q21" i="7"/>
  <c r="R21" i="7"/>
  <c r="S21" i="7"/>
  <c r="T21" i="7"/>
  <c r="U21" i="7"/>
  <c r="V21" i="7"/>
  <c r="Z21" i="7"/>
  <c r="AA21" i="7"/>
  <c r="AB21" i="7"/>
  <c r="AF21" i="7"/>
  <c r="AG21" i="7"/>
  <c r="AH21" i="7"/>
  <c r="Z12" i="7"/>
  <c r="Z14" i="7" s="1"/>
  <c r="Z22" i="7" s="1"/>
  <c r="AA12" i="7"/>
  <c r="AA14" i="7" s="1"/>
  <c r="AA22" i="7" s="1"/>
  <c r="AB12" i="7"/>
  <c r="AB14" i="7" s="1"/>
  <c r="AB22" i="7" s="1"/>
  <c r="Z20" i="7" l="1"/>
  <c r="AB20" i="7"/>
  <c r="AA20" i="7"/>
  <c r="O13" i="7"/>
  <c r="P13" i="7"/>
  <c r="N13" i="7"/>
  <c r="J12" i="7"/>
  <c r="E22" i="7"/>
  <c r="F22" i="7"/>
  <c r="G22" i="7"/>
  <c r="D22" i="7"/>
  <c r="D21" i="7"/>
  <c r="E21" i="7"/>
  <c r="F21" i="7"/>
  <c r="G21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E15" i="7"/>
  <c r="F15" i="7"/>
  <c r="G15" i="7"/>
  <c r="D15" i="7"/>
  <c r="I14" i="7"/>
  <c r="I22" i="7" s="1"/>
  <c r="J14" i="7"/>
  <c r="J22" i="7" s="1"/>
  <c r="H14" i="7"/>
  <c r="H22" i="7" s="1"/>
  <c r="U33" i="5"/>
  <c r="V33" i="5"/>
  <c r="W33" i="5"/>
  <c r="X33" i="5"/>
  <c r="Y33" i="5"/>
  <c r="Z33" i="5"/>
  <c r="AA33" i="5"/>
  <c r="U34" i="5"/>
  <c r="V34" i="5"/>
  <c r="W34" i="5"/>
  <c r="X34" i="5"/>
  <c r="Y34" i="5"/>
  <c r="Z34" i="5"/>
  <c r="AA34" i="5"/>
  <c r="V32" i="5"/>
  <c r="W32" i="5"/>
  <c r="X32" i="5"/>
  <c r="Y32" i="5"/>
  <c r="Z32" i="5"/>
  <c r="AA32" i="5"/>
  <c r="U32" i="5"/>
  <c r="Q33" i="5"/>
  <c r="R33" i="5"/>
  <c r="P33" i="5"/>
  <c r="P30" i="5"/>
  <c r="H18" i="5"/>
  <c r="I18" i="5"/>
  <c r="G18" i="5"/>
  <c r="G17" i="5"/>
  <c r="H8" i="7"/>
  <c r="AI8" i="7" s="1"/>
  <c r="I8" i="7"/>
  <c r="AJ8" i="7" s="1"/>
  <c r="J8" i="7"/>
  <c r="AK8" i="7" s="1"/>
  <c r="H9" i="7"/>
  <c r="AI9" i="7" s="1"/>
  <c r="I9" i="7"/>
  <c r="AD9" i="7" s="1"/>
  <c r="J9" i="7"/>
  <c r="AH9" i="7" s="1"/>
  <c r="I5" i="7"/>
  <c r="J5" i="7"/>
  <c r="H5" i="7"/>
  <c r="E14" i="7"/>
  <c r="F14" i="7"/>
  <c r="G14" i="7"/>
  <c r="D14" i="7"/>
  <c r="E13" i="7"/>
  <c r="F13" i="7"/>
  <c r="G13" i="7"/>
  <c r="D13" i="7"/>
  <c r="E11" i="7"/>
  <c r="F11" i="7"/>
  <c r="G11" i="7"/>
  <c r="E12" i="7"/>
  <c r="F12" i="7"/>
  <c r="G12" i="7"/>
  <c r="D12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5" i="7"/>
  <c r="F5" i="7"/>
  <c r="G5" i="7"/>
  <c r="D5" i="7"/>
  <c r="V14" i="5"/>
  <c r="W14" i="5"/>
  <c r="X14" i="5"/>
  <c r="Y14" i="5"/>
  <c r="Z14" i="5"/>
  <c r="AA14" i="5"/>
  <c r="V15" i="5"/>
  <c r="W15" i="5"/>
  <c r="X15" i="5"/>
  <c r="V16" i="5"/>
  <c r="W16" i="5"/>
  <c r="X16" i="5"/>
  <c r="Y16" i="5"/>
  <c r="Z16" i="5"/>
  <c r="AA16" i="5"/>
  <c r="U15" i="5"/>
  <c r="U16" i="5"/>
  <c r="U14" i="5"/>
  <c r="Q30" i="5"/>
  <c r="R30" i="5"/>
  <c r="Q15" i="5"/>
  <c r="Z15" i="5" s="1"/>
  <c r="R15" i="5"/>
  <c r="AA15" i="5" s="1"/>
  <c r="P15" i="5"/>
  <c r="Y15" i="5" s="1"/>
  <c r="I30" i="5"/>
  <c r="H30" i="5"/>
  <c r="G30" i="5"/>
  <c r="H15" i="5"/>
  <c r="I13" i="7" s="1"/>
  <c r="X13" i="7" s="1"/>
  <c r="X21" i="7" s="1"/>
  <c r="I15" i="5"/>
  <c r="J13" i="7" s="1"/>
  <c r="AK13" i="7" s="1"/>
  <c r="AK21" i="7" s="1"/>
  <c r="G15" i="5"/>
  <c r="H13" i="7" s="1"/>
  <c r="AI13" i="7" s="1"/>
  <c r="AI21" i="7" s="1"/>
  <c r="P21" i="7" l="1"/>
  <c r="O21" i="7"/>
  <c r="N21" i="7"/>
  <c r="E27" i="7"/>
  <c r="D27" i="7"/>
  <c r="F27" i="7"/>
  <c r="G27" i="7"/>
  <c r="H27" i="7"/>
  <c r="I27" i="7"/>
  <c r="J27" i="7"/>
  <c r="Z27" i="7"/>
  <c r="AA27" i="7"/>
  <c r="AB27" i="7"/>
  <c r="K8" i="7"/>
  <c r="N8" i="7"/>
  <c r="W8" i="7"/>
  <c r="AF8" i="7"/>
  <c r="L9" i="7"/>
  <c r="P8" i="7"/>
  <c r="X9" i="7"/>
  <c r="AG9" i="7"/>
  <c r="O9" i="7"/>
  <c r="AJ9" i="7"/>
  <c r="Q8" i="7"/>
  <c r="W13" i="7"/>
  <c r="W21" i="7" s="1"/>
  <c r="U9" i="7"/>
  <c r="AH8" i="7"/>
  <c r="J17" i="7"/>
  <c r="R9" i="7"/>
  <c r="J20" i="7"/>
  <c r="T8" i="7"/>
  <c r="AC8" i="7"/>
  <c r="V8" i="7"/>
  <c r="J21" i="7"/>
  <c r="M9" i="7"/>
  <c r="O8" i="7"/>
  <c r="S9" i="7"/>
  <c r="U8" i="7"/>
  <c r="Y9" i="7"/>
  <c r="AE9" i="7"/>
  <c r="AG8" i="7"/>
  <c r="AK9" i="7"/>
  <c r="AC13" i="7"/>
  <c r="AC21" i="7" s="1"/>
  <c r="AD13" i="7"/>
  <c r="AD21" i="7" s="1"/>
  <c r="H21" i="7"/>
  <c r="N9" i="7"/>
  <c r="T9" i="7"/>
  <c r="AF9" i="7"/>
  <c r="AE13" i="7"/>
  <c r="AE21" i="7" s="1"/>
  <c r="L8" i="7"/>
  <c r="P9" i="7"/>
  <c r="R8" i="7"/>
  <c r="V9" i="7"/>
  <c r="X8" i="7"/>
  <c r="AD8" i="7"/>
  <c r="AJ13" i="7"/>
  <c r="AJ21" i="7" s="1"/>
  <c r="J16" i="7"/>
  <c r="J18" i="7"/>
  <c r="M8" i="7"/>
  <c r="S8" i="7"/>
  <c r="Y8" i="7"/>
  <c r="AE8" i="7"/>
  <c r="Y13" i="7"/>
  <c r="Y21" i="7" s="1"/>
  <c r="I21" i="7"/>
  <c r="J19" i="7"/>
  <c r="K9" i="7"/>
  <c r="Q9" i="7"/>
  <c r="W9" i="7"/>
  <c r="AC9" i="7"/>
  <c r="J15" i="7"/>
  <c r="D29" i="4"/>
  <c r="E29" i="4"/>
  <c r="F29" i="4"/>
  <c r="C29" i="4"/>
  <c r="D27" i="4"/>
  <c r="E27" i="4"/>
  <c r="F27" i="4"/>
  <c r="D28" i="4"/>
  <c r="E28" i="4"/>
  <c r="F28" i="4"/>
  <c r="C28" i="4"/>
  <c r="C27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D22" i="4"/>
  <c r="E22" i="4"/>
  <c r="F22" i="4"/>
  <c r="C22" i="4"/>
  <c r="D16" i="4"/>
  <c r="E16" i="4"/>
  <c r="F16" i="4"/>
  <c r="C16" i="4"/>
  <c r="D15" i="4"/>
  <c r="E15" i="4"/>
  <c r="F15" i="4"/>
  <c r="C15" i="4"/>
  <c r="D14" i="4"/>
  <c r="E14" i="4"/>
  <c r="F14" i="4"/>
  <c r="C14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D7" i="4"/>
  <c r="E7" i="4"/>
  <c r="F7" i="4"/>
  <c r="C7" i="4"/>
  <c r="U7" i="5"/>
  <c r="V7" i="5"/>
  <c r="W7" i="5"/>
  <c r="X7" i="5"/>
  <c r="U8" i="5"/>
  <c r="V8" i="5"/>
  <c r="W8" i="5"/>
  <c r="X8" i="5"/>
  <c r="U9" i="5"/>
  <c r="V9" i="5"/>
  <c r="W9" i="5"/>
  <c r="X9" i="5"/>
  <c r="Y9" i="5"/>
  <c r="Z9" i="5"/>
  <c r="AA9" i="5"/>
  <c r="U10" i="5"/>
  <c r="V10" i="5"/>
  <c r="W10" i="5"/>
  <c r="X10" i="5"/>
  <c r="Y10" i="5"/>
  <c r="Z10" i="5"/>
  <c r="AA10" i="5"/>
  <c r="U11" i="5"/>
  <c r="V11" i="5"/>
  <c r="W11" i="5"/>
  <c r="X11" i="5"/>
  <c r="U12" i="5"/>
  <c r="V12" i="5"/>
  <c r="W12" i="5"/>
  <c r="X12" i="5"/>
  <c r="U13" i="5"/>
  <c r="V13" i="5"/>
  <c r="W13" i="5"/>
  <c r="X13" i="5"/>
  <c r="U17" i="5"/>
  <c r="V17" i="5"/>
  <c r="W17" i="5"/>
  <c r="X17" i="5"/>
  <c r="U19" i="5"/>
  <c r="V19" i="5"/>
  <c r="W19" i="5"/>
  <c r="X19" i="5"/>
  <c r="V6" i="5"/>
  <c r="W6" i="5"/>
  <c r="X6" i="5"/>
  <c r="Y6" i="5"/>
  <c r="Z6" i="5"/>
  <c r="AA6" i="5"/>
  <c r="U6" i="5"/>
  <c r="U24" i="5"/>
  <c r="V24" i="5"/>
  <c r="W24" i="5"/>
  <c r="X24" i="5"/>
  <c r="Y24" i="5"/>
  <c r="Z24" i="5"/>
  <c r="AA24" i="5"/>
  <c r="U25" i="5"/>
  <c r="V25" i="5"/>
  <c r="W25" i="5"/>
  <c r="X25" i="5"/>
  <c r="Y25" i="5"/>
  <c r="Z25" i="5"/>
  <c r="AA25" i="5"/>
  <c r="U26" i="5"/>
  <c r="V26" i="5"/>
  <c r="W26" i="5"/>
  <c r="X26" i="5"/>
  <c r="Y26" i="5"/>
  <c r="Z26" i="5"/>
  <c r="AA26" i="5"/>
  <c r="U27" i="5"/>
  <c r="V27" i="5"/>
  <c r="W27" i="5"/>
  <c r="X27" i="5"/>
  <c r="Y27" i="5"/>
  <c r="Z27" i="5"/>
  <c r="AA27" i="5"/>
  <c r="U28" i="5"/>
  <c r="V28" i="5"/>
  <c r="W28" i="5"/>
  <c r="X28" i="5"/>
  <c r="Y28" i="5"/>
  <c r="Z28" i="5"/>
  <c r="AA28" i="5"/>
  <c r="U29" i="5"/>
  <c r="V29" i="5"/>
  <c r="W29" i="5"/>
  <c r="X29" i="5"/>
  <c r="Y29" i="5"/>
  <c r="Z29" i="5"/>
  <c r="AA29" i="5"/>
  <c r="U31" i="5"/>
  <c r="V31" i="5"/>
  <c r="W31" i="5"/>
  <c r="X31" i="5"/>
  <c r="Y31" i="5"/>
  <c r="Z31" i="5"/>
  <c r="AA31" i="5"/>
  <c r="V23" i="5"/>
  <c r="W23" i="5"/>
  <c r="X23" i="5"/>
  <c r="Y23" i="5"/>
  <c r="Z23" i="5"/>
  <c r="AA23" i="5"/>
  <c r="U23" i="5"/>
  <c r="AR13" i="7" l="1"/>
  <c r="J15" i="4" s="1"/>
  <c r="AQ13" i="7"/>
  <c r="AP13" i="7"/>
  <c r="I15" i="4" s="1"/>
  <c r="AP21" i="7"/>
  <c r="I28" i="4" s="1"/>
  <c r="AR21" i="7"/>
  <c r="J28" i="4" s="1"/>
  <c r="AQ21" i="7"/>
  <c r="AU13" i="7"/>
  <c r="L15" i="4" s="1"/>
  <c r="AT13" i="7"/>
  <c r="AQ9" i="7"/>
  <c r="AR9" i="7"/>
  <c r="J11" i="4" s="1"/>
  <c r="AP9" i="7"/>
  <c r="I11" i="4" s="1"/>
  <c r="AS13" i="7"/>
  <c r="K15" i="4" s="1"/>
  <c r="AQ8" i="7"/>
  <c r="AP8" i="7"/>
  <c r="I10" i="4" s="1"/>
  <c r="AR8" i="7"/>
  <c r="J10" i="4" s="1"/>
  <c r="AT8" i="7"/>
  <c r="AS8" i="7"/>
  <c r="K10" i="4" s="1"/>
  <c r="AU8" i="7"/>
  <c r="L10" i="4" s="1"/>
  <c r="AT9" i="7"/>
  <c r="AU9" i="7"/>
  <c r="L11" i="4" s="1"/>
  <c r="AS9" i="7"/>
  <c r="K11" i="4" s="1"/>
  <c r="AS21" i="7"/>
  <c r="K28" i="4" s="1"/>
  <c r="AT21" i="7"/>
  <c r="AU21" i="7"/>
  <c r="L28" i="4" s="1"/>
  <c r="AN8" i="7"/>
  <c r="AO8" i="7"/>
  <c r="H10" i="4" s="1"/>
  <c r="AM8" i="7"/>
  <c r="G10" i="4" s="1"/>
  <c r="AO21" i="7"/>
  <c r="H28" i="4" s="1"/>
  <c r="AN21" i="7"/>
  <c r="AM21" i="7"/>
  <c r="G28" i="4" s="1"/>
  <c r="AN13" i="7"/>
  <c r="AM9" i="7"/>
  <c r="G11" i="4" s="1"/>
  <c r="AN9" i="7"/>
  <c r="AO9" i="7"/>
  <c r="H11" i="4" s="1"/>
  <c r="AM13" i="7"/>
  <c r="G15" i="4" s="1"/>
  <c r="AO13" i="7"/>
  <c r="H15" i="4" s="1"/>
  <c r="G11" i="5"/>
  <c r="H12" i="5"/>
  <c r="I12" i="5"/>
  <c r="G12" i="5"/>
  <c r="H11" i="5"/>
  <c r="I11" i="5"/>
  <c r="H8" i="5"/>
  <c r="I8" i="5"/>
  <c r="G8" i="5"/>
  <c r="H7" i="5"/>
  <c r="I6" i="7" s="1"/>
  <c r="X6" i="7" s="1"/>
  <c r="I7" i="5"/>
  <c r="J6" i="7" s="1"/>
  <c r="Y6" i="7" s="1"/>
  <c r="G7" i="5"/>
  <c r="H6" i="7" s="1"/>
  <c r="W6" i="7" s="1"/>
  <c r="T6" i="7" l="1"/>
  <c r="AI6" i="7"/>
  <c r="AF6" i="7"/>
  <c r="AC6" i="7"/>
  <c r="V6" i="7"/>
  <c r="AK6" i="7"/>
  <c r="AH6" i="7"/>
  <c r="AE6" i="7"/>
  <c r="U6" i="7"/>
  <c r="AJ6" i="7"/>
  <c r="AG6" i="7"/>
  <c r="AD6" i="7"/>
  <c r="AA8" i="5"/>
  <c r="J7" i="7"/>
  <c r="AA11" i="5"/>
  <c r="J10" i="7"/>
  <c r="AA12" i="5"/>
  <c r="J11" i="7"/>
  <c r="Z11" i="5"/>
  <c r="I10" i="7"/>
  <c r="X10" i="7" s="1"/>
  <c r="Z8" i="5"/>
  <c r="I7" i="7"/>
  <c r="Y12" i="5"/>
  <c r="H11" i="7"/>
  <c r="Z12" i="5"/>
  <c r="I11" i="7"/>
  <c r="Y8" i="5"/>
  <c r="H7" i="7"/>
  <c r="Y11" i="5"/>
  <c r="H10" i="7"/>
  <c r="G13" i="5"/>
  <c r="H12" i="7" s="1"/>
  <c r="Y7" i="5"/>
  <c r="H13" i="5"/>
  <c r="I12" i="7" s="1"/>
  <c r="Z7" i="5"/>
  <c r="I13" i="5"/>
  <c r="AA7" i="5"/>
  <c r="AT6" i="7" l="1"/>
  <c r="AU6" i="7"/>
  <c r="L8" i="4" s="1"/>
  <c r="AS6" i="7"/>
  <c r="K8" i="4" s="1"/>
  <c r="AQ6" i="7"/>
  <c r="AP6" i="7"/>
  <c r="I8" i="4" s="1"/>
  <c r="AR6" i="7"/>
  <c r="J8" i="4" s="1"/>
  <c r="AM6" i="7"/>
  <c r="G8" i="4" s="1"/>
  <c r="AO6" i="7"/>
  <c r="H8" i="4" s="1"/>
  <c r="AN6" i="7"/>
  <c r="H20" i="7"/>
  <c r="H15" i="7"/>
  <c r="P7" i="7"/>
  <c r="Y7" i="7"/>
  <c r="S7" i="7"/>
  <c r="N7" i="7"/>
  <c r="W7" i="7"/>
  <c r="Q7" i="7"/>
  <c r="O7" i="7"/>
  <c r="X7" i="7"/>
  <c r="R7" i="7"/>
  <c r="U7" i="7"/>
  <c r="AG7" i="7"/>
  <c r="AJ7" i="7"/>
  <c r="AD7" i="7"/>
  <c r="T7" i="7"/>
  <c r="AF7" i="7"/>
  <c r="AI7" i="7"/>
  <c r="AC7" i="7"/>
  <c r="V7" i="7"/>
  <c r="AH7" i="7"/>
  <c r="AK7" i="7"/>
  <c r="AE7" i="7"/>
  <c r="Y10" i="7"/>
  <c r="M10" i="7"/>
  <c r="AE10" i="7"/>
  <c r="S10" i="7"/>
  <c r="AK10" i="7"/>
  <c r="AH10" i="7"/>
  <c r="V10" i="7"/>
  <c r="P10" i="7"/>
  <c r="AG10" i="7"/>
  <c r="U10" i="7"/>
  <c r="O10" i="7"/>
  <c r="AJ10" i="7"/>
  <c r="AD10" i="7"/>
  <c r="R10" i="7"/>
  <c r="L10" i="7"/>
  <c r="AJ11" i="7"/>
  <c r="AD11" i="7"/>
  <c r="X11" i="7"/>
  <c r="R11" i="7"/>
  <c r="L11" i="7"/>
  <c r="O11" i="7"/>
  <c r="AG11" i="7"/>
  <c r="U11" i="7"/>
  <c r="AK11" i="7"/>
  <c r="AE11" i="7"/>
  <c r="Y11" i="7"/>
  <c r="S11" i="7"/>
  <c r="M11" i="7"/>
  <c r="AH11" i="7"/>
  <c r="V11" i="7"/>
  <c r="P11" i="7"/>
  <c r="AI11" i="7"/>
  <c r="AC11" i="7"/>
  <c r="W11" i="7"/>
  <c r="Q11" i="7"/>
  <c r="K11" i="7"/>
  <c r="AF11" i="7"/>
  <c r="T11" i="7"/>
  <c r="N11" i="7"/>
  <c r="AC10" i="7"/>
  <c r="AF10" i="7"/>
  <c r="T10" i="7"/>
  <c r="N10" i="7"/>
  <c r="K10" i="7"/>
  <c r="AI10" i="7"/>
  <c r="W10" i="7"/>
  <c r="Q10" i="7"/>
  <c r="I18" i="7"/>
  <c r="I16" i="7"/>
  <c r="I20" i="7"/>
  <c r="I19" i="7"/>
  <c r="I17" i="7"/>
  <c r="I15" i="7"/>
  <c r="H19" i="7"/>
  <c r="H16" i="7"/>
  <c r="H18" i="7"/>
  <c r="H17" i="7"/>
  <c r="AA13" i="5"/>
  <c r="I19" i="5"/>
  <c r="AA19" i="5" s="1"/>
  <c r="I17" i="5"/>
  <c r="AA17" i="5" s="1"/>
  <c r="H19" i="5"/>
  <c r="Z19" i="5" s="1"/>
  <c r="Z13" i="5"/>
  <c r="H17" i="5"/>
  <c r="Z17" i="5" s="1"/>
  <c r="Y17" i="5"/>
  <c r="Y13" i="5"/>
  <c r="G19" i="5"/>
  <c r="Y19" i="5" s="1"/>
  <c r="AP10" i="7" l="1"/>
  <c r="I12" i="4" s="1"/>
  <c r="AQ10" i="7"/>
  <c r="AR10" i="7"/>
  <c r="J12" i="4" s="1"/>
  <c r="AT7" i="7"/>
  <c r="AU7" i="7"/>
  <c r="L9" i="4" s="1"/>
  <c r="AS7" i="7"/>
  <c r="K9" i="4" s="1"/>
  <c r="AQ11" i="7"/>
  <c r="AR11" i="7"/>
  <c r="J13" i="4" s="1"/>
  <c r="AP11" i="7"/>
  <c r="I13" i="4" s="1"/>
  <c r="AT10" i="7"/>
  <c r="AU10" i="7"/>
  <c r="L12" i="4" s="1"/>
  <c r="AS10" i="7"/>
  <c r="K12" i="4" s="1"/>
  <c r="AQ7" i="7"/>
  <c r="AR7" i="7"/>
  <c r="J9" i="4" s="1"/>
  <c r="AP7" i="7"/>
  <c r="I9" i="4" s="1"/>
  <c r="AT11" i="7"/>
  <c r="AU11" i="7"/>
  <c r="L13" i="4" s="1"/>
  <c r="AS11" i="7"/>
  <c r="K13" i="4" s="1"/>
  <c r="AM7" i="7"/>
  <c r="G9" i="4" s="1"/>
  <c r="AO7" i="7"/>
  <c r="H9" i="4" s="1"/>
  <c r="AN7" i="7"/>
  <c r="AN11" i="7"/>
  <c r="AO11" i="7"/>
  <c r="H13" i="4" s="1"/>
  <c r="AM11" i="7"/>
  <c r="G13" i="4" s="1"/>
  <c r="K12" i="7"/>
  <c r="AO10" i="7"/>
  <c r="H12" i="4" s="1"/>
  <c r="AM10" i="7"/>
  <c r="G12" i="4" s="1"/>
  <c r="AN10" i="7"/>
  <c r="AJ12" i="7"/>
  <c r="AJ19" i="7" s="1"/>
  <c r="AJ18" i="7"/>
  <c r="AJ15" i="7"/>
  <c r="K16" i="7"/>
  <c r="K14" i="7"/>
  <c r="V12" i="7"/>
  <c r="AE12" i="7"/>
  <c r="T12" i="7"/>
  <c r="AC12" i="7"/>
  <c r="Q12" i="7"/>
  <c r="W12" i="7"/>
  <c r="Y12" i="7"/>
  <c r="AF12" i="7"/>
  <c r="X12" i="7"/>
  <c r="AK12" i="7"/>
  <c r="AD12" i="7"/>
  <c r="U12" i="7"/>
  <c r="AH12" i="7"/>
  <c r="AG12" i="7"/>
  <c r="AI12" i="7"/>
  <c r="AI20" i="7" s="1"/>
  <c r="L12" i="7"/>
  <c r="P12" i="7"/>
  <c r="R12" i="7"/>
  <c r="S12" i="7"/>
  <c r="O12" i="7"/>
  <c r="N12" i="7"/>
  <c r="M12" i="7"/>
  <c r="AJ17" i="7" l="1"/>
  <c r="AP12" i="7"/>
  <c r="I14" i="4" s="1"/>
  <c r="AQ12" i="7"/>
  <c r="AR12" i="7"/>
  <c r="J14" i="4" s="1"/>
  <c r="AJ20" i="7"/>
  <c r="AS12" i="7"/>
  <c r="K14" i="4" s="1"/>
  <c r="AT12" i="7"/>
  <c r="AU12" i="7"/>
  <c r="L14" i="4" s="1"/>
  <c r="AM12" i="7"/>
  <c r="G14" i="4" s="1"/>
  <c r="AN12" i="7"/>
  <c r="AO12" i="7"/>
  <c r="H14" i="4" s="1"/>
  <c r="AJ14" i="7"/>
  <c r="AJ16" i="7"/>
  <c r="K18" i="7"/>
  <c r="K19" i="7"/>
  <c r="K17" i="7"/>
  <c r="K20" i="7"/>
  <c r="K15" i="7"/>
  <c r="V15" i="7"/>
  <c r="V17" i="7"/>
  <c r="V19" i="7"/>
  <c r="V16" i="7"/>
  <c r="V18" i="7"/>
  <c r="R15" i="7"/>
  <c r="R17" i="7"/>
  <c r="R19" i="7"/>
  <c r="R16" i="7"/>
  <c r="R18" i="7"/>
  <c r="M17" i="7"/>
  <c r="M19" i="7"/>
  <c r="M16" i="7"/>
  <c r="M18" i="7"/>
  <c r="M15" i="7"/>
  <c r="Q18" i="7"/>
  <c r="Q15" i="7"/>
  <c r="Q17" i="7"/>
  <c r="Q19" i="7"/>
  <c r="Q16" i="7"/>
  <c r="AK19" i="7"/>
  <c r="AK16" i="7"/>
  <c r="AK18" i="7"/>
  <c r="AK15" i="7"/>
  <c r="AK17" i="7"/>
  <c r="P17" i="7"/>
  <c r="P19" i="7"/>
  <c r="P16" i="7"/>
  <c r="P18" i="7"/>
  <c r="P15" i="7"/>
  <c r="L17" i="7"/>
  <c r="L16" i="7"/>
  <c r="L19" i="7"/>
  <c r="L18" i="7"/>
  <c r="L15" i="7"/>
  <c r="AI15" i="7"/>
  <c r="AI17" i="7"/>
  <c r="AI19" i="7"/>
  <c r="AI16" i="7"/>
  <c r="AI18" i="7"/>
  <c r="W16" i="7"/>
  <c r="W18" i="7"/>
  <c r="W15" i="7"/>
  <c r="W17" i="7"/>
  <c r="W19" i="7"/>
  <c r="N15" i="7"/>
  <c r="N17" i="7"/>
  <c r="N19" i="7"/>
  <c r="N16" i="7"/>
  <c r="N18" i="7"/>
  <c r="O17" i="7"/>
  <c r="O16" i="7"/>
  <c r="O19" i="7"/>
  <c r="O18" i="7"/>
  <c r="O15" i="7"/>
  <c r="U18" i="7"/>
  <c r="U15" i="7"/>
  <c r="U17" i="7"/>
  <c r="U19" i="7"/>
  <c r="U16" i="7"/>
  <c r="AC19" i="7"/>
  <c r="AC16" i="7"/>
  <c r="AC18" i="7"/>
  <c r="AC15" i="7"/>
  <c r="AC17" i="7"/>
  <c r="AE18" i="7"/>
  <c r="AE15" i="7"/>
  <c r="AE17" i="7"/>
  <c r="AE16" i="7"/>
  <c r="AE19" i="7"/>
  <c r="X18" i="7"/>
  <c r="X15" i="7"/>
  <c r="X17" i="7"/>
  <c r="X16" i="7"/>
  <c r="X19" i="7"/>
  <c r="AF19" i="7"/>
  <c r="AF16" i="7"/>
  <c r="AF18" i="7"/>
  <c r="AF15" i="7"/>
  <c r="AF17" i="7"/>
  <c r="Y18" i="7"/>
  <c r="Y15" i="7"/>
  <c r="Y17" i="7"/>
  <c r="Y19" i="7"/>
  <c r="Y16" i="7"/>
  <c r="AG19" i="7"/>
  <c r="AG16" i="7"/>
  <c r="AG18" i="7"/>
  <c r="AG15" i="7"/>
  <c r="AG17" i="7"/>
  <c r="AH16" i="7"/>
  <c r="AH18" i="7"/>
  <c r="AH15" i="7"/>
  <c r="AH17" i="7"/>
  <c r="AH19" i="7"/>
  <c r="S17" i="7"/>
  <c r="S16" i="7"/>
  <c r="S19" i="7"/>
  <c r="S18" i="7"/>
  <c r="S15" i="7"/>
  <c r="AD16" i="7"/>
  <c r="AD18" i="7"/>
  <c r="AD15" i="7"/>
  <c r="AD17" i="7"/>
  <c r="AD19" i="7"/>
  <c r="T18" i="7"/>
  <c r="T15" i="7"/>
  <c r="T17" i="7"/>
  <c r="T19" i="7"/>
  <c r="T16" i="7"/>
  <c r="X14" i="7"/>
  <c r="X20" i="7"/>
  <c r="U14" i="7"/>
  <c r="U20" i="7"/>
  <c r="S14" i="7"/>
  <c r="S20" i="7"/>
  <c r="T14" i="7"/>
  <c r="T20" i="7"/>
  <c r="AE14" i="7"/>
  <c r="AE20" i="7"/>
  <c r="AF14" i="7"/>
  <c r="AF20" i="7"/>
  <c r="O14" i="7"/>
  <c r="O20" i="7"/>
  <c r="AC14" i="7"/>
  <c r="AC20" i="7"/>
  <c r="AD14" i="7"/>
  <c r="AD20" i="7"/>
  <c r="R14" i="7"/>
  <c r="R20" i="7"/>
  <c r="AK14" i="7"/>
  <c r="AK20" i="7"/>
  <c r="P14" i="7"/>
  <c r="P20" i="7"/>
  <c r="V14" i="7"/>
  <c r="V20" i="7"/>
  <c r="L14" i="7"/>
  <c r="L20" i="7"/>
  <c r="AI14" i="7"/>
  <c r="W14" i="7"/>
  <c r="W20" i="7"/>
  <c r="Y14" i="7"/>
  <c r="Y20" i="7"/>
  <c r="K27" i="7"/>
  <c r="K22" i="7"/>
  <c r="M14" i="7"/>
  <c r="M20" i="7"/>
  <c r="AG14" i="7"/>
  <c r="AG20" i="7"/>
  <c r="N14" i="7"/>
  <c r="N20" i="7"/>
  <c r="AH14" i="7"/>
  <c r="AH20" i="7"/>
  <c r="Q14" i="7"/>
  <c r="Q20" i="7"/>
  <c r="AJ27" i="7"/>
  <c r="AJ22" i="7"/>
  <c r="AO16" i="7" l="1"/>
  <c r="H23" i="4" s="1"/>
  <c r="AM16" i="7"/>
  <c r="G23" i="4" s="1"/>
  <c r="AU19" i="7"/>
  <c r="L26" i="4" s="1"/>
  <c r="AS19" i="7"/>
  <c r="K26" i="4" s="1"/>
  <c r="AT19" i="7"/>
  <c r="AS20" i="7"/>
  <c r="K27" i="4" s="1"/>
  <c r="AT20" i="7"/>
  <c r="AU20" i="7"/>
  <c r="L27" i="4" s="1"/>
  <c r="AQ15" i="7"/>
  <c r="AR15" i="7"/>
  <c r="J22" i="4" s="1"/>
  <c r="AP15" i="7"/>
  <c r="I22" i="4" s="1"/>
  <c r="AT17" i="7"/>
  <c r="AU17" i="7"/>
  <c r="L24" i="4" s="1"/>
  <c r="AS17" i="7"/>
  <c r="K24" i="4" s="1"/>
  <c r="AT16" i="7"/>
  <c r="AS16" i="7"/>
  <c r="K23" i="4" s="1"/>
  <c r="AU16" i="7"/>
  <c r="L23" i="4" s="1"/>
  <c r="AT14" i="7"/>
  <c r="AS14" i="7"/>
  <c r="K16" i="4" s="1"/>
  <c r="AU14" i="7"/>
  <c r="L16" i="4" s="1"/>
  <c r="AQ18" i="7"/>
  <c r="AR18" i="7"/>
  <c r="J25" i="4" s="1"/>
  <c r="AP18" i="7"/>
  <c r="I25" i="4" s="1"/>
  <c r="AN16" i="7"/>
  <c r="AQ19" i="7"/>
  <c r="AR19" i="7"/>
  <c r="J26" i="4" s="1"/>
  <c r="AP19" i="7"/>
  <c r="I26" i="4" s="1"/>
  <c r="AQ16" i="7"/>
  <c r="AP16" i="7"/>
  <c r="I23" i="4" s="1"/>
  <c r="AR16" i="7"/>
  <c r="J23" i="4" s="1"/>
  <c r="AQ14" i="7"/>
  <c r="AR14" i="7"/>
  <c r="J16" i="4" s="1"/>
  <c r="AP14" i="7"/>
  <c r="I16" i="4" s="1"/>
  <c r="AQ17" i="7"/>
  <c r="AR17" i="7"/>
  <c r="J24" i="4" s="1"/>
  <c r="AP17" i="7"/>
  <c r="I24" i="4" s="1"/>
  <c r="AU15" i="7"/>
  <c r="L22" i="4" s="1"/>
  <c r="AS15" i="7"/>
  <c r="K22" i="4" s="1"/>
  <c r="AT15" i="7"/>
  <c r="AQ20" i="7"/>
  <c r="AP20" i="7"/>
  <c r="I27" i="4" s="1"/>
  <c r="AR20" i="7"/>
  <c r="J27" i="4" s="1"/>
  <c r="AM14" i="7"/>
  <c r="G16" i="4" s="1"/>
  <c r="AT18" i="7"/>
  <c r="AU18" i="7"/>
  <c r="L25" i="4" s="1"/>
  <c r="AS18" i="7"/>
  <c r="K25" i="4" s="1"/>
  <c r="AM17" i="7"/>
  <c r="G24" i="4" s="1"/>
  <c r="AN17" i="7"/>
  <c r="AO17" i="7"/>
  <c r="H24" i="4" s="1"/>
  <c r="AO18" i="7"/>
  <c r="H25" i="4" s="1"/>
  <c r="AN18" i="7"/>
  <c r="AM18" i="7"/>
  <c r="G25" i="4" s="1"/>
  <c r="AM20" i="7"/>
  <c r="G27" i="4" s="1"/>
  <c r="AN20" i="7"/>
  <c r="AO20" i="7"/>
  <c r="H27" i="4" s="1"/>
  <c r="AN19" i="7"/>
  <c r="AO19" i="7"/>
  <c r="H26" i="4" s="1"/>
  <c r="AM19" i="7"/>
  <c r="G26" i="4" s="1"/>
  <c r="AO15" i="7"/>
  <c r="H22" i="4" s="1"/>
  <c r="AM15" i="7"/>
  <c r="G22" i="4" s="1"/>
  <c r="AN15" i="7"/>
  <c r="AO14" i="7"/>
  <c r="H16" i="4" s="1"/>
  <c r="AN14" i="7"/>
  <c r="AC27" i="7"/>
  <c r="AC22" i="7"/>
  <c r="AG27" i="7"/>
  <c r="AG22" i="7"/>
  <c r="P27" i="7"/>
  <c r="P22" i="7"/>
  <c r="AK27" i="7"/>
  <c r="AK22" i="7"/>
  <c r="S27" i="7"/>
  <c r="S22" i="7"/>
  <c r="W27" i="7"/>
  <c r="W22" i="7"/>
  <c r="Q27" i="7"/>
  <c r="Q22" i="7"/>
  <c r="AH27" i="7"/>
  <c r="AH22" i="7"/>
  <c r="L27" i="7"/>
  <c r="L22" i="7"/>
  <c r="R27" i="7"/>
  <c r="R22" i="7"/>
  <c r="AF27" i="7"/>
  <c r="AF22" i="7"/>
  <c r="U27" i="7"/>
  <c r="U22" i="7"/>
  <c r="T27" i="7"/>
  <c r="T22" i="7"/>
  <c r="AI27" i="7"/>
  <c r="AI22" i="7"/>
  <c r="O27" i="7"/>
  <c r="O22" i="7"/>
  <c r="M27" i="7"/>
  <c r="M22" i="7"/>
  <c r="N27" i="7"/>
  <c r="N22" i="7"/>
  <c r="Y27" i="7"/>
  <c r="Y22" i="7"/>
  <c r="V27" i="7"/>
  <c r="V22" i="7"/>
  <c r="AD27" i="7"/>
  <c r="AD22" i="7"/>
  <c r="AE27" i="7"/>
  <c r="AE22" i="7"/>
  <c r="X27" i="7"/>
  <c r="X22" i="7"/>
  <c r="AN22" i="7" l="1"/>
  <c r="AR22" i="7"/>
  <c r="J29" i="4" s="1"/>
  <c r="AP22" i="7"/>
  <c r="I29" i="4" s="1"/>
  <c r="AQ22" i="7"/>
  <c r="AS22" i="7"/>
  <c r="K29" i="4" s="1"/>
  <c r="AT22" i="7"/>
  <c r="AU22" i="7"/>
  <c r="L29" i="4" s="1"/>
  <c r="AM22" i="7"/>
  <c r="G29" i="4" s="1"/>
  <c r="O30" i="7"/>
  <c r="AO22" i="7"/>
  <c r="H29" i="4" s="1"/>
  <c r="N32" i="7"/>
  <c r="P32" i="7"/>
  <c r="O32" i="7"/>
  <c r="N30" i="7"/>
  <c r="P30" i="7"/>
  <c r="O31" i="7"/>
  <c r="P31" i="7"/>
  <c r="N31" i="7"/>
</calcChain>
</file>

<file path=xl/sharedStrings.xml><?xml version="1.0" encoding="utf-8"?>
<sst xmlns="http://schemas.openxmlformats.org/spreadsheetml/2006/main" count="2523" uniqueCount="163">
  <si>
    <t>variable</t>
  </si>
  <si>
    <t>unit</t>
  </si>
  <si>
    <t>use</t>
  </si>
  <si>
    <t>definition</t>
  </si>
  <si>
    <t>Emissions|CO2</t>
  </si>
  <si>
    <t>Mt CO2e/yr</t>
  </si>
  <si>
    <t>proj by gas</t>
  </si>
  <si>
    <t>CO2 emissions across all sectors</t>
  </si>
  <si>
    <t>Emissions|CH4</t>
  </si>
  <si>
    <t>Mt CO2/yr</t>
  </si>
  <si>
    <t>CH4 emissions across all sectors</t>
  </si>
  <si>
    <t>Emissions|N2O</t>
  </si>
  <si>
    <t>N2O emissions across all sectors</t>
  </si>
  <si>
    <t>Emissions|F-gases</t>
  </si>
  <si>
    <t>NA</t>
  </si>
  <si>
    <t>Total F-gas emissions across all sectors (HFCs, PFCs, SF6, NF3)</t>
  </si>
  <si>
    <t>Emissions|F-gases|HFCs</t>
  </si>
  <si>
    <t>HFC emissions across all sectors</t>
  </si>
  <si>
    <t>Emissions|F-gases|PFCs</t>
  </si>
  <si>
    <t>PFC emissions across all sectors</t>
  </si>
  <si>
    <t>Emissions|F-gases|SF6</t>
  </si>
  <si>
    <t>SF6 emissions across all sectors</t>
  </si>
  <si>
    <t>Emissions|F-gases|NF3</t>
  </si>
  <si>
    <t>NF3 emissions across all sectors</t>
  </si>
  <si>
    <t>Emissions|GHG|Total Gross</t>
  </si>
  <si>
    <t>proj by gas and sector</t>
  </si>
  <si>
    <t>Total gross GHG emissions across all gases and sectors</t>
  </si>
  <si>
    <t>Carbon Sequestration|LULUCF</t>
  </si>
  <si>
    <t>Net carbon sequestration in the LULUCF sector</t>
  </si>
  <si>
    <t>Emissions|GHG|Net</t>
  </si>
  <si>
    <t>Net GHGs across all gases, sectors, and LULUCF</t>
  </si>
  <si>
    <t>Emissions|GHG|Energy</t>
  </si>
  <si>
    <t>proj by sector</t>
  </si>
  <si>
    <t>GHG emissions in the energy sector, across all gases</t>
  </si>
  <si>
    <t>Emissions|GHG|Transportation</t>
  </si>
  <si>
    <t>GHG emissions in the transportation sector, across all gases</t>
  </si>
  <si>
    <t>Emissions|GHG|Industrial Processes</t>
  </si>
  <si>
    <t>GHG emissions from industrial processes, across all gases</t>
  </si>
  <si>
    <t>Emissions|GHG|Agriculture</t>
  </si>
  <si>
    <t>GHG emissions from agriculture, across all gases</t>
  </si>
  <si>
    <t>Emissions|GHG|Waste</t>
  </si>
  <si>
    <t>GHG emissions from waste, across all gases</t>
  </si>
  <si>
    <t>Emissions|CO2|Energy|Supply|Electricity</t>
  </si>
  <si>
    <t>LTS comparison</t>
  </si>
  <si>
    <t>CO2 emissions from electricity generation</t>
  </si>
  <si>
    <t>Emissions|CO2|Energy|Demand|Buildings|Total</t>
  </si>
  <si>
    <t>CO2 emissions from building fuel combustion and upstream electricity emissions (direct + indirect)</t>
  </si>
  <si>
    <t>Emissions|CO2|Energy|Demand|Industry and Fuel Production|Total</t>
  </si>
  <si>
    <t>CO2 emissions from industry fuel combustion and upstream electricity emissoins (direct + indirect), fuel production, and industrial processes</t>
  </si>
  <si>
    <t>Emissions|CO2|Energy|Demand|Transportation|Total</t>
  </si>
  <si>
    <t>CO2 emissions from transportation fuel combustion and upstream electricity emissions (direct + indirect)</t>
  </si>
  <si>
    <t>model</t>
  </si>
  <si>
    <t>scenario</t>
  </si>
  <si>
    <t>source</t>
  </si>
  <si>
    <t>notes</t>
  </si>
  <si>
    <t>BR5</t>
  </si>
  <si>
    <t>CO2</t>
  </si>
  <si>
    <t>BR5 Projections Chapter</t>
  </si>
  <si>
    <t>Converted from AR4 to AR5 GWPs</t>
  </si>
  <si>
    <t>CH4</t>
  </si>
  <si>
    <t>N2O</t>
  </si>
  <si>
    <t>HFCs</t>
  </si>
  <si>
    <t>PFCs</t>
  </si>
  <si>
    <t>SF6</t>
  </si>
  <si>
    <t>NF3</t>
  </si>
  <si>
    <t>Total Gross Emissions</t>
  </si>
  <si>
    <t>BR5 Avg Seq</t>
  </si>
  <si>
    <t>LULUCF</t>
  </si>
  <si>
    <t>Total Net Emissions</t>
  </si>
  <si>
    <t>Energy</t>
  </si>
  <si>
    <t>Transportation</t>
  </si>
  <si>
    <t>Industrial Processes</t>
  </si>
  <si>
    <t>Agriculture</t>
  </si>
  <si>
    <t>Waste</t>
  </si>
  <si>
    <t>BR5 High Seq</t>
  </si>
  <si>
    <t>BR5 Low Seq</t>
  </si>
  <si>
    <t>EPS-EI</t>
  </si>
  <si>
    <t>IRA</t>
  </si>
  <si>
    <t>GCAM-CGS</t>
  </si>
  <si>
    <t>GCAM-PNNL</t>
  </si>
  <si>
    <t>GHGI23</t>
  </si>
  <si>
    <t>Historical</t>
  </si>
  <si>
    <t>GHGI 2023</t>
  </si>
  <si>
    <t>GHGI 2024</t>
  </si>
  <si>
    <t>GHGI 2025</t>
  </si>
  <si>
    <t>GHGI 2026</t>
  </si>
  <si>
    <t>GHGI 2027</t>
  </si>
  <si>
    <t>GHGI 2028</t>
  </si>
  <si>
    <t>GHGI 2029</t>
  </si>
  <si>
    <t>GHGI 2030</t>
  </si>
  <si>
    <t>GHGI 2031</t>
  </si>
  <si>
    <t>GHGI 2032</t>
  </si>
  <si>
    <t>GHGI 2033</t>
  </si>
  <si>
    <t>GHGI 2034</t>
  </si>
  <si>
    <t>GHGI 2035</t>
  </si>
  <si>
    <t>GHGI 2036</t>
  </si>
  <si>
    <t>GHGI 2037</t>
  </si>
  <si>
    <t>MARKAL-NETL</t>
  </si>
  <si>
    <t>NEMS-OP</t>
  </si>
  <si>
    <t>NEMS-RHG</t>
  </si>
  <si>
    <t>REGEN-EPRI</t>
  </si>
  <si>
    <t>RIO-REPEAT</t>
  </si>
  <si>
    <t>USREP-ReEDS</t>
  </si>
  <si>
    <t>Projected</t>
  </si>
  <si>
    <t>Sector</t>
  </si>
  <si>
    <t>Low</t>
  </si>
  <si>
    <t>High</t>
  </si>
  <si>
    <t>BR5 w/ AR5 GWPs</t>
  </si>
  <si>
    <t>Breakout</t>
  </si>
  <si>
    <t>Min</t>
  </si>
  <si>
    <t>Med</t>
  </si>
  <si>
    <t>Max</t>
  </si>
  <si>
    <t>by Gas</t>
  </si>
  <si>
    <t>Net</t>
  </si>
  <si>
    <t>by Sector</t>
  </si>
  <si>
    <t>Total Net Emissions % Below 2005</t>
  </si>
  <si>
    <t>KEY</t>
  </si>
  <si>
    <t>BR5 Projection</t>
  </si>
  <si>
    <t>Model-reported</t>
  </si>
  <si>
    <t>Calculated</t>
  </si>
  <si>
    <t>Hits NDC Goal</t>
  </si>
  <si>
    <t>% Below 2005</t>
  </si>
  <si>
    <t>IRA Results - EPS-EI-Corrected.xlsx</t>
  </si>
  <si>
    <t>reported breakouts by Megan Mahajan - EI</t>
  </si>
  <si>
    <t>make_summation_variables</t>
  </si>
  <si>
    <t>LEEP Report Output</t>
  </si>
  <si>
    <t>IRA.High</t>
  </si>
  <si>
    <t>IRA.Low</t>
  </si>
  <si>
    <t>bistline_ira_tall.csv</t>
  </si>
  <si>
    <t>BR5 Projections</t>
  </si>
  <si>
    <t>AR5 GWP converted BR5 Projections</t>
  </si>
  <si>
    <t>reported in table format by Alicia Zhao - PNNL</t>
  </si>
  <si>
    <t>PNNL_GCAM6_IRA_EPA_LEEP_6_30_23.xlsx</t>
  </si>
  <si>
    <t>All Advanced</t>
  </si>
  <si>
    <t>High Energy Price</t>
  </si>
  <si>
    <t>High Growth</t>
  </si>
  <si>
    <t>Low Energy Price</t>
  </si>
  <si>
    <t>Low Growth</t>
  </si>
  <si>
    <t>OP-NEMS IRA 5cenario outputs w retire 07-19-23 - June cases.xlsx</t>
  </si>
  <si>
    <t>Opt-IRA.Adv</t>
  </si>
  <si>
    <t>usrep_reeds_allscen.csv</t>
  </si>
  <si>
    <t>Constrained Deployment</t>
  </si>
  <si>
    <t>Pess-IRA.Adv</t>
  </si>
  <si>
    <t>GHGI 2022</t>
  </si>
  <si>
    <t>BR5 w/ AR4 GWPs</t>
  </si>
  <si>
    <t>DIFFERENCES</t>
  </si>
  <si>
    <t>LULUCF (hist/low-seq)</t>
  </si>
  <si>
    <t>LULUCF (avg seq)</t>
  </si>
  <si>
    <t>LULUCF (avg high/low-seq)</t>
  </si>
  <si>
    <t>LULUCF (high-seq)</t>
  </si>
  <si>
    <t>Total Net Emissions (hist/low-seq)</t>
  </si>
  <si>
    <t>Total Net Emissions (avg seq)</t>
  </si>
  <si>
    <t>Total Net Emissions (high-seq)</t>
  </si>
  <si>
    <t>GWP Conversions</t>
  </si>
  <si>
    <t>GWP</t>
  </si>
  <si>
    <t>Gas</t>
  </si>
  <si>
    <t>AR4</t>
  </si>
  <si>
    <t>AR5</t>
  </si>
  <si>
    <t>Carbon Dioxide CO2</t>
  </si>
  <si>
    <t>Methane CH4</t>
  </si>
  <si>
    <t>Nitrous Oxide N2O</t>
  </si>
  <si>
    <t>Sulfur Hexafluoride</t>
  </si>
  <si>
    <t>Nitrogen Trifluoride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</si>
</sst>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left"/>
    </xf>
    <xf numFmtId="0" fontId="2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vertical="center" wrapText="1"/>
    </xf>
    <xf numFmtId="1" fontId="2" fillId="0" borderId="7" xfId="0" applyNumberFormat="1" applyFont="1" applyBorder="1" applyAlignment="1">
      <alignment vertical="center" wrapText="1"/>
    </xf>
    <xf numFmtId="3" fontId="2" fillId="0" borderId="8" xfId="0" applyNumberFormat="1" applyFont="1" applyBorder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0" xfId="0" applyNumberFormat="1" applyFont="1"/>
    <xf numFmtId="1" fontId="2" fillId="0" borderId="0" xfId="0" applyNumberFormat="1" applyFont="1" applyBorder="1" applyAlignment="1">
      <alignment vertical="center" wrapText="1"/>
    </xf>
    <xf numFmtId="0" fontId="0" fillId="0" borderId="0" xfId="0" applyAlignment="1"/>
    <xf numFmtId="0" fontId="2" fillId="6" borderId="4" xfId="0" applyFont="1" applyFill="1" applyBorder="1" applyAlignment="1">
      <alignment vertical="center"/>
    </xf>
    <xf numFmtId="1" fontId="2" fillId="6" borderId="8" xfId="0" applyNumberFormat="1" applyFont="1" applyFill="1" applyBorder="1" applyAlignment="1">
      <alignment vertical="center"/>
    </xf>
    <xf numFmtId="1" fontId="2" fillId="6" borderId="0" xfId="0" applyNumberFormat="1" applyFont="1" applyFill="1" applyAlignment="1">
      <alignment vertical="center"/>
    </xf>
    <xf numFmtId="1" fontId="2" fillId="6" borderId="7" xfId="0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" fontId="2" fillId="6" borderId="9" xfId="0" applyNumberFormat="1" applyFont="1" applyFill="1" applyBorder="1" applyAlignment="1">
      <alignment vertical="center"/>
    </xf>
    <xf numFmtId="1" fontId="2" fillId="6" borderId="10" xfId="0" applyNumberFormat="1" applyFont="1" applyFill="1" applyBorder="1" applyAlignment="1">
      <alignment vertical="center"/>
    </xf>
    <xf numFmtId="1" fontId="2" fillId="6" borderId="11" xfId="0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0" borderId="0" xfId="0" applyFont="1"/>
    <xf numFmtId="1" fontId="2" fillId="0" borderId="0" xfId="0" applyNumberFormat="1" applyFont="1" applyBorder="1" applyAlignment="1">
      <alignment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3" fontId="3" fillId="0" borderId="17" xfId="0" applyNumberFormat="1" applyFont="1" applyBorder="1"/>
    <xf numFmtId="3" fontId="3" fillId="0" borderId="17" xfId="0" applyNumberFormat="1" applyFont="1" applyBorder="1" applyAlignment="1">
      <alignment vertical="center" wrapText="1"/>
    </xf>
    <xf numFmtId="0" fontId="3" fillId="6" borderId="17" xfId="0" applyFont="1" applyFill="1" applyBorder="1" applyAlignment="1">
      <alignment vertical="center" wrapText="1"/>
    </xf>
    <xf numFmtId="1" fontId="3" fillId="6" borderId="17" xfId="0" applyNumberFormat="1" applyFont="1" applyFill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1" fontId="3" fillId="0" borderId="17" xfId="0" applyNumberFormat="1" applyFont="1" applyBorder="1" applyAlignment="1">
      <alignment vertical="center"/>
    </xf>
    <xf numFmtId="0" fontId="3" fillId="0" borderId="17" xfId="0" applyFont="1" applyBorder="1"/>
    <xf numFmtId="0" fontId="3" fillId="6" borderId="17" xfId="0" applyFont="1" applyFill="1" applyBorder="1" applyAlignment="1">
      <alignment vertical="center"/>
    </xf>
    <xf numFmtId="1" fontId="3" fillId="6" borderId="17" xfId="0" applyNumberFormat="1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3" fontId="3" fillId="6" borderId="17" xfId="0" applyNumberFormat="1" applyFont="1" applyFill="1" applyBorder="1" applyAlignment="1">
      <alignment vertical="center" wrapText="1"/>
    </xf>
    <xf numFmtId="3" fontId="3" fillId="0" borderId="17" xfId="0" applyNumberFormat="1" applyFont="1" applyBorder="1" applyAlignment="1">
      <alignment vertical="center"/>
    </xf>
    <xf numFmtId="3" fontId="3" fillId="6" borderId="17" xfId="0" applyNumberFormat="1" applyFont="1" applyFill="1" applyBorder="1" applyAlignment="1">
      <alignment vertical="center"/>
    </xf>
    <xf numFmtId="1" fontId="3" fillId="0" borderId="17" xfId="0" applyNumberFormat="1" applyFont="1" applyBorder="1" applyAlignment="1">
      <alignment vertical="center" wrapText="1"/>
    </xf>
    <xf numFmtId="1" fontId="3" fillId="0" borderId="17" xfId="0" applyNumberFormat="1" applyFont="1" applyBorder="1"/>
    <xf numFmtId="0" fontId="2" fillId="0" borderId="21" xfId="0" applyFont="1" applyBorder="1" applyAlignment="1">
      <alignment vertical="center" wrapText="1"/>
    </xf>
    <xf numFmtId="3" fontId="2" fillId="0" borderId="22" xfId="0" applyNumberFormat="1" applyFont="1" applyBorder="1" applyAlignment="1">
      <alignment vertical="center" wrapText="1"/>
    </xf>
    <xf numFmtId="3" fontId="2" fillId="0" borderId="19" xfId="0" applyNumberFormat="1" applyFont="1" applyBorder="1" applyAlignment="1">
      <alignment vertical="center" wrapText="1"/>
    </xf>
    <xf numFmtId="3" fontId="2" fillId="0" borderId="23" xfId="0" applyNumberFormat="1" applyFont="1" applyBorder="1" applyAlignment="1">
      <alignment vertical="center" wrapText="1"/>
    </xf>
    <xf numFmtId="1" fontId="2" fillId="0" borderId="22" xfId="0" applyNumberFormat="1" applyFont="1" applyBorder="1" applyAlignment="1">
      <alignment vertical="center" wrapText="1"/>
    </xf>
    <xf numFmtId="1" fontId="2" fillId="0" borderId="19" xfId="0" applyNumberFormat="1" applyFont="1" applyBorder="1" applyAlignment="1">
      <alignment vertical="center" wrapText="1"/>
    </xf>
    <xf numFmtId="1" fontId="2" fillId="0" borderId="23" xfId="0" applyNumberFormat="1" applyFont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1" fontId="2" fillId="6" borderId="25" xfId="0" applyNumberFormat="1" applyFont="1" applyFill="1" applyBorder="1" applyAlignment="1">
      <alignment vertical="center" wrapText="1"/>
    </xf>
    <xf numFmtId="1" fontId="2" fillId="6" borderId="26" xfId="0" applyNumberFormat="1" applyFont="1" applyFill="1" applyBorder="1" applyAlignment="1">
      <alignment vertical="center" wrapText="1"/>
    </xf>
    <xf numFmtId="1" fontId="2" fillId="6" borderId="27" xfId="0" applyNumberFormat="1" applyFont="1" applyFill="1" applyBorder="1" applyAlignment="1">
      <alignment vertical="center" wrapText="1"/>
    </xf>
    <xf numFmtId="0" fontId="2" fillId="6" borderId="25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vertical="center" wrapText="1"/>
    </xf>
    <xf numFmtId="0" fontId="2" fillId="6" borderId="27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1" fontId="2" fillId="0" borderId="28" xfId="0" applyNumberFormat="1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1" fontId="2" fillId="0" borderId="29" xfId="0" applyNumberFormat="1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0" fillId="0" borderId="19" xfId="0" applyBorder="1"/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3" fontId="0" fillId="0" borderId="0" xfId="0" applyNumberFormat="1"/>
    <xf numFmtId="0" fontId="0" fillId="0" borderId="0" xfId="0" applyAlignment="1">
      <alignment horizontal="left" vertical="center"/>
    </xf>
    <xf numFmtId="0" fontId="6" fillId="19" borderId="5" xfId="0" applyFont="1" applyFill="1" applyBorder="1"/>
    <xf numFmtId="0" fontId="6" fillId="19" borderId="1" xfId="0" applyFont="1" applyFill="1" applyBorder="1"/>
    <xf numFmtId="0" fontId="6" fillId="19" borderId="6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164" fontId="10" fillId="0" borderId="32" xfId="8" applyNumberFormat="1" applyFont="1" applyBorder="1" applyAlignment="1">
      <alignment horizontal="center" vertical="center"/>
    </xf>
    <xf numFmtId="164" fontId="10" fillId="0" borderId="20" xfId="8" applyNumberFormat="1" applyFont="1" applyBorder="1" applyAlignment="1">
      <alignment horizontal="center" vertical="center"/>
    </xf>
    <xf numFmtId="164" fontId="10" fillId="0" borderId="42" xfId="8" applyNumberFormat="1" applyFont="1" applyBorder="1" applyAlignment="1">
      <alignment horizontal="center" vertical="center"/>
    </xf>
    <xf numFmtId="164" fontId="10" fillId="0" borderId="30" xfId="8" applyNumberFormat="1" applyFont="1" applyBorder="1" applyAlignment="1">
      <alignment horizontal="center" vertical="center"/>
    </xf>
    <xf numFmtId="164" fontId="10" fillId="0" borderId="17" xfId="8" applyNumberFormat="1" applyFont="1" applyBorder="1" applyAlignment="1">
      <alignment horizontal="center" vertical="center"/>
    </xf>
    <xf numFmtId="164" fontId="10" fillId="0" borderId="35" xfId="8" applyNumberFormat="1" applyFont="1" applyBorder="1" applyAlignment="1">
      <alignment horizontal="center" vertical="center"/>
    </xf>
    <xf numFmtId="164" fontId="10" fillId="6" borderId="31" xfId="8" applyNumberFormat="1" applyFont="1" applyFill="1" applyBorder="1" applyAlignment="1">
      <alignment horizontal="center" vertical="center"/>
    </xf>
    <xf numFmtId="164" fontId="10" fillId="6" borderId="37" xfId="8" applyNumberFormat="1" applyFont="1" applyFill="1" applyBorder="1" applyAlignment="1">
      <alignment horizontal="center" vertical="center"/>
    </xf>
    <xf numFmtId="164" fontId="10" fillId="6" borderId="36" xfId="8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12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64" fontId="10" fillId="0" borderId="43" xfId="8" applyNumberFormat="1" applyFont="1" applyBorder="1" applyAlignment="1">
      <alignment horizontal="center" vertical="center"/>
    </xf>
    <xf numFmtId="164" fontId="10" fillId="0" borderId="44" xfId="8" applyNumberFormat="1" applyFont="1" applyBorder="1" applyAlignment="1">
      <alignment horizontal="center" vertical="center"/>
    </xf>
    <xf numFmtId="164" fontId="10" fillId="0" borderId="38" xfId="8" applyNumberFormat="1" applyFont="1" applyBorder="1" applyAlignment="1">
      <alignment horizontal="center" vertical="center"/>
    </xf>
    <xf numFmtId="164" fontId="10" fillId="0" borderId="40" xfId="8" applyNumberFormat="1" applyFont="1" applyBorder="1" applyAlignment="1">
      <alignment horizontal="center" vertical="center"/>
    </xf>
    <xf numFmtId="164" fontId="10" fillId="6" borderId="30" xfId="8" applyNumberFormat="1" applyFont="1" applyFill="1" applyBorder="1" applyAlignment="1">
      <alignment horizontal="center" vertical="center"/>
    </xf>
    <xf numFmtId="164" fontId="10" fillId="6" borderId="17" xfId="8" applyNumberFormat="1" applyFont="1" applyFill="1" applyBorder="1" applyAlignment="1">
      <alignment horizontal="center" vertical="center"/>
    </xf>
    <xf numFmtId="164" fontId="10" fillId="6" borderId="35" xfId="8" applyNumberFormat="1" applyFont="1" applyFill="1" applyBorder="1" applyAlignment="1">
      <alignment horizontal="center" vertical="center"/>
    </xf>
    <xf numFmtId="164" fontId="10" fillId="6" borderId="38" xfId="8" applyNumberFormat="1" applyFont="1" applyFill="1" applyBorder="1" applyAlignment="1">
      <alignment horizontal="center" vertical="center"/>
    </xf>
    <xf numFmtId="164" fontId="10" fillId="6" borderId="40" xfId="8" applyNumberFormat="1" applyFont="1" applyFill="1" applyBorder="1" applyAlignment="1">
      <alignment horizontal="center" vertical="center"/>
    </xf>
    <xf numFmtId="164" fontId="10" fillId="6" borderId="39" xfId="8" applyNumberFormat="1" applyFont="1" applyFill="1" applyBorder="1" applyAlignment="1">
      <alignment horizontal="center" vertical="center"/>
    </xf>
    <xf numFmtId="164" fontId="10" fillId="6" borderId="41" xfId="8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164" fontId="10" fillId="0" borderId="46" xfId="8" applyNumberFormat="1" applyFont="1" applyBorder="1" applyAlignment="1">
      <alignment horizontal="center" vertical="center"/>
    </xf>
    <xf numFmtId="164" fontId="10" fillId="0" borderId="34" xfId="8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/>
    </xf>
    <xf numFmtId="164" fontId="10" fillId="0" borderId="30" xfId="8" applyNumberFormat="1" applyFont="1" applyFill="1" applyBorder="1" applyAlignment="1">
      <alignment horizontal="center" vertical="center"/>
    </xf>
    <xf numFmtId="164" fontId="10" fillId="0" borderId="17" xfId="8" applyNumberFormat="1" applyFont="1" applyFill="1" applyBorder="1" applyAlignment="1">
      <alignment horizontal="center" vertical="center"/>
    </xf>
    <xf numFmtId="164" fontId="10" fillId="0" borderId="35" xfId="8" applyNumberFormat="1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3" fillId="0" borderId="0" xfId="0" applyFont="1" applyBorder="1"/>
    <xf numFmtId="0" fontId="9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1" xfId="0" applyNumberFormat="1" applyFont="1" applyBorder="1"/>
    <xf numFmtId="1" fontId="3" fillId="0" borderId="6" xfId="0" applyNumberFormat="1" applyFont="1" applyBorder="1"/>
    <xf numFmtId="1" fontId="3" fillId="13" borderId="5" xfId="0" applyNumberFormat="1" applyFont="1" applyFill="1" applyBorder="1"/>
    <xf numFmtId="1" fontId="3" fillId="13" borderId="1" xfId="0" applyNumberFormat="1" applyFont="1" applyFill="1" applyBorder="1"/>
    <xf numFmtId="1" fontId="3" fillId="13" borderId="6" xfId="0" applyNumberFormat="1" applyFont="1" applyFill="1" applyBorder="1"/>
    <xf numFmtId="0" fontId="3" fillId="0" borderId="0" xfId="0" applyFont="1" applyBorder="1" applyAlignment="1">
      <alignment vertical="center" wrapText="1"/>
    </xf>
    <xf numFmtId="1" fontId="3" fillId="0" borderId="8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" fontId="3" fillId="0" borderId="7" xfId="0" applyNumberFormat="1" applyFont="1" applyBorder="1" applyAlignment="1">
      <alignment vertical="center" wrapText="1"/>
    </xf>
    <xf numFmtId="1" fontId="3" fillId="13" borderId="8" xfId="0" applyNumberFormat="1" applyFont="1" applyFill="1" applyBorder="1" applyAlignment="1">
      <alignment vertical="center" wrapText="1"/>
    </xf>
    <xf numFmtId="1" fontId="3" fillId="13" borderId="0" xfId="0" applyNumberFormat="1" applyFont="1" applyFill="1" applyBorder="1" applyAlignment="1">
      <alignment vertical="center" wrapText="1"/>
    </xf>
    <xf numFmtId="1" fontId="3" fillId="13" borderId="7" xfId="0" applyNumberFormat="1" applyFont="1" applyFill="1" applyBorder="1" applyAlignment="1">
      <alignment vertical="center" wrapText="1"/>
    </xf>
    <xf numFmtId="1" fontId="3" fillId="12" borderId="8" xfId="0" applyNumberFormat="1" applyFont="1" applyFill="1" applyBorder="1" applyAlignment="1">
      <alignment vertical="center" wrapText="1"/>
    </xf>
    <xf numFmtId="1" fontId="3" fillId="12" borderId="0" xfId="0" applyNumberFormat="1" applyFont="1" applyFill="1" applyBorder="1" applyAlignment="1">
      <alignment vertical="center" wrapText="1"/>
    </xf>
    <xf numFmtId="1" fontId="3" fillId="12" borderId="7" xfId="0" applyNumberFormat="1" applyFont="1" applyFill="1" applyBorder="1" applyAlignment="1">
      <alignment vertical="center" wrapText="1"/>
    </xf>
    <xf numFmtId="0" fontId="3" fillId="11" borderId="0" xfId="0" applyFont="1" applyFill="1" applyBorder="1" applyAlignment="1">
      <alignment vertical="center" wrapText="1"/>
    </xf>
    <xf numFmtId="1" fontId="3" fillId="11" borderId="8" xfId="0" applyNumberFormat="1" applyFont="1" applyFill="1" applyBorder="1" applyAlignment="1">
      <alignment vertical="center" wrapText="1"/>
    </xf>
    <xf numFmtId="1" fontId="3" fillId="11" borderId="0" xfId="0" applyNumberFormat="1" applyFont="1" applyFill="1" applyBorder="1" applyAlignment="1">
      <alignment vertical="center" wrapText="1"/>
    </xf>
    <xf numFmtId="1" fontId="3" fillId="11" borderId="7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" fontId="3" fillId="0" borderId="8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1" fontId="3" fillId="13" borderId="8" xfId="0" applyNumberFormat="1" applyFont="1" applyFill="1" applyBorder="1" applyAlignment="1">
      <alignment vertical="center"/>
    </xf>
    <xf numFmtId="1" fontId="3" fillId="13" borderId="0" xfId="0" applyNumberFormat="1" applyFont="1" applyFill="1" applyBorder="1" applyAlignment="1">
      <alignment vertical="center"/>
    </xf>
    <xf numFmtId="1" fontId="3" fillId="13" borderId="7" xfId="0" applyNumberFormat="1" applyFont="1" applyFill="1" applyBorder="1" applyAlignment="1">
      <alignment vertical="center"/>
    </xf>
    <xf numFmtId="0" fontId="3" fillId="11" borderId="10" xfId="0" applyFont="1" applyFill="1" applyBorder="1" applyAlignment="1">
      <alignment vertical="center"/>
    </xf>
    <xf numFmtId="1" fontId="3" fillId="11" borderId="9" xfId="0" applyNumberFormat="1" applyFont="1" applyFill="1" applyBorder="1" applyAlignment="1">
      <alignment vertical="center"/>
    </xf>
    <xf numFmtId="1" fontId="3" fillId="11" borderId="10" xfId="0" applyNumberFormat="1" applyFont="1" applyFill="1" applyBorder="1" applyAlignment="1">
      <alignment vertical="center"/>
    </xf>
    <xf numFmtId="1" fontId="3" fillId="11" borderId="11" xfId="0" applyNumberFormat="1" applyFont="1" applyFill="1" applyBorder="1" applyAlignment="1">
      <alignment vertical="center"/>
    </xf>
    <xf numFmtId="1" fontId="3" fillId="0" borderId="5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 wrapText="1"/>
    </xf>
    <xf numFmtId="1" fontId="3" fillId="16" borderId="5" xfId="0" applyNumberFormat="1" applyFont="1" applyFill="1" applyBorder="1" applyAlignment="1">
      <alignment vertical="center" wrapText="1"/>
    </xf>
    <xf numFmtId="1" fontId="3" fillId="16" borderId="1" xfId="0" applyNumberFormat="1" applyFont="1" applyFill="1" applyBorder="1" applyAlignment="1">
      <alignment vertical="center" wrapText="1"/>
    </xf>
    <xf numFmtId="1" fontId="3" fillId="13" borderId="5" xfId="0" applyNumberFormat="1" applyFont="1" applyFill="1" applyBorder="1" applyAlignment="1">
      <alignment vertical="center" wrapText="1"/>
    </xf>
    <xf numFmtId="1" fontId="3" fillId="13" borderId="1" xfId="0" applyNumberFormat="1" applyFont="1" applyFill="1" applyBorder="1" applyAlignment="1">
      <alignment vertical="center" wrapText="1"/>
    </xf>
    <xf numFmtId="1" fontId="3" fillId="13" borderId="6" xfId="0" applyNumberFormat="1" applyFont="1" applyFill="1" applyBorder="1" applyAlignment="1">
      <alignment vertical="center" wrapText="1"/>
    </xf>
    <xf numFmtId="1" fontId="3" fillId="16" borderId="6" xfId="0" applyNumberFormat="1" applyFont="1" applyFill="1" applyBorder="1" applyAlignment="1">
      <alignment vertical="center" wrapText="1"/>
    </xf>
    <xf numFmtId="1" fontId="3" fillId="16" borderId="8" xfId="0" applyNumberFormat="1" applyFont="1" applyFill="1" applyBorder="1" applyAlignment="1">
      <alignment vertical="center" wrapText="1"/>
    </xf>
    <xf numFmtId="1" fontId="3" fillId="16" borderId="0" xfId="0" applyNumberFormat="1" applyFont="1" applyFill="1" applyBorder="1" applyAlignment="1">
      <alignment vertical="center" wrapText="1"/>
    </xf>
    <xf numFmtId="1" fontId="3" fillId="16" borderId="7" xfId="0" applyNumberFormat="1" applyFont="1" applyFill="1" applyBorder="1" applyAlignment="1">
      <alignment vertical="center" wrapText="1"/>
    </xf>
    <xf numFmtId="1" fontId="3" fillId="11" borderId="9" xfId="0" applyNumberFormat="1" applyFont="1" applyFill="1" applyBorder="1" applyAlignment="1">
      <alignment vertical="center" wrapText="1"/>
    </xf>
    <xf numFmtId="1" fontId="3" fillId="11" borderId="10" xfId="0" applyNumberFormat="1" applyFont="1" applyFill="1" applyBorder="1" applyAlignment="1">
      <alignment vertical="center" wrapText="1"/>
    </xf>
    <xf numFmtId="1" fontId="3" fillId="11" borderId="11" xfId="0" applyNumberFormat="1" applyFont="1" applyFill="1" applyBorder="1" applyAlignment="1">
      <alignment vertical="center" wrapText="1"/>
    </xf>
    <xf numFmtId="0" fontId="0" fillId="0" borderId="0" xfId="0" applyFont="1"/>
    <xf numFmtId="0" fontId="0" fillId="0" borderId="10" xfId="0" applyFont="1" applyBorder="1" applyAlignment="1"/>
    <xf numFmtId="0" fontId="0" fillId="0" borderId="0" xfId="0" applyFont="1" applyBorder="1"/>
    <xf numFmtId="0" fontId="7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" fontId="0" fillId="0" borderId="5" xfId="0" applyNumberFormat="1" applyFont="1" applyBorder="1"/>
    <xf numFmtId="1" fontId="0" fillId="0" borderId="1" xfId="0" applyNumberFormat="1" applyFont="1" applyBorder="1"/>
    <xf numFmtId="1" fontId="0" fillId="0" borderId="6" xfId="0" applyNumberFormat="1" applyFont="1" applyBorder="1"/>
    <xf numFmtId="1" fontId="0" fillId="13" borderId="5" xfId="0" applyNumberFormat="1" applyFont="1" applyFill="1" applyBorder="1"/>
    <xf numFmtId="1" fontId="0" fillId="13" borderId="1" xfId="0" applyNumberFormat="1" applyFont="1" applyFill="1" applyBorder="1"/>
    <xf numFmtId="1" fontId="0" fillId="13" borderId="6" xfId="0" applyNumberFormat="1" applyFont="1" applyFill="1" applyBorder="1"/>
    <xf numFmtId="1" fontId="0" fillId="0" borderId="5" xfId="0" applyNumberFormat="1" applyFont="1" applyFill="1" applyBorder="1"/>
    <xf numFmtId="1" fontId="0" fillId="0" borderId="1" xfId="0" applyNumberFormat="1" applyFont="1" applyFill="1" applyBorder="1"/>
    <xf numFmtId="1" fontId="0" fillId="0" borderId="6" xfId="0" applyNumberFormat="1" applyFont="1" applyFill="1" applyBorder="1"/>
    <xf numFmtId="0" fontId="0" fillId="0" borderId="0" xfId="0" applyFont="1" applyBorder="1" applyAlignment="1">
      <alignment vertical="center" wrapText="1"/>
    </xf>
    <xf numFmtId="1" fontId="0" fillId="0" borderId="8" xfId="0" applyNumberFormat="1" applyFont="1" applyBorder="1" applyAlignment="1">
      <alignment vertical="center" wrapText="1"/>
    </xf>
    <xf numFmtId="1" fontId="0" fillId="0" borderId="0" xfId="0" applyNumberFormat="1" applyFont="1" applyBorder="1" applyAlignment="1">
      <alignment vertical="center" wrapText="1"/>
    </xf>
    <xf numFmtId="1" fontId="0" fillId="0" borderId="7" xfId="0" applyNumberFormat="1" applyFont="1" applyBorder="1" applyAlignment="1">
      <alignment vertical="center" wrapText="1"/>
    </xf>
    <xf numFmtId="1" fontId="0" fillId="13" borderId="8" xfId="0" applyNumberFormat="1" applyFont="1" applyFill="1" applyBorder="1" applyAlignment="1">
      <alignment vertical="center" wrapText="1"/>
    </xf>
    <xf numFmtId="1" fontId="0" fillId="13" borderId="0" xfId="0" applyNumberFormat="1" applyFont="1" applyFill="1" applyBorder="1" applyAlignment="1">
      <alignment vertical="center" wrapText="1"/>
    </xf>
    <xf numFmtId="1" fontId="0" fillId="13" borderId="7" xfId="0" applyNumberFormat="1" applyFont="1" applyFill="1" applyBorder="1" applyAlignment="1">
      <alignment vertical="center" wrapText="1"/>
    </xf>
    <xf numFmtId="1" fontId="0" fillId="12" borderId="8" xfId="0" applyNumberFormat="1" applyFont="1" applyFill="1" applyBorder="1" applyAlignment="1">
      <alignment vertical="center" wrapText="1"/>
    </xf>
    <xf numFmtId="1" fontId="0" fillId="12" borderId="0" xfId="0" applyNumberFormat="1" applyFont="1" applyFill="1" applyBorder="1" applyAlignment="1">
      <alignment vertical="center" wrapText="1"/>
    </xf>
    <xf numFmtId="1" fontId="0" fillId="12" borderId="7" xfId="0" applyNumberFormat="1" applyFont="1" applyFill="1" applyBorder="1" applyAlignment="1">
      <alignment vertical="center" wrapText="1"/>
    </xf>
    <xf numFmtId="1" fontId="0" fillId="0" borderId="8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1" fontId="0" fillId="0" borderId="7" xfId="0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1" fontId="0" fillId="11" borderId="8" xfId="0" applyNumberFormat="1" applyFont="1" applyFill="1" applyBorder="1" applyAlignment="1">
      <alignment vertical="center" wrapText="1"/>
    </xf>
    <xf numFmtId="1" fontId="0" fillId="11" borderId="0" xfId="0" applyNumberFormat="1" applyFont="1" applyFill="1" applyBorder="1" applyAlignment="1">
      <alignment vertical="center" wrapText="1"/>
    </xf>
    <xf numFmtId="1" fontId="0" fillId="11" borderId="7" xfId="0" applyNumberFormat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1" fontId="0" fillId="0" borderId="8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vertical="center"/>
    </xf>
    <xf numFmtId="1" fontId="0" fillId="0" borderId="7" xfId="0" applyNumberFormat="1" applyFont="1" applyBorder="1" applyAlignment="1">
      <alignment vertical="center"/>
    </xf>
    <xf numFmtId="1" fontId="0" fillId="13" borderId="8" xfId="0" applyNumberFormat="1" applyFont="1" applyFill="1" applyBorder="1" applyAlignment="1">
      <alignment vertical="center"/>
    </xf>
    <xf numFmtId="1" fontId="0" fillId="13" borderId="0" xfId="0" applyNumberFormat="1" applyFont="1" applyFill="1" applyBorder="1" applyAlignment="1">
      <alignment vertical="center"/>
    </xf>
    <xf numFmtId="1" fontId="0" fillId="13" borderId="7" xfId="0" applyNumberFormat="1" applyFont="1" applyFill="1" applyBorder="1" applyAlignment="1">
      <alignment vertical="center"/>
    </xf>
    <xf numFmtId="0" fontId="0" fillId="11" borderId="10" xfId="0" applyFont="1" applyFill="1" applyBorder="1" applyAlignment="1">
      <alignment vertical="center"/>
    </xf>
    <xf numFmtId="1" fontId="0" fillId="11" borderId="9" xfId="0" applyNumberFormat="1" applyFont="1" applyFill="1" applyBorder="1" applyAlignment="1">
      <alignment vertical="center"/>
    </xf>
    <xf numFmtId="1" fontId="0" fillId="11" borderId="10" xfId="0" applyNumberFormat="1" applyFont="1" applyFill="1" applyBorder="1" applyAlignment="1">
      <alignment vertical="center"/>
    </xf>
    <xf numFmtId="1" fontId="0" fillId="11" borderId="11" xfId="0" applyNumberFormat="1" applyFont="1" applyFill="1" applyBorder="1" applyAlignment="1">
      <alignment vertical="center"/>
    </xf>
    <xf numFmtId="1" fontId="0" fillId="0" borderId="5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vertical="center" wrapText="1"/>
    </xf>
    <xf numFmtId="1" fontId="0" fillId="0" borderId="6" xfId="0" applyNumberFormat="1" applyFont="1" applyBorder="1" applyAlignment="1">
      <alignment vertical="center" wrapText="1"/>
    </xf>
    <xf numFmtId="1" fontId="0" fillId="16" borderId="5" xfId="0" applyNumberFormat="1" applyFont="1" applyFill="1" applyBorder="1" applyAlignment="1">
      <alignment vertical="center" wrapText="1"/>
    </xf>
    <xf numFmtId="1" fontId="0" fillId="16" borderId="1" xfId="0" applyNumberFormat="1" applyFont="1" applyFill="1" applyBorder="1" applyAlignment="1">
      <alignment vertical="center" wrapText="1"/>
    </xf>
    <xf numFmtId="1" fontId="0" fillId="13" borderId="5" xfId="0" applyNumberFormat="1" applyFont="1" applyFill="1" applyBorder="1" applyAlignment="1">
      <alignment vertical="center" wrapText="1"/>
    </xf>
    <xf numFmtId="1" fontId="0" fillId="13" borderId="1" xfId="0" applyNumberFormat="1" applyFont="1" applyFill="1" applyBorder="1" applyAlignment="1">
      <alignment vertical="center" wrapText="1"/>
    </xf>
    <xf numFmtId="1" fontId="0" fillId="13" borderId="6" xfId="0" applyNumberFormat="1" applyFont="1" applyFill="1" applyBorder="1" applyAlignment="1">
      <alignment vertical="center" wrapText="1"/>
    </xf>
    <xf numFmtId="1" fontId="0" fillId="16" borderId="6" xfId="0" applyNumberFormat="1" applyFont="1" applyFill="1" applyBorder="1" applyAlignment="1">
      <alignment vertical="center" wrapText="1"/>
    </xf>
    <xf numFmtId="1" fontId="0" fillId="0" borderId="5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6" xfId="0" applyNumberFormat="1" applyFont="1" applyFill="1" applyBorder="1" applyAlignment="1">
      <alignment vertical="center" wrapText="1"/>
    </xf>
    <xf numFmtId="1" fontId="0" fillId="16" borderId="8" xfId="0" applyNumberFormat="1" applyFont="1" applyFill="1" applyBorder="1" applyAlignment="1">
      <alignment vertical="center" wrapText="1"/>
    </xf>
    <xf numFmtId="1" fontId="0" fillId="16" borderId="0" xfId="0" applyNumberFormat="1" applyFont="1" applyFill="1" applyBorder="1" applyAlignment="1">
      <alignment vertical="center" wrapText="1"/>
    </xf>
    <xf numFmtId="1" fontId="0" fillId="16" borderId="7" xfId="0" applyNumberFormat="1" applyFont="1" applyFill="1" applyBorder="1" applyAlignment="1">
      <alignment vertical="center" wrapText="1"/>
    </xf>
    <xf numFmtId="1" fontId="0" fillId="11" borderId="9" xfId="0" applyNumberFormat="1" applyFont="1" applyFill="1" applyBorder="1" applyAlignment="1">
      <alignment vertical="center" wrapText="1"/>
    </xf>
    <xf numFmtId="1" fontId="0" fillId="11" borderId="10" xfId="0" applyNumberFormat="1" applyFont="1" applyFill="1" applyBorder="1" applyAlignment="1">
      <alignment vertical="center" wrapText="1"/>
    </xf>
    <xf numFmtId="1" fontId="0" fillId="11" borderId="11" xfId="0" applyNumberFormat="1" applyFont="1" applyFill="1" applyBorder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Border="1" applyAlignment="1"/>
    <xf numFmtId="9" fontId="0" fillId="0" borderId="14" xfId="9" applyFont="1" applyBorder="1" applyAlignment="1">
      <alignment horizontal="center" vertical="center" wrapText="1"/>
    </xf>
    <xf numFmtId="9" fontId="0" fillId="0" borderId="15" xfId="9" applyFont="1" applyBorder="1" applyAlignment="1">
      <alignment horizontal="center" vertical="center" wrapText="1"/>
    </xf>
    <xf numFmtId="9" fontId="0" fillId="0" borderId="16" xfId="9" applyFont="1" applyBorder="1" applyAlignment="1">
      <alignment horizontal="center" vertical="center" wrapText="1"/>
    </xf>
    <xf numFmtId="9" fontId="0" fillId="17" borderId="14" xfId="9" applyFont="1" applyFill="1" applyBorder="1" applyAlignment="1">
      <alignment horizontal="center" vertical="center" wrapText="1"/>
    </xf>
    <xf numFmtId="0" fontId="0" fillId="14" borderId="14" xfId="0" applyFont="1" applyFill="1" applyBorder="1"/>
    <xf numFmtId="0" fontId="0" fillId="14" borderId="15" xfId="0" applyFont="1" applyFill="1" applyBorder="1"/>
    <xf numFmtId="0" fontId="0" fillId="14" borderId="16" xfId="0" applyFont="1" applyFill="1" applyBorder="1"/>
    <xf numFmtId="0" fontId="0" fillId="14" borderId="5" xfId="0" applyFont="1" applyFill="1" applyBorder="1"/>
    <xf numFmtId="9" fontId="0" fillId="15" borderId="8" xfId="0" applyNumberFormat="1" applyFont="1" applyFill="1" applyBorder="1"/>
    <xf numFmtId="9" fontId="0" fillId="15" borderId="0" xfId="0" applyNumberFormat="1" applyFont="1" applyFill="1" applyBorder="1"/>
    <xf numFmtId="9" fontId="0" fillId="15" borderId="7" xfId="0" applyNumberFormat="1" applyFont="1" applyFill="1" applyBorder="1"/>
    <xf numFmtId="0" fontId="0" fillId="0" borderId="5" xfId="0" applyFont="1" applyBorder="1" applyAlignment="1"/>
    <xf numFmtId="0" fontId="0" fillId="12" borderId="34" xfId="0" applyFont="1" applyFill="1" applyBorder="1"/>
    <xf numFmtId="0" fontId="0" fillId="14" borderId="8" xfId="0" applyFont="1" applyFill="1" applyBorder="1"/>
    <xf numFmtId="0" fontId="0" fillId="0" borderId="8" xfId="0" applyFont="1" applyBorder="1" applyAlignment="1"/>
    <xf numFmtId="0" fontId="0" fillId="13" borderId="35" xfId="0" applyFont="1" applyFill="1" applyBorder="1"/>
    <xf numFmtId="0" fontId="0" fillId="14" borderId="9" xfId="0" applyFont="1" applyFill="1" applyBorder="1"/>
    <xf numFmtId="9" fontId="0" fillId="15" borderId="9" xfId="0" applyNumberFormat="1" applyFont="1" applyFill="1" applyBorder="1"/>
    <xf numFmtId="9" fontId="0" fillId="15" borderId="10" xfId="0" applyNumberFormat="1" applyFont="1" applyFill="1" applyBorder="1"/>
    <xf numFmtId="9" fontId="0" fillId="15" borderId="11" xfId="0" applyNumberFormat="1" applyFont="1" applyFill="1" applyBorder="1"/>
    <xf numFmtId="0" fontId="0" fillId="16" borderId="35" xfId="0" applyFont="1" applyFill="1" applyBorder="1"/>
    <xf numFmtId="0" fontId="0" fillId="0" borderId="9" xfId="0" applyFont="1" applyBorder="1" applyAlignment="1"/>
    <xf numFmtId="0" fontId="0" fillId="17" borderId="36" xfId="0" applyFont="1" applyFill="1" applyBorder="1"/>
    <xf numFmtId="0" fontId="3" fillId="0" borderId="0" xfId="0" applyFont="1" applyBorder="1" applyAlignment="1"/>
    <xf numFmtId="9" fontId="3" fillId="0" borderId="14" xfId="9" applyFont="1" applyBorder="1" applyAlignment="1">
      <alignment horizontal="center" vertical="center" wrapText="1"/>
    </xf>
    <xf numFmtId="9" fontId="3" fillId="0" borderId="15" xfId="9" applyFont="1" applyBorder="1" applyAlignment="1">
      <alignment horizontal="center" vertical="center" wrapText="1"/>
    </xf>
    <xf numFmtId="9" fontId="3" fillId="0" borderId="16" xfId="9" applyFont="1" applyBorder="1" applyAlignment="1">
      <alignment horizontal="center" vertical="center" wrapText="1"/>
    </xf>
    <xf numFmtId="0" fontId="3" fillId="14" borderId="14" xfId="0" applyFont="1" applyFill="1" applyBorder="1"/>
    <xf numFmtId="0" fontId="3" fillId="14" borderId="15" xfId="0" applyFont="1" applyFill="1" applyBorder="1"/>
    <xf numFmtId="0" fontId="3" fillId="14" borderId="16" xfId="0" applyFont="1" applyFill="1" applyBorder="1"/>
    <xf numFmtId="0" fontId="3" fillId="14" borderId="5" xfId="0" applyFont="1" applyFill="1" applyBorder="1"/>
    <xf numFmtId="9" fontId="3" fillId="15" borderId="8" xfId="0" applyNumberFormat="1" applyFont="1" applyFill="1" applyBorder="1"/>
    <xf numFmtId="9" fontId="3" fillId="15" borderId="0" xfId="0" applyNumberFormat="1" applyFont="1" applyFill="1" applyBorder="1"/>
    <xf numFmtId="9" fontId="3" fillId="15" borderId="7" xfId="0" applyNumberFormat="1" applyFont="1" applyFill="1" applyBorder="1"/>
    <xf numFmtId="0" fontId="3" fillId="0" borderId="5" xfId="0" applyFont="1" applyBorder="1" applyAlignment="1"/>
    <xf numFmtId="0" fontId="3" fillId="12" borderId="34" xfId="0" applyFont="1" applyFill="1" applyBorder="1"/>
    <xf numFmtId="0" fontId="3" fillId="14" borderId="8" xfId="0" applyFont="1" applyFill="1" applyBorder="1"/>
    <xf numFmtId="0" fontId="3" fillId="0" borderId="8" xfId="0" applyFont="1" applyBorder="1" applyAlignment="1"/>
    <xf numFmtId="0" fontId="3" fillId="13" borderId="35" xfId="0" applyFont="1" applyFill="1" applyBorder="1"/>
    <xf numFmtId="0" fontId="3" fillId="14" borderId="9" xfId="0" applyFont="1" applyFill="1" applyBorder="1"/>
    <xf numFmtId="9" fontId="3" fillId="15" borderId="9" xfId="0" applyNumberFormat="1" applyFont="1" applyFill="1" applyBorder="1"/>
    <xf numFmtId="9" fontId="3" fillId="15" borderId="10" xfId="0" applyNumberFormat="1" applyFont="1" applyFill="1" applyBorder="1"/>
    <xf numFmtId="9" fontId="3" fillId="15" borderId="11" xfId="0" applyNumberFormat="1" applyFont="1" applyFill="1" applyBorder="1"/>
    <xf numFmtId="0" fontId="3" fillId="0" borderId="9" xfId="0" applyFont="1" applyBorder="1" applyAlignment="1"/>
    <xf numFmtId="0" fontId="13" fillId="8" borderId="3" xfId="5" applyFont="1" applyBorder="1" applyAlignment="1">
      <alignment horizontal="center" wrapText="1"/>
    </xf>
    <xf numFmtId="9" fontId="3" fillId="0" borderId="14" xfId="9" applyFont="1" applyFill="1" applyBorder="1" applyAlignment="1">
      <alignment horizontal="center" vertical="center" wrapText="1"/>
    </xf>
    <xf numFmtId="9" fontId="3" fillId="0" borderId="15" xfId="9" applyFont="1" applyFill="1" applyBorder="1" applyAlignment="1">
      <alignment horizontal="center" vertical="center" wrapText="1"/>
    </xf>
    <xf numFmtId="9" fontId="3" fillId="0" borderId="16" xfId="9" applyFont="1" applyFill="1" applyBorder="1" applyAlignment="1">
      <alignment horizontal="center" vertical="center" wrapText="1"/>
    </xf>
    <xf numFmtId="0" fontId="13" fillId="0" borderId="0" xfId="2" applyFont="1" applyFill="1" applyAlignment="1">
      <alignment wrapText="1"/>
    </xf>
    <xf numFmtId="0" fontId="3" fillId="16" borderId="36" xfId="0" applyFont="1" applyFill="1" applyBorder="1"/>
    <xf numFmtId="0" fontId="10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6" fillId="8" borderId="14" xfId="5" applyFont="1" applyBorder="1" applyAlignment="1">
      <alignment horizontal="center"/>
    </xf>
    <xf numFmtId="0" fontId="6" fillId="8" borderId="15" xfId="5" applyFont="1" applyBorder="1" applyAlignment="1">
      <alignment horizontal="center"/>
    </xf>
    <xf numFmtId="0" fontId="6" fillId="8" borderId="16" xfId="5" applyFont="1" applyBorder="1" applyAlignment="1">
      <alignment horizontal="center"/>
    </xf>
    <xf numFmtId="0" fontId="7" fillId="10" borderId="14" xfId="7" applyFont="1" applyBorder="1" applyAlignment="1">
      <alignment horizontal="center"/>
    </xf>
    <xf numFmtId="0" fontId="7" fillId="10" borderId="15" xfId="7" applyFont="1" applyBorder="1" applyAlignment="1">
      <alignment horizontal="center"/>
    </xf>
    <xf numFmtId="0" fontId="7" fillId="10" borderId="16" xfId="7" applyFont="1" applyBorder="1" applyAlignment="1">
      <alignment horizontal="center"/>
    </xf>
    <xf numFmtId="0" fontId="7" fillId="9" borderId="14" xfId="6" applyFont="1" applyBorder="1" applyAlignment="1">
      <alignment horizontal="center"/>
    </xf>
    <xf numFmtId="0" fontId="7" fillId="9" borderId="15" xfId="6" applyFont="1" applyBorder="1" applyAlignment="1">
      <alignment horizontal="center"/>
    </xf>
    <xf numFmtId="0" fontId="7" fillId="9" borderId="16" xfId="6" applyFont="1" applyBorder="1" applyAlignment="1">
      <alignment horizontal="center"/>
    </xf>
    <xf numFmtId="0" fontId="0" fillId="11" borderId="4" xfId="0" applyFont="1" applyFill="1" applyBorder="1" applyAlignment="1">
      <alignment horizontal="center" vertical="center" textRotation="90"/>
    </xf>
    <xf numFmtId="0" fontId="0" fillId="11" borderId="3" xfId="0" applyFont="1" applyFill="1" applyBorder="1" applyAlignment="1">
      <alignment horizontal="center" vertical="center" textRotation="90"/>
    </xf>
    <xf numFmtId="0" fontId="0" fillId="11" borderId="2" xfId="0" applyFont="1" applyFill="1" applyBorder="1" applyAlignment="1">
      <alignment horizontal="center" vertical="center" textRotation="90"/>
    </xf>
    <xf numFmtId="0" fontId="13" fillId="3" borderId="14" xfId="2" applyFont="1" applyBorder="1" applyAlignment="1">
      <alignment horizontal="center" wrapText="1"/>
    </xf>
    <xf numFmtId="0" fontId="13" fillId="3" borderId="15" xfId="2" applyFont="1" applyBorder="1" applyAlignment="1">
      <alignment horizontal="center" wrapText="1"/>
    </xf>
    <xf numFmtId="0" fontId="13" fillId="3" borderId="16" xfId="2" applyFont="1" applyBorder="1" applyAlignment="1">
      <alignment horizontal="center" wrapText="1"/>
    </xf>
    <xf numFmtId="0" fontId="3" fillId="11" borderId="2" xfId="0" applyFont="1" applyFill="1" applyBorder="1" applyAlignment="1">
      <alignment horizontal="center" vertical="center" textRotation="90"/>
    </xf>
    <xf numFmtId="0" fontId="3" fillId="11" borderId="4" xfId="0" applyFont="1" applyFill="1" applyBorder="1" applyAlignment="1">
      <alignment horizontal="center" vertical="center" textRotation="90"/>
    </xf>
    <xf numFmtId="0" fontId="3" fillId="11" borderId="3" xfId="0" applyFont="1" applyFill="1" applyBorder="1" applyAlignment="1">
      <alignment horizontal="center" vertical="center" textRotation="90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9" borderId="14" xfId="6" applyFont="1" applyBorder="1" applyAlignment="1">
      <alignment horizontal="center"/>
    </xf>
    <xf numFmtId="0" fontId="9" fillId="9" borderId="15" xfId="6" applyFont="1" applyBorder="1" applyAlignment="1">
      <alignment horizontal="center"/>
    </xf>
    <xf numFmtId="0" fontId="9" fillId="9" borderId="16" xfId="6" applyFont="1" applyBorder="1" applyAlignment="1">
      <alignment horizontal="center"/>
    </xf>
    <xf numFmtId="0" fontId="13" fillId="8" borderId="14" xfId="5" applyFont="1" applyBorder="1" applyAlignment="1">
      <alignment horizontal="center"/>
    </xf>
    <xf numFmtId="0" fontId="13" fillId="8" borderId="15" xfId="5" applyFont="1" applyBorder="1" applyAlignment="1">
      <alignment horizontal="center"/>
    </xf>
    <xf numFmtId="0" fontId="13" fillId="8" borderId="16" xfId="5" applyFont="1" applyBorder="1" applyAlignment="1">
      <alignment horizontal="center"/>
    </xf>
    <xf numFmtId="0" fontId="9" fillId="10" borderId="14" xfId="7" applyFont="1" applyBorder="1" applyAlignment="1">
      <alignment horizontal="center"/>
    </xf>
    <xf numFmtId="0" fontId="9" fillId="10" borderId="15" xfId="7" applyFont="1" applyBorder="1" applyAlignment="1">
      <alignment horizontal="center"/>
    </xf>
    <xf numFmtId="0" fontId="9" fillId="10" borderId="16" xfId="7" applyFont="1" applyBorder="1" applyAlignment="1">
      <alignment horizontal="center"/>
    </xf>
    <xf numFmtId="0" fontId="4" fillId="4" borderId="0" xfId="3" applyFont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7" borderId="0" xfId="1" applyFont="1" applyFill="1" applyAlignment="1">
      <alignment horizontal="center"/>
    </xf>
  </cellXfs>
  <cellStyles count="10">
    <cellStyle name="40% - Accent3" xfId="6" builtinId="39"/>
    <cellStyle name="60% - Accent3" xfId="7" builtinId="40"/>
    <cellStyle name="Accent1" xfId="1" builtinId="29"/>
    <cellStyle name="Accent2" xfId="2" builtinId="33"/>
    <cellStyle name="Accent3" xfId="5" builtinId="37"/>
    <cellStyle name="Accent4" xfId="3" builtinId="41"/>
    <cellStyle name="Accent6" xfId="4" builtinId="49"/>
    <cellStyle name="Comma" xfId="8" builtinId="3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0ECD-63DC-4B8F-A9E7-9E9476F48ED1}">
  <sheetPr>
    <tabColor theme="0" tint="-0.249977111117893"/>
  </sheetPr>
  <dimension ref="A1:D21"/>
  <sheetViews>
    <sheetView workbookViewId="0">
      <selection activeCell="A24" sqref="A24"/>
    </sheetView>
  </sheetViews>
  <sheetFormatPr defaultRowHeight="14.4" x14ac:dyDescent="0.3"/>
  <cols>
    <col min="1" max="1" width="63.44140625" bestFit="1" customWidth="1"/>
    <col min="2" max="2" width="11.109375" bestFit="1" customWidth="1"/>
    <col min="3" max="3" width="19.6640625" bestFit="1" customWidth="1"/>
    <col min="4" max="4" width="129.109375" bestFit="1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6</v>
      </c>
      <c r="D3" t="s">
        <v>10</v>
      </c>
    </row>
    <row r="4" spans="1:4" x14ac:dyDescent="0.3">
      <c r="A4" t="s">
        <v>11</v>
      </c>
      <c r="B4" t="s">
        <v>5</v>
      </c>
      <c r="C4" t="s">
        <v>6</v>
      </c>
      <c r="D4" t="s">
        <v>12</v>
      </c>
    </row>
    <row r="5" spans="1:4" x14ac:dyDescent="0.3">
      <c r="A5" t="s">
        <v>13</v>
      </c>
      <c r="B5" t="s">
        <v>5</v>
      </c>
      <c r="C5" t="s">
        <v>14</v>
      </c>
      <c r="D5" t="s">
        <v>15</v>
      </c>
    </row>
    <row r="6" spans="1:4" x14ac:dyDescent="0.3">
      <c r="A6" t="s">
        <v>16</v>
      </c>
      <c r="B6" t="s">
        <v>5</v>
      </c>
      <c r="C6" t="s">
        <v>6</v>
      </c>
      <c r="D6" t="s">
        <v>17</v>
      </c>
    </row>
    <row r="7" spans="1:4" x14ac:dyDescent="0.3">
      <c r="A7" t="s">
        <v>18</v>
      </c>
      <c r="B7" t="s">
        <v>5</v>
      </c>
      <c r="C7" t="s">
        <v>6</v>
      </c>
      <c r="D7" t="s">
        <v>19</v>
      </c>
    </row>
    <row r="8" spans="1:4" x14ac:dyDescent="0.3">
      <c r="A8" t="s">
        <v>20</v>
      </c>
      <c r="B8" t="s">
        <v>5</v>
      </c>
      <c r="C8" t="s">
        <v>6</v>
      </c>
      <c r="D8" t="s">
        <v>21</v>
      </c>
    </row>
    <row r="9" spans="1:4" x14ac:dyDescent="0.3">
      <c r="A9" t="s">
        <v>22</v>
      </c>
      <c r="B9" t="s">
        <v>5</v>
      </c>
      <c r="C9" t="s">
        <v>6</v>
      </c>
      <c r="D9" t="s">
        <v>23</v>
      </c>
    </row>
    <row r="10" spans="1:4" x14ac:dyDescent="0.3">
      <c r="A10" t="s">
        <v>24</v>
      </c>
      <c r="B10" t="s">
        <v>5</v>
      </c>
      <c r="C10" t="s">
        <v>25</v>
      </c>
      <c r="D10" t="s">
        <v>26</v>
      </c>
    </row>
    <row r="11" spans="1:4" x14ac:dyDescent="0.3">
      <c r="A11" t="s">
        <v>27</v>
      </c>
      <c r="B11" t="s">
        <v>9</v>
      </c>
      <c r="C11" t="s">
        <v>25</v>
      </c>
      <c r="D11" t="s">
        <v>28</v>
      </c>
    </row>
    <row r="12" spans="1:4" x14ac:dyDescent="0.3">
      <c r="A12" t="s">
        <v>29</v>
      </c>
      <c r="B12" t="s">
        <v>5</v>
      </c>
      <c r="C12" t="s">
        <v>25</v>
      </c>
      <c r="D12" t="s">
        <v>30</v>
      </c>
    </row>
    <row r="13" spans="1:4" x14ac:dyDescent="0.3">
      <c r="A13" t="s">
        <v>31</v>
      </c>
      <c r="B13" t="s">
        <v>5</v>
      </c>
      <c r="C13" t="s">
        <v>32</v>
      </c>
      <c r="D13" t="s">
        <v>33</v>
      </c>
    </row>
    <row r="14" spans="1:4" x14ac:dyDescent="0.3">
      <c r="A14" t="s">
        <v>34</v>
      </c>
      <c r="B14" t="s">
        <v>5</v>
      </c>
      <c r="C14" t="s">
        <v>32</v>
      </c>
      <c r="D14" t="s">
        <v>35</v>
      </c>
    </row>
    <row r="15" spans="1:4" x14ac:dyDescent="0.3">
      <c r="A15" t="s">
        <v>36</v>
      </c>
      <c r="B15" t="s">
        <v>5</v>
      </c>
      <c r="C15" t="s">
        <v>32</v>
      </c>
      <c r="D15" t="s">
        <v>37</v>
      </c>
    </row>
    <row r="16" spans="1:4" x14ac:dyDescent="0.3">
      <c r="A16" t="s">
        <v>38</v>
      </c>
      <c r="B16" t="s">
        <v>5</v>
      </c>
      <c r="C16" t="s">
        <v>32</v>
      </c>
      <c r="D16" t="s">
        <v>39</v>
      </c>
    </row>
    <row r="17" spans="1:4" x14ac:dyDescent="0.3">
      <c r="A17" t="s">
        <v>40</v>
      </c>
      <c r="B17" t="s">
        <v>5</v>
      </c>
      <c r="C17" t="s">
        <v>32</v>
      </c>
      <c r="D17" t="s">
        <v>41</v>
      </c>
    </row>
    <row r="18" spans="1:4" x14ac:dyDescent="0.3">
      <c r="A18" t="s">
        <v>42</v>
      </c>
      <c r="B18" t="s">
        <v>9</v>
      </c>
      <c r="C18" t="s">
        <v>43</v>
      </c>
      <c r="D18" t="s">
        <v>44</v>
      </c>
    </row>
    <row r="19" spans="1:4" x14ac:dyDescent="0.3">
      <c r="A19" t="s">
        <v>45</v>
      </c>
      <c r="B19" t="s">
        <v>9</v>
      </c>
      <c r="C19" t="s">
        <v>43</v>
      </c>
      <c r="D19" t="s">
        <v>46</v>
      </c>
    </row>
    <row r="20" spans="1:4" x14ac:dyDescent="0.3">
      <c r="A20" t="s">
        <v>47</v>
      </c>
      <c r="B20" t="s">
        <v>9</v>
      </c>
      <c r="C20" t="s">
        <v>43</v>
      </c>
      <c r="D20" t="s">
        <v>48</v>
      </c>
    </row>
    <row r="21" spans="1:4" x14ac:dyDescent="0.3">
      <c r="A21" t="s">
        <v>49</v>
      </c>
      <c r="B21" t="s">
        <v>9</v>
      </c>
      <c r="C21" t="s">
        <v>43</v>
      </c>
      <c r="D2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4DD9-CD00-4B3C-BA45-E28726E021F8}">
  <sheetPr>
    <tabColor theme="7" tint="0.39997558519241921"/>
  </sheetPr>
  <dimension ref="A1:I24"/>
  <sheetViews>
    <sheetView workbookViewId="0">
      <selection activeCell="A20" sqref="A20:A24"/>
    </sheetView>
  </sheetViews>
  <sheetFormatPr defaultRowHeight="14.4" x14ac:dyDescent="0.3"/>
  <cols>
    <col min="1" max="1" width="9.44140625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7.33203125" bestFit="1" customWidth="1"/>
    <col min="9" max="9" width="8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98</v>
      </c>
      <c r="B2" t="s">
        <v>77</v>
      </c>
      <c r="C2" t="s">
        <v>27</v>
      </c>
      <c r="D2" t="s">
        <v>9</v>
      </c>
    </row>
    <row r="3" spans="1:9" x14ac:dyDescent="0.3">
      <c r="A3" t="s">
        <v>98</v>
      </c>
      <c r="B3" t="s">
        <v>77</v>
      </c>
      <c r="C3" t="s">
        <v>8</v>
      </c>
      <c r="D3" t="s">
        <v>9</v>
      </c>
    </row>
    <row r="4" spans="1:9" x14ac:dyDescent="0.3">
      <c r="A4" t="s">
        <v>98</v>
      </c>
      <c r="B4" t="s">
        <v>77</v>
      </c>
      <c r="C4" t="s">
        <v>4</v>
      </c>
      <c r="D4" t="s">
        <v>5</v>
      </c>
    </row>
    <row r="5" spans="1:9" x14ac:dyDescent="0.3">
      <c r="A5" t="s">
        <v>98</v>
      </c>
      <c r="B5" t="s">
        <v>77</v>
      </c>
      <c r="C5" t="s">
        <v>38</v>
      </c>
      <c r="D5" t="s">
        <v>5</v>
      </c>
    </row>
    <row r="6" spans="1:9" x14ac:dyDescent="0.3">
      <c r="A6" t="s">
        <v>98</v>
      </c>
      <c r="B6" t="s">
        <v>77</v>
      </c>
      <c r="C6" t="s">
        <v>31</v>
      </c>
      <c r="D6" t="s">
        <v>5</v>
      </c>
    </row>
    <row r="7" spans="1:9" x14ac:dyDescent="0.3">
      <c r="A7" t="s">
        <v>98</v>
      </c>
      <c r="B7" t="s">
        <v>77</v>
      </c>
      <c r="C7" t="s">
        <v>36</v>
      </c>
      <c r="D7" t="s">
        <v>5</v>
      </c>
    </row>
    <row r="8" spans="1:9" x14ac:dyDescent="0.3">
      <c r="A8" t="s">
        <v>98</v>
      </c>
      <c r="B8" t="s">
        <v>77</v>
      </c>
      <c r="C8" t="s">
        <v>29</v>
      </c>
      <c r="D8" t="s">
        <v>5</v>
      </c>
    </row>
    <row r="9" spans="1:9" x14ac:dyDescent="0.3">
      <c r="A9" t="s">
        <v>98</v>
      </c>
      <c r="B9" t="s">
        <v>77</v>
      </c>
      <c r="C9" t="s">
        <v>24</v>
      </c>
      <c r="D9" t="s">
        <v>5</v>
      </c>
    </row>
    <row r="10" spans="1:9" x14ac:dyDescent="0.3">
      <c r="A10" t="s">
        <v>98</v>
      </c>
      <c r="B10" t="s">
        <v>77</v>
      </c>
      <c r="C10" t="s">
        <v>34</v>
      </c>
      <c r="D10" t="s">
        <v>5</v>
      </c>
    </row>
    <row r="11" spans="1:9" x14ac:dyDescent="0.3">
      <c r="A11" t="s">
        <v>98</v>
      </c>
      <c r="B11" t="s">
        <v>77</v>
      </c>
      <c r="C11" t="s">
        <v>40</v>
      </c>
      <c r="D11" t="s">
        <v>5</v>
      </c>
    </row>
    <row r="12" spans="1:9" x14ac:dyDescent="0.3">
      <c r="A12" t="s">
        <v>98</v>
      </c>
      <c r="B12" t="s">
        <v>77</v>
      </c>
      <c r="C12" t="s">
        <v>11</v>
      </c>
      <c r="D12" t="s">
        <v>5</v>
      </c>
    </row>
    <row r="13" spans="1:9" x14ac:dyDescent="0.3">
      <c r="A13" t="s">
        <v>98</v>
      </c>
      <c r="B13" t="s">
        <v>77</v>
      </c>
      <c r="C13" t="s">
        <v>42</v>
      </c>
      <c r="D13" t="s">
        <v>9</v>
      </c>
      <c r="E13">
        <v>1170.5014650000001</v>
      </c>
      <c r="F13">
        <v>660.64233400000001</v>
      </c>
      <c r="G13">
        <v>417.40072600000002</v>
      </c>
      <c r="H13" t="s">
        <v>138</v>
      </c>
      <c r="I13" t="s">
        <v>125</v>
      </c>
    </row>
    <row r="14" spans="1:9" x14ac:dyDescent="0.3">
      <c r="A14" t="s">
        <v>98</v>
      </c>
      <c r="B14" t="s">
        <v>139</v>
      </c>
      <c r="C14" t="s">
        <v>42</v>
      </c>
      <c r="D14" t="s">
        <v>9</v>
      </c>
      <c r="E14">
        <v>1173.990967</v>
      </c>
      <c r="F14">
        <v>429.34161399999999</v>
      </c>
      <c r="G14">
        <v>274.35772700000001</v>
      </c>
      <c r="H14" t="s">
        <v>138</v>
      </c>
      <c r="I14" t="s">
        <v>125</v>
      </c>
    </row>
    <row r="15" spans="1:9" x14ac:dyDescent="0.3">
      <c r="A15" t="s">
        <v>98</v>
      </c>
      <c r="B15" t="s">
        <v>77</v>
      </c>
      <c r="C15" t="s">
        <v>45</v>
      </c>
      <c r="D15" t="s">
        <v>9</v>
      </c>
      <c r="E15">
        <v>1401.7904659999999</v>
      </c>
      <c r="F15">
        <v>996.58325200000002</v>
      </c>
      <c r="G15">
        <v>809.16452000000004</v>
      </c>
      <c r="H15" t="s">
        <v>124</v>
      </c>
      <c r="I15" t="s">
        <v>125</v>
      </c>
    </row>
    <row r="16" spans="1:9" x14ac:dyDescent="0.3">
      <c r="A16" t="s">
        <v>98</v>
      </c>
      <c r="B16" t="s">
        <v>77</v>
      </c>
      <c r="C16" t="s">
        <v>47</v>
      </c>
      <c r="D16" t="s">
        <v>9</v>
      </c>
      <c r="E16">
        <v>1284.959351</v>
      </c>
      <c r="F16">
        <v>1128.404297</v>
      </c>
      <c r="G16">
        <v>1055.642578</v>
      </c>
      <c r="H16" t="s">
        <v>124</v>
      </c>
      <c r="I16" t="s">
        <v>125</v>
      </c>
    </row>
    <row r="17" spans="1:9" x14ac:dyDescent="0.3">
      <c r="A17" t="s">
        <v>98</v>
      </c>
      <c r="B17" t="s">
        <v>77</v>
      </c>
      <c r="C17" t="s">
        <v>49</v>
      </c>
      <c r="D17" t="s">
        <v>9</v>
      </c>
      <c r="E17">
        <v>1797.4724120000001</v>
      </c>
      <c r="F17">
        <v>1641.628418</v>
      </c>
      <c r="G17">
        <v>1471.571655</v>
      </c>
      <c r="H17" t="s">
        <v>124</v>
      </c>
      <c r="I17" t="s">
        <v>125</v>
      </c>
    </row>
    <row r="18" spans="1:9" x14ac:dyDescent="0.3">
      <c r="A18" t="s">
        <v>98</v>
      </c>
      <c r="B18" t="s">
        <v>139</v>
      </c>
      <c r="C18" t="s">
        <v>45</v>
      </c>
      <c r="D18" t="s">
        <v>9</v>
      </c>
      <c r="E18">
        <v>1402.6127320000001</v>
      </c>
      <c r="F18">
        <v>841.49044800000001</v>
      </c>
      <c r="G18">
        <v>711.76519699999994</v>
      </c>
      <c r="H18" t="s">
        <v>124</v>
      </c>
      <c r="I18" t="s">
        <v>125</v>
      </c>
    </row>
    <row r="19" spans="1:9" x14ac:dyDescent="0.3">
      <c r="A19" t="s">
        <v>98</v>
      </c>
      <c r="B19" t="s">
        <v>139</v>
      </c>
      <c r="C19" t="s">
        <v>47</v>
      </c>
      <c r="D19" t="s">
        <v>9</v>
      </c>
      <c r="E19">
        <v>1268.8095699999999</v>
      </c>
      <c r="F19">
        <v>970.11962900000003</v>
      </c>
      <c r="G19">
        <v>929.61303699999996</v>
      </c>
      <c r="H19" t="s">
        <v>124</v>
      </c>
      <c r="I19" t="s">
        <v>125</v>
      </c>
    </row>
    <row r="20" spans="1:9" x14ac:dyDescent="0.3">
      <c r="A20" t="s">
        <v>98</v>
      </c>
      <c r="B20" t="s">
        <v>139</v>
      </c>
      <c r="C20" t="s">
        <v>49</v>
      </c>
      <c r="D20" t="s">
        <v>9</v>
      </c>
      <c r="E20">
        <v>1791.015991</v>
      </c>
      <c r="F20">
        <v>1561.6811520000001</v>
      </c>
      <c r="G20">
        <v>1322.0333250000001</v>
      </c>
      <c r="H20" t="s">
        <v>124</v>
      </c>
      <c r="I20" t="s">
        <v>125</v>
      </c>
    </row>
    <row r="21" spans="1:9" x14ac:dyDescent="0.3">
      <c r="A21" t="s">
        <v>98</v>
      </c>
      <c r="B21" t="s">
        <v>77</v>
      </c>
      <c r="C21" t="s">
        <v>16</v>
      </c>
      <c r="D21" t="s">
        <v>5</v>
      </c>
      <c r="E21" s="80">
        <v>149.59</v>
      </c>
      <c r="F21" s="80">
        <v>153.47999999999999</v>
      </c>
      <c r="G21" s="80">
        <v>123.83</v>
      </c>
      <c r="H21" t="s">
        <v>129</v>
      </c>
      <c r="I21" t="s">
        <v>130</v>
      </c>
    </row>
    <row r="22" spans="1:9" x14ac:dyDescent="0.3">
      <c r="A22" t="s">
        <v>98</v>
      </c>
      <c r="B22" t="s">
        <v>77</v>
      </c>
      <c r="C22" t="s">
        <v>18</v>
      </c>
      <c r="D22" t="s">
        <v>5</v>
      </c>
      <c r="E22" s="80">
        <v>5</v>
      </c>
      <c r="F22" s="80">
        <v>5</v>
      </c>
      <c r="G22" s="80">
        <v>5</v>
      </c>
      <c r="H22" t="s">
        <v>129</v>
      </c>
      <c r="I22" t="s">
        <v>130</v>
      </c>
    </row>
    <row r="23" spans="1:9" x14ac:dyDescent="0.3">
      <c r="A23" t="s">
        <v>98</v>
      </c>
      <c r="B23" t="s">
        <v>77</v>
      </c>
      <c r="C23" t="s">
        <v>20</v>
      </c>
      <c r="D23" t="s">
        <v>5</v>
      </c>
      <c r="E23" s="80">
        <v>5.1535087719298245</v>
      </c>
      <c r="F23" s="80">
        <v>4.1228070175438596</v>
      </c>
      <c r="G23" s="80">
        <v>4.1228070175438596</v>
      </c>
      <c r="H23" t="s">
        <v>129</v>
      </c>
      <c r="I23" t="s">
        <v>130</v>
      </c>
    </row>
    <row r="24" spans="1:9" x14ac:dyDescent="0.3">
      <c r="A24" t="s">
        <v>98</v>
      </c>
      <c r="B24" t="s">
        <v>77</v>
      </c>
      <c r="C24" t="s">
        <v>22</v>
      </c>
      <c r="D24" t="s">
        <v>5</v>
      </c>
      <c r="E24" s="80">
        <v>0.93604651162790697</v>
      </c>
      <c r="F24" s="80">
        <v>0.93604651162790697</v>
      </c>
      <c r="G24" s="80">
        <v>0.93604651162790697</v>
      </c>
      <c r="H24" t="s">
        <v>129</v>
      </c>
      <c r="I24" t="s">
        <v>130</v>
      </c>
    </row>
  </sheetData>
  <autoFilter ref="A1:I1" xr:uid="{67C34DD9-CD00-4B3C-BA45-E28726E021F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0641-BE43-4E97-A589-0230A2D39F00}">
  <sheetPr>
    <tabColor theme="7" tint="0.39997558519241921"/>
  </sheetPr>
  <dimension ref="A1:I20"/>
  <sheetViews>
    <sheetView workbookViewId="0">
      <selection activeCell="A16" sqref="A16:A20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7.33203125" bestFit="1" customWidth="1"/>
    <col min="9" max="9" width="8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99</v>
      </c>
      <c r="B2" t="s">
        <v>77</v>
      </c>
      <c r="C2" t="s">
        <v>27</v>
      </c>
      <c r="D2" t="s">
        <v>9</v>
      </c>
    </row>
    <row r="3" spans="1:9" x14ac:dyDescent="0.3">
      <c r="A3" t="s">
        <v>99</v>
      </c>
      <c r="B3" t="s">
        <v>77</v>
      </c>
      <c r="C3" t="s">
        <v>8</v>
      </c>
      <c r="D3" t="s">
        <v>9</v>
      </c>
    </row>
    <row r="4" spans="1:9" x14ac:dyDescent="0.3">
      <c r="A4" t="s">
        <v>99</v>
      </c>
      <c r="B4" t="s">
        <v>77</v>
      </c>
      <c r="C4" t="s">
        <v>4</v>
      </c>
      <c r="D4" t="s">
        <v>5</v>
      </c>
    </row>
    <row r="5" spans="1:9" x14ac:dyDescent="0.3">
      <c r="A5" t="s">
        <v>99</v>
      </c>
      <c r="B5" t="s">
        <v>77</v>
      </c>
      <c r="C5" t="s">
        <v>38</v>
      </c>
      <c r="D5" t="s">
        <v>5</v>
      </c>
    </row>
    <row r="6" spans="1:9" x14ac:dyDescent="0.3">
      <c r="A6" t="s">
        <v>99</v>
      </c>
      <c r="B6" t="s">
        <v>77</v>
      </c>
      <c r="C6" t="s">
        <v>31</v>
      </c>
      <c r="D6" t="s">
        <v>5</v>
      </c>
    </row>
    <row r="7" spans="1:9" x14ac:dyDescent="0.3">
      <c r="A7" t="s">
        <v>99</v>
      </c>
      <c r="B7" t="s">
        <v>77</v>
      </c>
      <c r="C7" t="s">
        <v>36</v>
      </c>
      <c r="D7" t="s">
        <v>5</v>
      </c>
    </row>
    <row r="8" spans="1:9" x14ac:dyDescent="0.3">
      <c r="A8" t="s">
        <v>99</v>
      </c>
      <c r="B8" t="s">
        <v>77</v>
      </c>
      <c r="C8" t="s">
        <v>29</v>
      </c>
      <c r="D8" t="s">
        <v>5</v>
      </c>
    </row>
    <row r="9" spans="1:9" x14ac:dyDescent="0.3">
      <c r="A9" t="s">
        <v>99</v>
      </c>
      <c r="B9" t="s">
        <v>77</v>
      </c>
      <c r="C9" t="s">
        <v>24</v>
      </c>
      <c r="D9" t="s">
        <v>5</v>
      </c>
    </row>
    <row r="10" spans="1:9" x14ac:dyDescent="0.3">
      <c r="A10" t="s">
        <v>99</v>
      </c>
      <c r="B10" t="s">
        <v>77</v>
      </c>
      <c r="C10" t="s">
        <v>34</v>
      </c>
      <c r="D10" t="s">
        <v>5</v>
      </c>
    </row>
    <row r="11" spans="1:9" x14ac:dyDescent="0.3">
      <c r="A11" t="s">
        <v>99</v>
      </c>
      <c r="B11" t="s">
        <v>77</v>
      </c>
      <c r="C11" t="s">
        <v>40</v>
      </c>
      <c r="D11" t="s">
        <v>5</v>
      </c>
    </row>
    <row r="12" spans="1:9" x14ac:dyDescent="0.3">
      <c r="A12" t="s">
        <v>99</v>
      </c>
      <c r="B12" t="s">
        <v>77</v>
      </c>
      <c r="C12" t="s">
        <v>11</v>
      </c>
      <c r="D12" t="s">
        <v>5</v>
      </c>
    </row>
    <row r="13" spans="1:9" x14ac:dyDescent="0.3">
      <c r="A13" t="s">
        <v>99</v>
      </c>
      <c r="B13" t="s">
        <v>77</v>
      </c>
      <c r="C13" t="s">
        <v>42</v>
      </c>
      <c r="D13" t="s">
        <v>9</v>
      </c>
      <c r="E13">
        <v>1194.8452781804999</v>
      </c>
      <c r="F13">
        <v>482.81984665288002</v>
      </c>
      <c r="G13">
        <v>588.53558941237304</v>
      </c>
      <c r="H13" t="s">
        <v>128</v>
      </c>
      <c r="I13" t="s">
        <v>125</v>
      </c>
    </row>
    <row r="14" spans="1:9" x14ac:dyDescent="0.3">
      <c r="A14" t="s">
        <v>99</v>
      </c>
      <c r="B14" t="s">
        <v>77</v>
      </c>
      <c r="C14" t="s">
        <v>45</v>
      </c>
      <c r="D14" t="s">
        <v>9</v>
      </c>
      <c r="E14">
        <v>1448.52802264821</v>
      </c>
      <c r="F14">
        <v>915.68476129120995</v>
      </c>
      <c r="G14">
        <v>967.47510290777905</v>
      </c>
      <c r="H14" t="s">
        <v>124</v>
      </c>
      <c r="I14" t="s">
        <v>125</v>
      </c>
    </row>
    <row r="15" spans="1:9" x14ac:dyDescent="0.3">
      <c r="A15" t="s">
        <v>99</v>
      </c>
      <c r="B15" t="s">
        <v>77</v>
      </c>
      <c r="C15" t="s">
        <v>47</v>
      </c>
      <c r="D15" t="s">
        <v>9</v>
      </c>
      <c r="E15">
        <v>1121.96780917347</v>
      </c>
      <c r="F15">
        <v>937.684138612776</v>
      </c>
      <c r="G15">
        <v>844.77220201812895</v>
      </c>
      <c r="H15" t="s">
        <v>124</v>
      </c>
      <c r="I15" t="s">
        <v>125</v>
      </c>
    </row>
    <row r="16" spans="1:9" x14ac:dyDescent="0.3">
      <c r="A16" t="s">
        <v>99</v>
      </c>
      <c r="B16" t="s">
        <v>77</v>
      </c>
      <c r="C16" t="s">
        <v>49</v>
      </c>
      <c r="D16" t="s">
        <v>9</v>
      </c>
      <c r="E16">
        <v>1647.68999269901</v>
      </c>
      <c r="F16">
        <v>1508.59734546816</v>
      </c>
      <c r="G16">
        <v>1387.0590058466601</v>
      </c>
      <c r="H16" t="s">
        <v>124</v>
      </c>
      <c r="I16" t="s">
        <v>125</v>
      </c>
    </row>
    <row r="17" spans="1:9" x14ac:dyDescent="0.3">
      <c r="A17" t="s">
        <v>99</v>
      </c>
      <c r="B17" t="s">
        <v>77</v>
      </c>
      <c r="C17" t="s">
        <v>16</v>
      </c>
      <c r="D17" t="s">
        <v>5</v>
      </c>
      <c r="E17" s="80">
        <v>149.59</v>
      </c>
      <c r="F17" s="80">
        <v>153.47999999999999</v>
      </c>
      <c r="G17" s="80">
        <v>123.83</v>
      </c>
      <c r="H17" t="s">
        <v>129</v>
      </c>
      <c r="I17" t="s">
        <v>130</v>
      </c>
    </row>
    <row r="18" spans="1:9" x14ac:dyDescent="0.3">
      <c r="A18" t="s">
        <v>99</v>
      </c>
      <c r="B18" t="s">
        <v>77</v>
      </c>
      <c r="C18" t="s">
        <v>18</v>
      </c>
      <c r="D18" t="s">
        <v>5</v>
      </c>
      <c r="E18" s="80">
        <v>5</v>
      </c>
      <c r="F18" s="80">
        <v>5</v>
      </c>
      <c r="G18" s="80">
        <v>5</v>
      </c>
      <c r="H18" t="s">
        <v>129</v>
      </c>
      <c r="I18" t="s">
        <v>130</v>
      </c>
    </row>
    <row r="19" spans="1:9" x14ac:dyDescent="0.3">
      <c r="A19" t="s">
        <v>99</v>
      </c>
      <c r="B19" t="s">
        <v>77</v>
      </c>
      <c r="C19" t="s">
        <v>20</v>
      </c>
      <c r="D19" t="s">
        <v>5</v>
      </c>
      <c r="E19" s="80">
        <v>5.1535087719298245</v>
      </c>
      <c r="F19" s="80">
        <v>4.1228070175438596</v>
      </c>
      <c r="G19" s="80">
        <v>4.1228070175438596</v>
      </c>
      <c r="H19" t="s">
        <v>129</v>
      </c>
      <c r="I19" t="s">
        <v>130</v>
      </c>
    </row>
    <row r="20" spans="1:9" x14ac:dyDescent="0.3">
      <c r="A20" t="s">
        <v>99</v>
      </c>
      <c r="B20" t="s">
        <v>77</v>
      </c>
      <c r="C20" t="s">
        <v>22</v>
      </c>
      <c r="D20" t="s">
        <v>5</v>
      </c>
      <c r="E20" s="80">
        <v>0.93604651162790697</v>
      </c>
      <c r="F20" s="80">
        <v>0.93604651162790697</v>
      </c>
      <c r="G20" s="80">
        <v>0.93604651162790697</v>
      </c>
      <c r="H20" t="s">
        <v>129</v>
      </c>
      <c r="I20" t="s">
        <v>130</v>
      </c>
    </row>
  </sheetData>
  <autoFilter ref="A1:I1" xr:uid="{323D0641-BE43-4E97-A589-0230A2D39F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331D-B134-4073-A212-5E6901215759}">
  <sheetPr>
    <tabColor theme="7" tint="0.39997558519241921"/>
  </sheetPr>
  <dimension ref="A1:I28"/>
  <sheetViews>
    <sheetView workbookViewId="0">
      <selection activeCell="E5" sqref="E5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12" bestFit="1" customWidth="1"/>
    <col min="8" max="8" width="26.44140625" bestFit="1" customWidth="1"/>
    <col min="9" max="9" width="33.441406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100</v>
      </c>
      <c r="B2" t="s">
        <v>77</v>
      </c>
      <c r="C2" t="s">
        <v>27</v>
      </c>
      <c r="D2" t="s">
        <v>9</v>
      </c>
    </row>
    <row r="3" spans="1:9" x14ac:dyDescent="0.3">
      <c r="A3" t="s">
        <v>100</v>
      </c>
      <c r="B3" t="s">
        <v>77</v>
      </c>
      <c r="C3" t="s">
        <v>8</v>
      </c>
      <c r="D3" t="s">
        <v>9</v>
      </c>
    </row>
    <row r="4" spans="1:9" x14ac:dyDescent="0.3">
      <c r="A4" t="s">
        <v>100</v>
      </c>
      <c r="B4" t="s">
        <v>77</v>
      </c>
      <c r="C4" t="s">
        <v>4</v>
      </c>
      <c r="D4" t="s">
        <v>5</v>
      </c>
    </row>
    <row r="5" spans="1:9" x14ac:dyDescent="0.3">
      <c r="A5" t="s">
        <v>100</v>
      </c>
      <c r="B5" t="s">
        <v>77</v>
      </c>
      <c r="C5" t="s">
        <v>16</v>
      </c>
      <c r="D5" t="s">
        <v>5</v>
      </c>
      <c r="E5" s="80">
        <v>149.59</v>
      </c>
      <c r="F5" s="80">
        <v>153.47999999999999</v>
      </c>
      <c r="G5" s="80">
        <v>123.83</v>
      </c>
      <c r="H5" t="s">
        <v>129</v>
      </c>
      <c r="I5" t="s">
        <v>130</v>
      </c>
    </row>
    <row r="6" spans="1:9" x14ac:dyDescent="0.3">
      <c r="A6" t="s">
        <v>100</v>
      </c>
      <c r="B6" t="s">
        <v>77</v>
      </c>
      <c r="C6" t="s">
        <v>18</v>
      </c>
      <c r="D6" t="s">
        <v>5</v>
      </c>
      <c r="E6" s="80">
        <v>5</v>
      </c>
      <c r="F6" s="80">
        <v>5</v>
      </c>
      <c r="G6" s="80">
        <v>5</v>
      </c>
      <c r="H6" t="s">
        <v>129</v>
      </c>
      <c r="I6" t="s">
        <v>130</v>
      </c>
    </row>
    <row r="7" spans="1:9" x14ac:dyDescent="0.3">
      <c r="A7" t="s">
        <v>100</v>
      </c>
      <c r="B7" t="s">
        <v>77</v>
      </c>
      <c r="C7" t="s">
        <v>20</v>
      </c>
      <c r="D7" t="s">
        <v>5</v>
      </c>
      <c r="E7" s="80">
        <v>5.1535087719298245</v>
      </c>
      <c r="F7" s="80">
        <v>4.1228070175438596</v>
      </c>
      <c r="G7" s="80">
        <v>4.1228070175438596</v>
      </c>
      <c r="H7" t="s">
        <v>129</v>
      </c>
      <c r="I7" t="s">
        <v>130</v>
      </c>
    </row>
    <row r="8" spans="1:9" x14ac:dyDescent="0.3">
      <c r="A8" t="s">
        <v>100</v>
      </c>
      <c r="B8" t="s">
        <v>77</v>
      </c>
      <c r="C8" t="s">
        <v>22</v>
      </c>
      <c r="D8" t="s">
        <v>5</v>
      </c>
      <c r="E8" s="80">
        <v>0.93604651162790697</v>
      </c>
      <c r="F8" s="80">
        <v>0.93604651162790697</v>
      </c>
      <c r="G8" s="80">
        <v>0.93604651162790697</v>
      </c>
      <c r="H8" t="s">
        <v>129</v>
      </c>
      <c r="I8" t="s">
        <v>130</v>
      </c>
    </row>
    <row r="9" spans="1:9" x14ac:dyDescent="0.3">
      <c r="A9" t="s">
        <v>100</v>
      </c>
      <c r="B9" t="s">
        <v>77</v>
      </c>
      <c r="C9" t="s">
        <v>38</v>
      </c>
      <c r="D9" t="s">
        <v>5</v>
      </c>
    </row>
    <row r="10" spans="1:9" x14ac:dyDescent="0.3">
      <c r="A10" t="s">
        <v>100</v>
      </c>
      <c r="B10" t="s">
        <v>77</v>
      </c>
      <c r="C10" t="s">
        <v>31</v>
      </c>
      <c r="D10" t="s">
        <v>5</v>
      </c>
    </row>
    <row r="11" spans="1:9" x14ac:dyDescent="0.3">
      <c r="A11" t="s">
        <v>100</v>
      </c>
      <c r="B11" t="s">
        <v>77</v>
      </c>
      <c r="C11" t="s">
        <v>36</v>
      </c>
      <c r="D11" t="s">
        <v>5</v>
      </c>
    </row>
    <row r="12" spans="1:9" x14ac:dyDescent="0.3">
      <c r="A12" t="s">
        <v>100</v>
      </c>
      <c r="B12" t="s">
        <v>77</v>
      </c>
      <c r="C12" t="s">
        <v>29</v>
      </c>
      <c r="D12" t="s">
        <v>5</v>
      </c>
    </row>
    <row r="13" spans="1:9" x14ac:dyDescent="0.3">
      <c r="A13" t="s">
        <v>100</v>
      </c>
      <c r="B13" t="s">
        <v>77</v>
      </c>
      <c r="C13" t="s">
        <v>24</v>
      </c>
      <c r="D13" t="s">
        <v>5</v>
      </c>
    </row>
    <row r="14" spans="1:9" x14ac:dyDescent="0.3">
      <c r="A14" t="s">
        <v>100</v>
      </c>
      <c r="B14" t="s">
        <v>77</v>
      </c>
      <c r="C14" t="s">
        <v>34</v>
      </c>
      <c r="D14" t="s">
        <v>5</v>
      </c>
    </row>
    <row r="15" spans="1:9" x14ac:dyDescent="0.3">
      <c r="A15" t="s">
        <v>100</v>
      </c>
      <c r="B15" t="s">
        <v>77</v>
      </c>
      <c r="C15" t="s">
        <v>40</v>
      </c>
      <c r="D15" t="s">
        <v>5</v>
      </c>
    </row>
    <row r="16" spans="1:9" x14ac:dyDescent="0.3">
      <c r="A16" t="s">
        <v>100</v>
      </c>
      <c r="B16" t="s">
        <v>77</v>
      </c>
      <c r="C16" t="s">
        <v>11</v>
      </c>
      <c r="D16" t="s">
        <v>5</v>
      </c>
    </row>
    <row r="17" spans="1:9" x14ac:dyDescent="0.3">
      <c r="A17" t="s">
        <v>100</v>
      </c>
      <c r="B17" t="s">
        <v>77</v>
      </c>
      <c r="C17" t="s">
        <v>42</v>
      </c>
      <c r="D17" t="s">
        <v>9</v>
      </c>
      <c r="E17">
        <v>1325.90851008344</v>
      </c>
      <c r="F17">
        <v>999.66625419476804</v>
      </c>
      <c r="G17">
        <v>500.03751964597001</v>
      </c>
      <c r="H17" t="s">
        <v>128</v>
      </c>
      <c r="I17" t="s">
        <v>125</v>
      </c>
    </row>
    <row r="18" spans="1:9" x14ac:dyDescent="0.3">
      <c r="A18" t="s">
        <v>100</v>
      </c>
      <c r="B18" t="s">
        <v>126</v>
      </c>
      <c r="C18" t="s">
        <v>42</v>
      </c>
      <c r="D18" t="s">
        <v>9</v>
      </c>
      <c r="E18">
        <v>1305.732738548</v>
      </c>
      <c r="F18">
        <v>1062.41927635461</v>
      </c>
      <c r="G18">
        <v>309.21262852145901</v>
      </c>
      <c r="H18" t="s">
        <v>128</v>
      </c>
      <c r="I18" t="s">
        <v>125</v>
      </c>
    </row>
    <row r="19" spans="1:9" x14ac:dyDescent="0.3">
      <c r="A19" t="s">
        <v>100</v>
      </c>
      <c r="B19" t="s">
        <v>127</v>
      </c>
      <c r="C19" t="s">
        <v>42</v>
      </c>
      <c r="D19" t="s">
        <v>9</v>
      </c>
      <c r="E19">
        <v>1355.4024100248</v>
      </c>
      <c r="F19">
        <v>1155.6211614855499</v>
      </c>
      <c r="G19">
        <v>950.89407043987296</v>
      </c>
      <c r="H19" t="s">
        <v>128</v>
      </c>
      <c r="I19" t="s">
        <v>125</v>
      </c>
    </row>
    <row r="20" spans="1:9" x14ac:dyDescent="0.3">
      <c r="A20" t="s">
        <v>100</v>
      </c>
      <c r="B20" t="s">
        <v>77</v>
      </c>
      <c r="C20" t="s">
        <v>45</v>
      </c>
      <c r="D20" t="s">
        <v>9</v>
      </c>
      <c r="E20">
        <v>1337.1696388090299</v>
      </c>
      <c r="F20">
        <v>1071.83240715325</v>
      </c>
      <c r="G20">
        <v>737.82054310838305</v>
      </c>
      <c r="H20" t="s">
        <v>124</v>
      </c>
      <c r="I20" t="s">
        <v>125</v>
      </c>
    </row>
    <row r="21" spans="1:9" x14ac:dyDescent="0.3">
      <c r="A21" t="s">
        <v>100</v>
      </c>
      <c r="B21" t="s">
        <v>77</v>
      </c>
      <c r="C21" t="s">
        <v>47</v>
      </c>
      <c r="D21" t="s">
        <v>9</v>
      </c>
      <c r="E21">
        <v>1389.5173745137399</v>
      </c>
      <c r="F21">
        <v>1279.63544614596</v>
      </c>
      <c r="G21">
        <v>1044.2239898427799</v>
      </c>
      <c r="H21" t="s">
        <v>124</v>
      </c>
      <c r="I21" t="s">
        <v>125</v>
      </c>
    </row>
    <row r="22" spans="1:9" x14ac:dyDescent="0.3">
      <c r="A22" t="s">
        <v>100</v>
      </c>
      <c r="B22" t="s">
        <v>77</v>
      </c>
      <c r="C22" t="s">
        <v>49</v>
      </c>
      <c r="D22" t="s">
        <v>9</v>
      </c>
      <c r="E22">
        <v>1732.8693537987799</v>
      </c>
      <c r="F22">
        <v>1569.14666069388</v>
      </c>
      <c r="G22">
        <v>1376.14761897839</v>
      </c>
      <c r="H22" t="s">
        <v>124</v>
      </c>
      <c r="I22" t="s">
        <v>125</v>
      </c>
    </row>
    <row r="23" spans="1:9" x14ac:dyDescent="0.3">
      <c r="A23" t="s">
        <v>100</v>
      </c>
      <c r="B23" t="s">
        <v>126</v>
      </c>
      <c r="C23" t="s">
        <v>45</v>
      </c>
      <c r="D23" t="s">
        <v>9</v>
      </c>
      <c r="E23">
        <v>523.33655237976097</v>
      </c>
      <c r="F23">
        <v>491.90305488677899</v>
      </c>
      <c r="G23">
        <v>468.54095976483597</v>
      </c>
      <c r="H23" t="s">
        <v>124</v>
      </c>
      <c r="I23" t="s">
        <v>125</v>
      </c>
    </row>
    <row r="24" spans="1:9" x14ac:dyDescent="0.3">
      <c r="A24" t="s">
        <v>100</v>
      </c>
      <c r="B24" t="s">
        <v>126</v>
      </c>
      <c r="C24" t="s">
        <v>47</v>
      </c>
      <c r="D24" t="s">
        <v>9</v>
      </c>
      <c r="E24">
        <v>923.51570682181102</v>
      </c>
      <c r="F24">
        <v>929.87779969934104</v>
      </c>
      <c r="G24">
        <v>863.95063774189703</v>
      </c>
      <c r="H24" t="s">
        <v>124</v>
      </c>
      <c r="I24" t="s">
        <v>125</v>
      </c>
    </row>
    <row r="25" spans="1:9" x14ac:dyDescent="0.3">
      <c r="A25" t="s">
        <v>100</v>
      </c>
      <c r="B25" t="s">
        <v>126</v>
      </c>
      <c r="C25" t="s">
        <v>49</v>
      </c>
      <c r="D25" t="s">
        <v>9</v>
      </c>
      <c r="E25">
        <v>1686.7955978365501</v>
      </c>
      <c r="F25">
        <v>1499.1674052122</v>
      </c>
      <c r="G25">
        <v>1325.6630347768501</v>
      </c>
      <c r="H25" t="s">
        <v>124</v>
      </c>
      <c r="I25" t="s">
        <v>125</v>
      </c>
    </row>
    <row r="26" spans="1:9" x14ac:dyDescent="0.3">
      <c r="A26" t="s">
        <v>100</v>
      </c>
      <c r="B26" t="s">
        <v>127</v>
      </c>
      <c r="C26" t="s">
        <v>45</v>
      </c>
      <c r="D26" t="s">
        <v>9</v>
      </c>
      <c r="E26">
        <v>523.33655237976097</v>
      </c>
      <c r="F26">
        <v>491.90305488677899</v>
      </c>
      <c r="G26">
        <v>468.54095976483597</v>
      </c>
      <c r="H26" t="s">
        <v>124</v>
      </c>
      <c r="I26" t="s">
        <v>125</v>
      </c>
    </row>
    <row r="27" spans="1:9" x14ac:dyDescent="0.3">
      <c r="A27" t="s">
        <v>100</v>
      </c>
      <c r="B27" t="s">
        <v>127</v>
      </c>
      <c r="C27" t="s">
        <v>47</v>
      </c>
      <c r="D27" t="s">
        <v>9</v>
      </c>
      <c r="E27">
        <v>923.51570682181102</v>
      </c>
      <c r="F27">
        <v>929.87779969934104</v>
      </c>
      <c r="G27">
        <v>863.95063774189703</v>
      </c>
      <c r="H27" t="s">
        <v>124</v>
      </c>
      <c r="I27" t="s">
        <v>125</v>
      </c>
    </row>
    <row r="28" spans="1:9" x14ac:dyDescent="0.3">
      <c r="A28" t="s">
        <v>100</v>
      </c>
      <c r="B28" t="s">
        <v>127</v>
      </c>
      <c r="C28" t="s">
        <v>49</v>
      </c>
      <c r="D28" t="s">
        <v>9</v>
      </c>
      <c r="E28">
        <v>1686.7955978365501</v>
      </c>
      <c r="F28">
        <v>1499.1674052122</v>
      </c>
      <c r="G28">
        <v>1325.6630347768501</v>
      </c>
      <c r="H28" t="s">
        <v>124</v>
      </c>
      <c r="I28" t="s">
        <v>125</v>
      </c>
    </row>
  </sheetData>
  <autoFilter ref="A1:I1" xr:uid="{AFFE331D-B134-4073-A212-5E6901215759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0C2C-EFEE-4CEF-84F1-29E006BDC0FC}">
  <sheetPr>
    <tabColor theme="7" tint="0.39997558519241921"/>
  </sheetPr>
  <dimension ref="A1:I28"/>
  <sheetViews>
    <sheetView workbookViewId="0">
      <selection activeCell="A24" sqref="A24:A2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7.33203125" bestFit="1" customWidth="1"/>
    <col min="9" max="9" width="8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101</v>
      </c>
      <c r="B2" t="s">
        <v>77</v>
      </c>
      <c r="C2" t="s">
        <v>27</v>
      </c>
      <c r="D2" t="s">
        <v>9</v>
      </c>
    </row>
    <row r="3" spans="1:9" x14ac:dyDescent="0.3">
      <c r="A3" t="s">
        <v>101</v>
      </c>
      <c r="B3" t="s">
        <v>77</v>
      </c>
      <c r="C3" t="s">
        <v>8</v>
      </c>
      <c r="D3" t="s">
        <v>9</v>
      </c>
    </row>
    <row r="4" spans="1:9" x14ac:dyDescent="0.3">
      <c r="A4" t="s">
        <v>101</v>
      </c>
      <c r="B4" t="s">
        <v>77</v>
      </c>
      <c r="C4" t="s">
        <v>4</v>
      </c>
      <c r="D4" t="s">
        <v>5</v>
      </c>
    </row>
    <row r="5" spans="1:9" x14ac:dyDescent="0.3">
      <c r="A5" t="s">
        <v>101</v>
      </c>
      <c r="B5" t="s">
        <v>77</v>
      </c>
      <c r="C5" t="s">
        <v>38</v>
      </c>
      <c r="D5" t="s">
        <v>5</v>
      </c>
    </row>
    <row r="6" spans="1:9" x14ac:dyDescent="0.3">
      <c r="A6" t="s">
        <v>101</v>
      </c>
      <c r="B6" t="s">
        <v>77</v>
      </c>
      <c r="C6" t="s">
        <v>31</v>
      </c>
      <c r="D6" t="s">
        <v>5</v>
      </c>
    </row>
    <row r="7" spans="1:9" x14ac:dyDescent="0.3">
      <c r="A7" t="s">
        <v>101</v>
      </c>
      <c r="B7" t="s">
        <v>77</v>
      </c>
      <c r="C7" t="s">
        <v>36</v>
      </c>
      <c r="D7" t="s">
        <v>5</v>
      </c>
    </row>
    <row r="8" spans="1:9" x14ac:dyDescent="0.3">
      <c r="A8" t="s">
        <v>101</v>
      </c>
      <c r="B8" t="s">
        <v>77</v>
      </c>
      <c r="C8" t="s">
        <v>29</v>
      </c>
      <c r="D8" t="s">
        <v>5</v>
      </c>
    </row>
    <row r="9" spans="1:9" x14ac:dyDescent="0.3">
      <c r="A9" t="s">
        <v>101</v>
      </c>
      <c r="B9" t="s">
        <v>77</v>
      </c>
      <c r="C9" t="s">
        <v>24</v>
      </c>
      <c r="D9" t="s">
        <v>5</v>
      </c>
    </row>
    <row r="10" spans="1:9" x14ac:dyDescent="0.3">
      <c r="A10" t="s">
        <v>101</v>
      </c>
      <c r="B10" t="s">
        <v>77</v>
      </c>
      <c r="C10" t="s">
        <v>34</v>
      </c>
      <c r="D10" t="s">
        <v>5</v>
      </c>
    </row>
    <row r="11" spans="1:9" x14ac:dyDescent="0.3">
      <c r="A11" t="s">
        <v>101</v>
      </c>
      <c r="B11" t="s">
        <v>77</v>
      </c>
      <c r="C11" t="s">
        <v>40</v>
      </c>
      <c r="D11" t="s">
        <v>5</v>
      </c>
    </row>
    <row r="12" spans="1:9" x14ac:dyDescent="0.3">
      <c r="A12" t="s">
        <v>101</v>
      </c>
      <c r="B12" t="s">
        <v>77</v>
      </c>
      <c r="C12" t="s">
        <v>11</v>
      </c>
      <c r="D12" t="s">
        <v>5</v>
      </c>
    </row>
    <row r="13" spans="1:9" x14ac:dyDescent="0.3">
      <c r="A13" t="s">
        <v>101</v>
      </c>
      <c r="B13" t="s">
        <v>77</v>
      </c>
      <c r="C13" t="s">
        <v>42</v>
      </c>
      <c r="D13" t="s">
        <v>9</v>
      </c>
      <c r="E13">
        <v>1460.5</v>
      </c>
      <c r="F13">
        <v>741</v>
      </c>
      <c r="G13">
        <v>370</v>
      </c>
      <c r="H13" t="s">
        <v>128</v>
      </c>
      <c r="I13" t="s">
        <v>125</v>
      </c>
    </row>
    <row r="14" spans="1:9" x14ac:dyDescent="0.3">
      <c r="A14" t="s">
        <v>101</v>
      </c>
      <c r="B14" t="s">
        <v>126</v>
      </c>
      <c r="C14" t="s">
        <v>42</v>
      </c>
      <c r="D14" t="s">
        <v>9</v>
      </c>
      <c r="E14">
        <v>1329.5</v>
      </c>
      <c r="F14">
        <v>676</v>
      </c>
      <c r="G14">
        <v>324</v>
      </c>
      <c r="H14" t="s">
        <v>128</v>
      </c>
      <c r="I14" t="s">
        <v>125</v>
      </c>
    </row>
    <row r="15" spans="1:9" x14ac:dyDescent="0.3">
      <c r="A15" t="s">
        <v>101</v>
      </c>
      <c r="B15" t="s">
        <v>127</v>
      </c>
      <c r="C15" t="s">
        <v>42</v>
      </c>
      <c r="D15" t="s">
        <v>9</v>
      </c>
      <c r="E15">
        <v>1366</v>
      </c>
      <c r="F15">
        <v>694</v>
      </c>
      <c r="G15">
        <v>337</v>
      </c>
      <c r="H15" t="s">
        <v>128</v>
      </c>
      <c r="I15" t="s">
        <v>125</v>
      </c>
    </row>
    <row r="16" spans="1:9" x14ac:dyDescent="0.3">
      <c r="A16" t="s">
        <v>101</v>
      </c>
      <c r="B16" t="s">
        <v>77</v>
      </c>
      <c r="C16" t="s">
        <v>45</v>
      </c>
      <c r="D16" t="s">
        <v>9</v>
      </c>
      <c r="E16">
        <v>1696.01194750526</v>
      </c>
      <c r="F16">
        <v>1091.90886699507</v>
      </c>
      <c r="G16">
        <v>759.97570456754102</v>
      </c>
      <c r="H16" t="s">
        <v>124</v>
      </c>
      <c r="I16" t="s">
        <v>125</v>
      </c>
    </row>
    <row r="17" spans="1:9" x14ac:dyDescent="0.3">
      <c r="A17" t="s">
        <v>101</v>
      </c>
      <c r="B17" t="s">
        <v>77</v>
      </c>
      <c r="C17" t="s">
        <v>47</v>
      </c>
      <c r="D17" t="s">
        <v>9</v>
      </c>
      <c r="E17">
        <v>1143.88801535224</v>
      </c>
      <c r="F17">
        <v>911.21630094043906</v>
      </c>
      <c r="G17">
        <v>688.09232264334298</v>
      </c>
      <c r="H17" t="s">
        <v>124</v>
      </c>
      <c r="I17" t="s">
        <v>125</v>
      </c>
    </row>
    <row r="18" spans="1:9" x14ac:dyDescent="0.3">
      <c r="A18" t="s">
        <v>101</v>
      </c>
      <c r="B18" t="s">
        <v>77</v>
      </c>
      <c r="C18" t="s">
        <v>49</v>
      </c>
      <c r="D18" t="s">
        <v>9</v>
      </c>
      <c r="E18">
        <v>1829.6000371425</v>
      </c>
      <c r="F18">
        <v>1583.87483206449</v>
      </c>
      <c r="G18">
        <v>1204.93197278912</v>
      </c>
      <c r="H18" t="s">
        <v>124</v>
      </c>
      <c r="I18" t="s">
        <v>125</v>
      </c>
    </row>
    <row r="19" spans="1:9" x14ac:dyDescent="0.3">
      <c r="A19" t="s">
        <v>101</v>
      </c>
      <c r="B19" t="s">
        <v>126</v>
      </c>
      <c r="C19" t="s">
        <v>45</v>
      </c>
      <c r="D19" t="s">
        <v>9</v>
      </c>
      <c r="E19">
        <v>1598.6210773412399</v>
      </c>
      <c r="F19">
        <v>1035.45739514349</v>
      </c>
      <c r="G19">
        <v>707.93119092627603</v>
      </c>
      <c r="H19" t="s">
        <v>124</v>
      </c>
      <c r="I19" t="s">
        <v>125</v>
      </c>
    </row>
    <row r="20" spans="1:9" x14ac:dyDescent="0.3">
      <c r="A20" t="s">
        <v>101</v>
      </c>
      <c r="B20" t="s">
        <v>126</v>
      </c>
      <c r="C20" t="s">
        <v>47</v>
      </c>
      <c r="D20" t="s">
        <v>9</v>
      </c>
      <c r="E20">
        <v>1110.4571287373401</v>
      </c>
      <c r="F20">
        <v>888.09183222958097</v>
      </c>
      <c r="G20">
        <v>659.41247637051003</v>
      </c>
      <c r="H20" t="s">
        <v>124</v>
      </c>
      <c r="I20" t="s">
        <v>125</v>
      </c>
    </row>
    <row r="21" spans="1:9" x14ac:dyDescent="0.3">
      <c r="A21" t="s">
        <v>101</v>
      </c>
      <c r="B21" t="s">
        <v>126</v>
      </c>
      <c r="C21" t="s">
        <v>49</v>
      </c>
      <c r="D21" t="s">
        <v>9</v>
      </c>
      <c r="E21">
        <v>1819.92179392142</v>
      </c>
      <c r="F21">
        <v>1540.4507726269301</v>
      </c>
      <c r="G21">
        <v>1108.65633270321</v>
      </c>
      <c r="H21" t="s">
        <v>124</v>
      </c>
      <c r="I21" t="s">
        <v>125</v>
      </c>
    </row>
    <row r="22" spans="1:9" x14ac:dyDescent="0.3">
      <c r="A22" t="s">
        <v>101</v>
      </c>
      <c r="B22" t="s">
        <v>127</v>
      </c>
      <c r="C22" t="s">
        <v>45</v>
      </c>
      <c r="D22" t="s">
        <v>9</v>
      </c>
      <c r="E22">
        <v>1634.41599303569</v>
      </c>
      <c r="F22">
        <v>1087.55427782889</v>
      </c>
      <c r="G22">
        <v>788.81669766480695</v>
      </c>
      <c r="H22" t="s">
        <v>124</v>
      </c>
      <c r="I22" t="s">
        <v>125</v>
      </c>
    </row>
    <row r="23" spans="1:9" x14ac:dyDescent="0.3">
      <c r="A23" t="s">
        <v>101</v>
      </c>
      <c r="B23" t="s">
        <v>127</v>
      </c>
      <c r="C23" t="s">
        <v>47</v>
      </c>
      <c r="D23" t="s">
        <v>9</v>
      </c>
      <c r="E23">
        <v>1143.1466857355999</v>
      </c>
      <c r="F23">
        <v>911.31738730450797</v>
      </c>
      <c r="G23">
        <v>725.70138458359202</v>
      </c>
      <c r="H23" t="s">
        <v>124</v>
      </c>
      <c r="I23" t="s">
        <v>125</v>
      </c>
    </row>
    <row r="24" spans="1:9" x14ac:dyDescent="0.3">
      <c r="A24" t="s">
        <v>101</v>
      </c>
      <c r="B24" t="s">
        <v>127</v>
      </c>
      <c r="C24" t="s">
        <v>49</v>
      </c>
      <c r="D24" t="s">
        <v>9</v>
      </c>
      <c r="E24">
        <v>1835.9373212287001</v>
      </c>
      <c r="F24">
        <v>1630.12833486661</v>
      </c>
      <c r="G24">
        <v>1362.4819177515999</v>
      </c>
      <c r="H24" t="s">
        <v>124</v>
      </c>
      <c r="I24" t="s">
        <v>125</v>
      </c>
    </row>
    <row r="25" spans="1:9" x14ac:dyDescent="0.3">
      <c r="A25" t="s">
        <v>101</v>
      </c>
      <c r="B25" t="s">
        <v>77</v>
      </c>
      <c r="C25" t="s">
        <v>16</v>
      </c>
      <c r="D25" t="s">
        <v>5</v>
      </c>
      <c r="E25" s="80">
        <v>149.59</v>
      </c>
      <c r="F25" s="80">
        <v>153.47999999999999</v>
      </c>
      <c r="G25" s="80">
        <v>123.83</v>
      </c>
      <c r="H25" t="s">
        <v>129</v>
      </c>
      <c r="I25" t="s">
        <v>130</v>
      </c>
    </row>
    <row r="26" spans="1:9" x14ac:dyDescent="0.3">
      <c r="A26" t="s">
        <v>101</v>
      </c>
      <c r="B26" t="s">
        <v>77</v>
      </c>
      <c r="C26" t="s">
        <v>18</v>
      </c>
      <c r="D26" t="s">
        <v>5</v>
      </c>
      <c r="E26" s="80">
        <v>5</v>
      </c>
      <c r="F26" s="80">
        <v>5</v>
      </c>
      <c r="G26" s="80">
        <v>5</v>
      </c>
      <c r="H26" t="s">
        <v>129</v>
      </c>
      <c r="I26" t="s">
        <v>130</v>
      </c>
    </row>
    <row r="27" spans="1:9" x14ac:dyDescent="0.3">
      <c r="A27" t="s">
        <v>101</v>
      </c>
      <c r="B27" t="s">
        <v>77</v>
      </c>
      <c r="C27" t="s">
        <v>20</v>
      </c>
      <c r="D27" t="s">
        <v>5</v>
      </c>
      <c r="E27" s="80">
        <v>5.1535087719298245</v>
      </c>
      <c r="F27" s="80">
        <v>4.1228070175438596</v>
      </c>
      <c r="G27" s="80">
        <v>4.1228070175438596</v>
      </c>
      <c r="H27" t="s">
        <v>129</v>
      </c>
      <c r="I27" t="s">
        <v>130</v>
      </c>
    </row>
    <row r="28" spans="1:9" x14ac:dyDescent="0.3">
      <c r="A28" t="s">
        <v>101</v>
      </c>
      <c r="B28" t="s">
        <v>77</v>
      </c>
      <c r="C28" t="s">
        <v>22</v>
      </c>
      <c r="D28" t="s">
        <v>5</v>
      </c>
      <c r="E28" s="80">
        <v>0.93604651162790697</v>
      </c>
      <c r="F28" s="80">
        <v>0.93604651162790697</v>
      </c>
      <c r="G28" s="80">
        <v>0.93604651162790697</v>
      </c>
      <c r="H28" t="s">
        <v>129</v>
      </c>
      <c r="I28" t="s">
        <v>130</v>
      </c>
    </row>
  </sheetData>
  <autoFilter ref="A1:I1" xr:uid="{46FA0C2C-EFEE-4CEF-84F1-29E006BDC0F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8727-BAE6-4ED5-AF04-B675ABA159DD}">
  <sheetPr>
    <tabColor theme="7" tint="0.39997558519241921"/>
  </sheetPr>
  <dimension ref="A1:I44"/>
  <sheetViews>
    <sheetView zoomScale="80" zoomScaleNormal="80" workbookViewId="0">
      <selection activeCell="A5" sqref="A5:XFD5"/>
    </sheetView>
  </sheetViews>
  <sheetFormatPr defaultRowHeight="14.4" x14ac:dyDescent="0.3"/>
  <cols>
    <col min="1" max="1" width="12.88671875" bestFit="1" customWidth="1"/>
    <col min="2" max="2" width="23.5546875" bestFit="1" customWidth="1"/>
    <col min="3" max="3" width="63.44140625" bestFit="1" customWidth="1"/>
    <col min="4" max="4" width="11.109375" bestFit="1" customWidth="1"/>
    <col min="5" max="7" width="12" bestFit="1" customWidth="1"/>
    <col min="8" max="8" width="26.44140625" bestFit="1" customWidth="1"/>
    <col min="9" max="9" width="18.441406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102</v>
      </c>
      <c r="B2" t="s">
        <v>77</v>
      </c>
      <c r="C2" t="s">
        <v>27</v>
      </c>
      <c r="D2" t="s">
        <v>9</v>
      </c>
    </row>
    <row r="3" spans="1:9" x14ac:dyDescent="0.3">
      <c r="A3" t="s">
        <v>102</v>
      </c>
      <c r="B3" t="s">
        <v>77</v>
      </c>
      <c r="C3" t="s">
        <v>8</v>
      </c>
      <c r="D3" t="s">
        <v>9</v>
      </c>
    </row>
    <row r="4" spans="1:9" x14ac:dyDescent="0.3">
      <c r="A4" t="s">
        <v>102</v>
      </c>
      <c r="B4" t="s">
        <v>77</v>
      </c>
      <c r="C4" t="s">
        <v>4</v>
      </c>
      <c r="D4" t="s">
        <v>5</v>
      </c>
    </row>
    <row r="5" spans="1:9" x14ac:dyDescent="0.3">
      <c r="A5" t="s">
        <v>102</v>
      </c>
      <c r="B5" t="s">
        <v>77</v>
      </c>
      <c r="C5" t="s">
        <v>38</v>
      </c>
      <c r="D5" t="s">
        <v>5</v>
      </c>
    </row>
    <row r="6" spans="1:9" x14ac:dyDescent="0.3">
      <c r="A6" t="s">
        <v>102</v>
      </c>
      <c r="B6" t="s">
        <v>77</v>
      </c>
      <c r="C6" t="s">
        <v>31</v>
      </c>
      <c r="D6" t="s">
        <v>5</v>
      </c>
    </row>
    <row r="7" spans="1:9" x14ac:dyDescent="0.3">
      <c r="A7" t="s">
        <v>102</v>
      </c>
      <c r="B7" t="s">
        <v>77</v>
      </c>
      <c r="C7" t="s">
        <v>36</v>
      </c>
      <c r="D7" t="s">
        <v>5</v>
      </c>
    </row>
    <row r="8" spans="1:9" x14ac:dyDescent="0.3">
      <c r="A8" t="s">
        <v>102</v>
      </c>
      <c r="B8" t="s">
        <v>77</v>
      </c>
      <c r="C8" t="s">
        <v>29</v>
      </c>
      <c r="D8" t="s">
        <v>5</v>
      </c>
    </row>
    <row r="9" spans="1:9" x14ac:dyDescent="0.3">
      <c r="A9" t="s">
        <v>102</v>
      </c>
      <c r="B9" t="s">
        <v>77</v>
      </c>
      <c r="C9" t="s">
        <v>24</v>
      </c>
      <c r="D9" t="s">
        <v>5</v>
      </c>
    </row>
    <row r="10" spans="1:9" x14ac:dyDescent="0.3">
      <c r="A10" t="s">
        <v>102</v>
      </c>
      <c r="B10" t="s">
        <v>77</v>
      </c>
      <c r="C10" t="s">
        <v>34</v>
      </c>
      <c r="D10" t="s">
        <v>5</v>
      </c>
    </row>
    <row r="11" spans="1:9" x14ac:dyDescent="0.3">
      <c r="A11" t="s">
        <v>102</v>
      </c>
      <c r="B11" t="s">
        <v>77</v>
      </c>
      <c r="C11" t="s">
        <v>40</v>
      </c>
      <c r="D11" t="s">
        <v>5</v>
      </c>
    </row>
    <row r="12" spans="1:9" x14ac:dyDescent="0.3">
      <c r="A12" t="s">
        <v>102</v>
      </c>
      <c r="B12" t="s">
        <v>77</v>
      </c>
      <c r="C12" t="s">
        <v>11</v>
      </c>
      <c r="D12" t="s">
        <v>5</v>
      </c>
    </row>
    <row r="13" spans="1:9" x14ac:dyDescent="0.3">
      <c r="A13" t="s">
        <v>102</v>
      </c>
      <c r="B13" t="s">
        <v>133</v>
      </c>
      <c r="C13" t="s">
        <v>42</v>
      </c>
      <c r="D13" t="s">
        <v>9</v>
      </c>
      <c r="E13">
        <v>969.20154590000004</v>
      </c>
      <c r="F13">
        <v>432.23782210000002</v>
      </c>
      <c r="G13">
        <v>294.16131039999999</v>
      </c>
      <c r="H13" t="s">
        <v>140</v>
      </c>
      <c r="I13" t="s">
        <v>125</v>
      </c>
    </row>
    <row r="14" spans="1:9" x14ac:dyDescent="0.3">
      <c r="A14" t="s">
        <v>102</v>
      </c>
      <c r="B14" t="s">
        <v>141</v>
      </c>
      <c r="C14" t="s">
        <v>42</v>
      </c>
      <c r="D14" t="s">
        <v>9</v>
      </c>
      <c r="E14">
        <v>1099.534099</v>
      </c>
      <c r="F14">
        <v>763.73200010000005</v>
      </c>
      <c r="G14">
        <v>664.7557448</v>
      </c>
      <c r="H14" t="s">
        <v>140</v>
      </c>
      <c r="I14" t="s">
        <v>125</v>
      </c>
    </row>
    <row r="15" spans="1:9" x14ac:dyDescent="0.3">
      <c r="A15" t="s">
        <v>102</v>
      </c>
      <c r="B15" t="s">
        <v>77</v>
      </c>
      <c r="C15" t="s">
        <v>42</v>
      </c>
      <c r="D15" t="s">
        <v>9</v>
      </c>
      <c r="E15">
        <v>1063.2718649999999</v>
      </c>
      <c r="F15">
        <v>616.83449800000005</v>
      </c>
      <c r="G15">
        <v>488.01222660000002</v>
      </c>
      <c r="H15" t="s">
        <v>140</v>
      </c>
      <c r="I15" t="s">
        <v>125</v>
      </c>
    </row>
    <row r="16" spans="1:9" x14ac:dyDescent="0.3">
      <c r="A16" t="s">
        <v>102</v>
      </c>
      <c r="B16" t="s">
        <v>126</v>
      </c>
      <c r="C16" t="s">
        <v>42</v>
      </c>
      <c r="D16" t="s">
        <v>9</v>
      </c>
      <c r="E16">
        <v>1074.2276770000001</v>
      </c>
      <c r="F16">
        <v>610.51856620000001</v>
      </c>
      <c r="G16">
        <v>488.6738995</v>
      </c>
      <c r="H16" t="s">
        <v>140</v>
      </c>
      <c r="I16" t="s">
        <v>125</v>
      </c>
    </row>
    <row r="17" spans="1:9" x14ac:dyDescent="0.3">
      <c r="A17" t="s">
        <v>102</v>
      </c>
      <c r="B17" t="s">
        <v>127</v>
      </c>
      <c r="C17" t="s">
        <v>42</v>
      </c>
      <c r="D17" t="s">
        <v>9</v>
      </c>
      <c r="E17">
        <v>1122.800324</v>
      </c>
      <c r="F17">
        <v>698.20133320000002</v>
      </c>
      <c r="G17">
        <v>577.06636449999996</v>
      </c>
      <c r="H17" t="s">
        <v>140</v>
      </c>
      <c r="I17" t="s">
        <v>125</v>
      </c>
    </row>
    <row r="18" spans="1:9" x14ac:dyDescent="0.3">
      <c r="A18" t="s">
        <v>102</v>
      </c>
      <c r="B18" t="s">
        <v>139</v>
      </c>
      <c r="C18" t="s">
        <v>42</v>
      </c>
      <c r="D18" t="s">
        <v>9</v>
      </c>
      <c r="E18">
        <v>972.76567850000004</v>
      </c>
      <c r="F18">
        <v>394.83222339999998</v>
      </c>
      <c r="G18">
        <v>276.52478509999997</v>
      </c>
      <c r="H18" t="s">
        <v>140</v>
      </c>
      <c r="I18" t="s">
        <v>125</v>
      </c>
    </row>
    <row r="19" spans="1:9" x14ac:dyDescent="0.3">
      <c r="A19" t="s">
        <v>102</v>
      </c>
      <c r="B19" t="s">
        <v>142</v>
      </c>
      <c r="C19" t="s">
        <v>42</v>
      </c>
      <c r="D19" t="s">
        <v>9</v>
      </c>
      <c r="E19">
        <v>1039.577307</v>
      </c>
      <c r="F19">
        <v>484.02287030000002</v>
      </c>
      <c r="G19">
        <v>352.37063640000002</v>
      </c>
      <c r="H19" t="s">
        <v>140</v>
      </c>
      <c r="I19" t="s">
        <v>125</v>
      </c>
    </row>
    <row r="20" spans="1:9" x14ac:dyDescent="0.3">
      <c r="A20" t="s">
        <v>102</v>
      </c>
      <c r="B20" t="s">
        <v>133</v>
      </c>
      <c r="C20" t="s">
        <v>45</v>
      </c>
      <c r="D20" t="s">
        <v>9</v>
      </c>
      <c r="E20">
        <v>1175.0717734</v>
      </c>
      <c r="F20">
        <v>695.01485090000006</v>
      </c>
      <c r="G20">
        <v>532.90419059999999</v>
      </c>
      <c r="H20" t="s">
        <v>124</v>
      </c>
      <c r="I20" t="s">
        <v>125</v>
      </c>
    </row>
    <row r="21" spans="1:9" x14ac:dyDescent="0.3">
      <c r="A21" t="s">
        <v>102</v>
      </c>
      <c r="B21" t="s">
        <v>133</v>
      </c>
      <c r="C21" t="s">
        <v>47</v>
      </c>
      <c r="D21" t="s">
        <v>9</v>
      </c>
      <c r="E21">
        <v>1128.8923451799999</v>
      </c>
      <c r="F21">
        <v>977.63590225999997</v>
      </c>
      <c r="G21">
        <v>900.87994405999996</v>
      </c>
      <c r="H21" t="s">
        <v>124</v>
      </c>
      <c r="I21" t="s">
        <v>125</v>
      </c>
    </row>
    <row r="22" spans="1:9" x14ac:dyDescent="0.3">
      <c r="A22" t="s">
        <v>102</v>
      </c>
      <c r="B22" t="s">
        <v>133</v>
      </c>
      <c r="C22" t="s">
        <v>49</v>
      </c>
      <c r="D22" t="s">
        <v>9</v>
      </c>
      <c r="E22">
        <v>1701.8515344289999</v>
      </c>
      <c r="F22">
        <v>1577.89303703</v>
      </c>
      <c r="G22">
        <v>1441.1243325800001</v>
      </c>
      <c r="H22" t="s">
        <v>124</v>
      </c>
      <c r="I22" t="s">
        <v>125</v>
      </c>
    </row>
    <row r="23" spans="1:9" x14ac:dyDescent="0.3">
      <c r="A23" t="s">
        <v>102</v>
      </c>
      <c r="B23" t="s">
        <v>141</v>
      </c>
      <c r="C23" t="s">
        <v>45</v>
      </c>
      <c r="D23" t="s">
        <v>9</v>
      </c>
      <c r="E23">
        <v>1275.2540672</v>
      </c>
      <c r="F23">
        <v>950.73452110000005</v>
      </c>
      <c r="G23">
        <v>814.05484760000002</v>
      </c>
      <c r="H23" t="s">
        <v>124</v>
      </c>
      <c r="I23" t="s">
        <v>125</v>
      </c>
    </row>
    <row r="24" spans="1:9" x14ac:dyDescent="0.3">
      <c r="A24" t="s">
        <v>102</v>
      </c>
      <c r="B24" t="s">
        <v>141</v>
      </c>
      <c r="C24" t="s">
        <v>47</v>
      </c>
      <c r="D24" t="s">
        <v>9</v>
      </c>
      <c r="E24">
        <v>1160.2999462099999</v>
      </c>
      <c r="F24">
        <v>1078.39273895</v>
      </c>
      <c r="G24">
        <v>1082.3031138900001</v>
      </c>
      <c r="H24" t="s">
        <v>124</v>
      </c>
      <c r="I24" t="s">
        <v>125</v>
      </c>
    </row>
    <row r="25" spans="1:9" x14ac:dyDescent="0.3">
      <c r="A25" t="s">
        <v>102</v>
      </c>
      <c r="B25" t="s">
        <v>141</v>
      </c>
      <c r="C25" t="s">
        <v>49</v>
      </c>
      <c r="D25" t="s">
        <v>9</v>
      </c>
      <c r="E25">
        <v>1706.043611758</v>
      </c>
      <c r="F25">
        <v>1603.71333914</v>
      </c>
      <c r="G25">
        <v>1508.5141660300001</v>
      </c>
      <c r="H25" t="s">
        <v>124</v>
      </c>
      <c r="I25" t="s">
        <v>125</v>
      </c>
    </row>
    <row r="26" spans="1:9" x14ac:dyDescent="0.3">
      <c r="A26" t="s">
        <v>102</v>
      </c>
      <c r="B26" t="s">
        <v>77</v>
      </c>
      <c r="C26" t="s">
        <v>45</v>
      </c>
      <c r="D26" t="s">
        <v>9</v>
      </c>
      <c r="E26">
        <v>1240.8256928999999</v>
      </c>
      <c r="F26">
        <v>826.83160080000005</v>
      </c>
      <c r="G26">
        <v>666.18150820000005</v>
      </c>
      <c r="H26" t="s">
        <v>124</v>
      </c>
      <c r="I26" t="s">
        <v>125</v>
      </c>
    </row>
    <row r="27" spans="1:9" x14ac:dyDescent="0.3">
      <c r="A27" t="s">
        <v>102</v>
      </c>
      <c r="B27" t="s">
        <v>77</v>
      </c>
      <c r="C27" t="s">
        <v>47</v>
      </c>
      <c r="D27" t="s">
        <v>9</v>
      </c>
      <c r="E27">
        <v>1152.13401681</v>
      </c>
      <c r="F27">
        <v>1037.5795819299999</v>
      </c>
      <c r="G27">
        <v>1037.94050988</v>
      </c>
      <c r="H27" t="s">
        <v>124</v>
      </c>
      <c r="I27" t="s">
        <v>125</v>
      </c>
    </row>
    <row r="28" spans="1:9" x14ac:dyDescent="0.3">
      <c r="A28" t="s">
        <v>102</v>
      </c>
      <c r="B28" t="s">
        <v>77</v>
      </c>
      <c r="C28" t="s">
        <v>49</v>
      </c>
      <c r="D28" t="s">
        <v>9</v>
      </c>
      <c r="E28">
        <v>1708.973790879</v>
      </c>
      <c r="F28">
        <v>1599.23476078</v>
      </c>
      <c r="G28">
        <v>1495.21077201</v>
      </c>
      <c r="H28" t="s">
        <v>124</v>
      </c>
      <c r="I28" t="s">
        <v>125</v>
      </c>
    </row>
    <row r="29" spans="1:9" x14ac:dyDescent="0.3">
      <c r="A29" t="s">
        <v>102</v>
      </c>
      <c r="B29" t="s">
        <v>126</v>
      </c>
      <c r="C29" t="s">
        <v>45</v>
      </c>
      <c r="D29" t="s">
        <v>9</v>
      </c>
      <c r="E29">
        <v>1236.5578525000001</v>
      </c>
      <c r="F29">
        <v>809.40152839999996</v>
      </c>
      <c r="G29">
        <v>654.61159380000004</v>
      </c>
      <c r="H29" t="s">
        <v>124</v>
      </c>
      <c r="I29" t="s">
        <v>125</v>
      </c>
    </row>
    <row r="30" spans="1:9" x14ac:dyDescent="0.3">
      <c r="A30" t="s">
        <v>102</v>
      </c>
      <c r="B30" t="s">
        <v>126</v>
      </c>
      <c r="C30" t="s">
        <v>47</v>
      </c>
      <c r="D30" t="s">
        <v>9</v>
      </c>
      <c r="E30">
        <v>1148.64953513</v>
      </c>
      <c r="F30">
        <v>1031.4964934300001</v>
      </c>
      <c r="G30">
        <v>1034.02849829</v>
      </c>
      <c r="H30" t="s">
        <v>124</v>
      </c>
      <c r="I30" t="s">
        <v>125</v>
      </c>
    </row>
    <row r="31" spans="1:9" x14ac:dyDescent="0.3">
      <c r="A31" t="s">
        <v>102</v>
      </c>
      <c r="B31" t="s">
        <v>126</v>
      </c>
      <c r="C31" t="s">
        <v>49</v>
      </c>
      <c r="D31" t="s">
        <v>9</v>
      </c>
      <c r="E31">
        <v>1709.6592764489999</v>
      </c>
      <c r="F31">
        <v>1599.0062175400001</v>
      </c>
      <c r="G31">
        <v>1481.0129086899999</v>
      </c>
      <c r="H31" t="s">
        <v>124</v>
      </c>
      <c r="I31" t="s">
        <v>125</v>
      </c>
    </row>
    <row r="32" spans="1:9" x14ac:dyDescent="0.3">
      <c r="A32" t="s">
        <v>102</v>
      </c>
      <c r="B32" t="s">
        <v>127</v>
      </c>
      <c r="C32" t="s">
        <v>45</v>
      </c>
      <c r="D32" t="s">
        <v>9</v>
      </c>
      <c r="E32">
        <v>1291.5882856000001</v>
      </c>
      <c r="F32">
        <v>894.82487260000005</v>
      </c>
      <c r="G32">
        <v>739.71997910000005</v>
      </c>
      <c r="H32" t="s">
        <v>124</v>
      </c>
      <c r="I32" t="s">
        <v>125</v>
      </c>
    </row>
    <row r="33" spans="1:9" x14ac:dyDescent="0.3">
      <c r="A33" t="s">
        <v>102</v>
      </c>
      <c r="B33" t="s">
        <v>127</v>
      </c>
      <c r="C33" t="s">
        <v>47</v>
      </c>
      <c r="D33" t="s">
        <v>9</v>
      </c>
      <c r="E33">
        <v>1161.04235055</v>
      </c>
      <c r="F33">
        <v>1052.85921725</v>
      </c>
      <c r="G33">
        <v>1054.35280177</v>
      </c>
      <c r="H33" t="s">
        <v>124</v>
      </c>
      <c r="I33" t="s">
        <v>125</v>
      </c>
    </row>
    <row r="34" spans="1:9" x14ac:dyDescent="0.3">
      <c r="A34" t="s">
        <v>102</v>
      </c>
      <c r="B34" t="s">
        <v>127</v>
      </c>
      <c r="C34" t="s">
        <v>49</v>
      </c>
      <c r="D34" t="s">
        <v>9</v>
      </c>
      <c r="E34">
        <v>1711.0811546960001</v>
      </c>
      <c r="F34">
        <v>1603.62516719</v>
      </c>
      <c r="G34">
        <v>1509.77878506</v>
      </c>
      <c r="H34" t="s">
        <v>124</v>
      </c>
      <c r="I34" t="s">
        <v>125</v>
      </c>
    </row>
    <row r="35" spans="1:9" x14ac:dyDescent="0.3">
      <c r="A35" t="s">
        <v>102</v>
      </c>
      <c r="B35" t="s">
        <v>139</v>
      </c>
      <c r="C35" t="s">
        <v>45</v>
      </c>
      <c r="D35" t="s">
        <v>9</v>
      </c>
      <c r="E35">
        <v>1164.4678157000001</v>
      </c>
      <c r="F35">
        <v>655.61816929999998</v>
      </c>
      <c r="G35">
        <v>507.63457570000003</v>
      </c>
      <c r="H35" t="s">
        <v>124</v>
      </c>
      <c r="I35" t="s">
        <v>125</v>
      </c>
    </row>
    <row r="36" spans="1:9" x14ac:dyDescent="0.3">
      <c r="A36" t="s">
        <v>102</v>
      </c>
      <c r="B36" t="s">
        <v>139</v>
      </c>
      <c r="C36" t="s">
        <v>47</v>
      </c>
      <c r="D36" t="s">
        <v>9</v>
      </c>
      <c r="E36">
        <v>1123.1019571100001</v>
      </c>
      <c r="F36">
        <v>987.15516465999997</v>
      </c>
      <c r="G36">
        <v>966.50805777000005</v>
      </c>
      <c r="H36" t="s">
        <v>124</v>
      </c>
      <c r="I36" t="s">
        <v>125</v>
      </c>
    </row>
    <row r="37" spans="1:9" x14ac:dyDescent="0.3">
      <c r="A37" t="s">
        <v>102</v>
      </c>
      <c r="B37" t="s">
        <v>139</v>
      </c>
      <c r="C37" t="s">
        <v>49</v>
      </c>
      <c r="D37" t="s">
        <v>9</v>
      </c>
      <c r="E37">
        <v>1702.875073145</v>
      </c>
      <c r="F37">
        <v>1576.8915399299999</v>
      </c>
      <c r="G37">
        <v>1435.00714339</v>
      </c>
      <c r="H37" t="s">
        <v>124</v>
      </c>
      <c r="I37" t="s">
        <v>125</v>
      </c>
    </row>
    <row r="38" spans="1:9" x14ac:dyDescent="0.3">
      <c r="A38" t="s">
        <v>102</v>
      </c>
      <c r="B38" t="s">
        <v>142</v>
      </c>
      <c r="C38" t="s">
        <v>45</v>
      </c>
      <c r="D38" t="s">
        <v>9</v>
      </c>
      <c r="E38">
        <v>1234.1962956</v>
      </c>
      <c r="F38">
        <v>741.16337309999994</v>
      </c>
      <c r="G38">
        <v>585.83220870000002</v>
      </c>
      <c r="H38" t="s">
        <v>124</v>
      </c>
      <c r="I38" t="s">
        <v>125</v>
      </c>
    </row>
    <row r="39" spans="1:9" x14ac:dyDescent="0.3">
      <c r="A39" t="s">
        <v>102</v>
      </c>
      <c r="B39" t="s">
        <v>142</v>
      </c>
      <c r="C39" t="s">
        <v>47</v>
      </c>
      <c r="D39" t="s">
        <v>9</v>
      </c>
      <c r="E39">
        <v>1140.39472705</v>
      </c>
      <c r="F39">
        <v>987.39329949</v>
      </c>
      <c r="G39">
        <v>912.10381084000005</v>
      </c>
      <c r="H39" t="s">
        <v>124</v>
      </c>
      <c r="I39" t="s">
        <v>125</v>
      </c>
    </row>
    <row r="40" spans="1:9" x14ac:dyDescent="0.3">
      <c r="A40" t="s">
        <v>102</v>
      </c>
      <c r="B40" t="s">
        <v>142</v>
      </c>
      <c r="C40" t="s">
        <v>49</v>
      </c>
      <c r="D40" t="s">
        <v>9</v>
      </c>
      <c r="E40">
        <v>1703.834204386</v>
      </c>
      <c r="F40">
        <v>1581.1568151199999</v>
      </c>
      <c r="G40">
        <v>1450.4041567500001</v>
      </c>
      <c r="H40" t="s">
        <v>124</v>
      </c>
      <c r="I40" t="s">
        <v>125</v>
      </c>
    </row>
    <row r="41" spans="1:9" x14ac:dyDescent="0.3">
      <c r="A41" t="s">
        <v>102</v>
      </c>
      <c r="B41" t="s">
        <v>77</v>
      </c>
      <c r="C41" t="s">
        <v>16</v>
      </c>
      <c r="D41" t="s">
        <v>5</v>
      </c>
      <c r="E41" s="80">
        <v>149.59</v>
      </c>
      <c r="F41" s="80">
        <v>153.47999999999999</v>
      </c>
      <c r="G41" s="80">
        <v>123.83</v>
      </c>
      <c r="H41" t="s">
        <v>129</v>
      </c>
      <c r="I41" t="s">
        <v>130</v>
      </c>
    </row>
    <row r="42" spans="1:9" x14ac:dyDescent="0.3">
      <c r="A42" t="s">
        <v>102</v>
      </c>
      <c r="B42" t="s">
        <v>77</v>
      </c>
      <c r="C42" t="s">
        <v>18</v>
      </c>
      <c r="D42" t="s">
        <v>5</v>
      </c>
      <c r="E42" s="80">
        <v>5</v>
      </c>
      <c r="F42" s="80">
        <v>5</v>
      </c>
      <c r="G42" s="80">
        <v>5</v>
      </c>
      <c r="H42" t="s">
        <v>129</v>
      </c>
      <c r="I42" t="s">
        <v>130</v>
      </c>
    </row>
    <row r="43" spans="1:9" x14ac:dyDescent="0.3">
      <c r="A43" t="s">
        <v>102</v>
      </c>
      <c r="B43" t="s">
        <v>77</v>
      </c>
      <c r="C43" t="s">
        <v>20</v>
      </c>
      <c r="D43" t="s">
        <v>5</v>
      </c>
      <c r="E43" s="80">
        <v>5.1535087719298245</v>
      </c>
      <c r="F43" s="80">
        <v>4.1228070175438596</v>
      </c>
      <c r="G43" s="80">
        <v>4.1228070175438596</v>
      </c>
      <c r="H43" t="s">
        <v>129</v>
      </c>
      <c r="I43" t="s">
        <v>130</v>
      </c>
    </row>
    <row r="44" spans="1:9" x14ac:dyDescent="0.3">
      <c r="A44" t="s">
        <v>102</v>
      </c>
      <c r="B44" t="s">
        <v>77</v>
      </c>
      <c r="C44" t="s">
        <v>22</v>
      </c>
      <c r="D44" t="s">
        <v>5</v>
      </c>
      <c r="E44" s="80">
        <v>0.93604651162790697</v>
      </c>
      <c r="F44" s="80">
        <v>0.93604651162790697</v>
      </c>
      <c r="G44" s="80">
        <v>0.93604651162790697</v>
      </c>
      <c r="H44" t="s">
        <v>129</v>
      </c>
      <c r="I44" t="s">
        <v>130</v>
      </c>
    </row>
  </sheetData>
  <autoFilter ref="A1:I1" xr:uid="{67B98727-BAE6-4ED5-AF04-B675ABA159D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73F3-92B4-4C8E-984C-EA2CD26E8E95}">
  <sheetPr>
    <tabColor theme="9" tint="-0.249977111117893"/>
  </sheetPr>
  <dimension ref="B2:AA34"/>
  <sheetViews>
    <sheetView zoomScale="90" zoomScaleNormal="90" workbookViewId="0">
      <selection activeCell="AC15" sqref="AC15"/>
    </sheetView>
  </sheetViews>
  <sheetFormatPr defaultRowHeight="14.4" x14ac:dyDescent="0.3"/>
  <cols>
    <col min="1" max="1" width="3.88671875" customWidth="1"/>
    <col min="2" max="2" width="31.5546875" customWidth="1"/>
    <col min="3" max="6" width="6.109375" bestFit="1" customWidth="1"/>
    <col min="7" max="9" width="5.5546875" bestFit="1" customWidth="1"/>
    <col min="10" max="10" width="7.33203125" customWidth="1"/>
    <col min="11" max="11" width="31.33203125" customWidth="1"/>
    <col min="12" max="15" width="6.33203125" bestFit="1" customWidth="1"/>
    <col min="16" max="18" width="5.6640625" bestFit="1" customWidth="1"/>
    <col min="19" max="19" width="8.33203125" customWidth="1"/>
    <col min="20" max="20" width="31.33203125" customWidth="1"/>
    <col min="21" max="27" width="5" bestFit="1" customWidth="1"/>
  </cols>
  <sheetData>
    <row r="2" spans="2:27" x14ac:dyDescent="0.3">
      <c r="C2" s="363" t="s">
        <v>82</v>
      </c>
      <c r="D2" s="363"/>
      <c r="E2" s="363"/>
      <c r="F2" s="363"/>
      <c r="G2" s="364" t="s">
        <v>107</v>
      </c>
      <c r="H2" s="364"/>
      <c r="I2" s="364"/>
      <c r="K2" s="32"/>
      <c r="L2" s="365" t="s">
        <v>143</v>
      </c>
      <c r="M2" s="365"/>
      <c r="N2" s="365"/>
      <c r="O2" s="365"/>
      <c r="P2" s="358" t="s">
        <v>144</v>
      </c>
      <c r="Q2" s="358"/>
      <c r="R2" s="358"/>
      <c r="S2" s="32"/>
      <c r="T2" s="32"/>
      <c r="U2" s="369" t="s">
        <v>145</v>
      </c>
      <c r="V2" s="369"/>
      <c r="W2" s="369"/>
      <c r="X2" s="369"/>
      <c r="Y2" s="369"/>
      <c r="Z2" s="369"/>
      <c r="AA2" s="369"/>
    </row>
    <row r="3" spans="2:27" ht="15" thickBot="1" x14ac:dyDescent="0.35"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2:27" ht="15" thickBot="1" x14ac:dyDescent="0.35">
      <c r="C4" s="366" t="s">
        <v>81</v>
      </c>
      <c r="D4" s="367"/>
      <c r="E4" s="367"/>
      <c r="F4" s="368"/>
      <c r="G4" s="360" t="s">
        <v>103</v>
      </c>
      <c r="H4" s="361"/>
      <c r="I4" s="362"/>
      <c r="K4" s="32"/>
      <c r="L4" s="359" t="s">
        <v>81</v>
      </c>
      <c r="M4" s="359"/>
      <c r="N4" s="359"/>
      <c r="O4" s="359"/>
      <c r="P4" s="359" t="s">
        <v>103</v>
      </c>
      <c r="Q4" s="359"/>
      <c r="R4" s="359"/>
      <c r="S4" s="32"/>
      <c r="T4" s="32"/>
      <c r="U4" s="359" t="s">
        <v>81</v>
      </c>
      <c r="V4" s="359"/>
      <c r="W4" s="359"/>
      <c r="X4" s="359"/>
      <c r="Y4" s="359" t="s">
        <v>103</v>
      </c>
      <c r="Z4" s="359"/>
      <c r="AA4" s="359"/>
    </row>
    <row r="5" spans="2:27" ht="16.2" thickBot="1" x14ac:dyDescent="0.35">
      <c r="B5" s="8" t="s">
        <v>104</v>
      </c>
      <c r="C5" s="9">
        <v>2005</v>
      </c>
      <c r="D5" s="9">
        <v>2010</v>
      </c>
      <c r="E5" s="9">
        <v>2015</v>
      </c>
      <c r="F5" s="9">
        <v>2021</v>
      </c>
      <c r="G5" s="8">
        <v>2025</v>
      </c>
      <c r="H5" s="9">
        <v>2030</v>
      </c>
      <c r="I5" s="9">
        <v>2035</v>
      </c>
      <c r="K5" s="34" t="s">
        <v>104</v>
      </c>
      <c r="L5" s="45">
        <v>2005</v>
      </c>
      <c r="M5" s="45">
        <v>2010</v>
      </c>
      <c r="N5" s="45">
        <v>2015</v>
      </c>
      <c r="O5" s="45">
        <v>2020</v>
      </c>
      <c r="P5" s="45">
        <v>2025</v>
      </c>
      <c r="Q5" s="45">
        <v>2030</v>
      </c>
      <c r="R5" s="45">
        <v>2035</v>
      </c>
      <c r="S5" s="32"/>
      <c r="T5" s="34" t="s">
        <v>104</v>
      </c>
      <c r="U5" s="45">
        <v>2005</v>
      </c>
      <c r="V5" s="45">
        <v>2010</v>
      </c>
      <c r="W5" s="45">
        <v>2015</v>
      </c>
      <c r="X5" s="45">
        <v>2020</v>
      </c>
      <c r="Y5" s="45">
        <v>2025</v>
      </c>
      <c r="Z5" s="45">
        <v>2030</v>
      </c>
      <c r="AA5" s="45">
        <v>2035</v>
      </c>
    </row>
    <row r="6" spans="2:27" ht="15.6" x14ac:dyDescent="0.3">
      <c r="B6" s="2" t="s">
        <v>56</v>
      </c>
      <c r="C6" s="15">
        <v>6132.2</v>
      </c>
      <c r="D6" s="15">
        <v>5679.7</v>
      </c>
      <c r="E6" s="15">
        <v>5376.5</v>
      </c>
      <c r="F6" s="15">
        <v>5032.2</v>
      </c>
      <c r="G6" s="10">
        <v>4886</v>
      </c>
      <c r="H6" s="16">
        <v>4807</v>
      </c>
      <c r="I6" s="11">
        <v>4737</v>
      </c>
      <c r="K6" s="35" t="s">
        <v>56</v>
      </c>
      <c r="L6" s="36">
        <v>6138</v>
      </c>
      <c r="M6" s="36">
        <v>5681</v>
      </c>
      <c r="N6" s="36">
        <v>5377</v>
      </c>
      <c r="O6" s="36">
        <v>4716</v>
      </c>
      <c r="P6" s="35">
        <v>4886</v>
      </c>
      <c r="Q6" s="35">
        <v>4807</v>
      </c>
      <c r="R6" s="35">
        <v>4737</v>
      </c>
      <c r="S6" s="32"/>
      <c r="T6" s="35" t="s">
        <v>56</v>
      </c>
      <c r="U6" s="36">
        <f>L6-C6</f>
        <v>5.8000000000001819</v>
      </c>
      <c r="V6" s="36">
        <f t="shared" ref="V6:AA6" si="0">M6-D6</f>
        <v>1.3000000000001819</v>
      </c>
      <c r="W6" s="36">
        <f t="shared" si="0"/>
        <v>0.5</v>
      </c>
      <c r="X6" s="36">
        <f t="shared" si="0"/>
        <v>-316.19999999999982</v>
      </c>
      <c r="Y6" s="37">
        <f t="shared" si="0"/>
        <v>0</v>
      </c>
      <c r="Z6" s="37">
        <f t="shared" si="0"/>
        <v>0</v>
      </c>
      <c r="AA6" s="37">
        <f t="shared" si="0"/>
        <v>0</v>
      </c>
    </row>
    <row r="7" spans="2:27" ht="15.6" x14ac:dyDescent="0.3">
      <c r="B7" s="2" t="s">
        <v>59</v>
      </c>
      <c r="C7" s="12">
        <v>791.1</v>
      </c>
      <c r="D7" s="13">
        <v>808.2</v>
      </c>
      <c r="E7" s="13">
        <v>771.3</v>
      </c>
      <c r="F7" s="14">
        <v>727.4</v>
      </c>
      <c r="G7" s="10">
        <f>(P7/'GWP Conversions'!$C$5)*'GWP Conversions'!$D$5</f>
        <v>731.36</v>
      </c>
      <c r="H7" s="16">
        <f>(Q7/'GWP Conversions'!$C$5)*'GWP Conversions'!$D$5</f>
        <v>731.36</v>
      </c>
      <c r="I7" s="11">
        <f>(R7/'GWP Conversions'!$C$5)*'GWP Conversions'!$D$5</f>
        <v>729.12</v>
      </c>
      <c r="K7" s="35" t="s">
        <v>59</v>
      </c>
      <c r="L7" s="37">
        <v>698</v>
      </c>
      <c r="M7" s="37">
        <v>705</v>
      </c>
      <c r="N7" s="37">
        <v>667</v>
      </c>
      <c r="O7" s="37">
        <v>650</v>
      </c>
      <c r="P7" s="35">
        <v>653</v>
      </c>
      <c r="Q7" s="35">
        <v>653</v>
      </c>
      <c r="R7" s="35">
        <v>651</v>
      </c>
      <c r="S7" s="32"/>
      <c r="T7" s="35" t="s">
        <v>59</v>
      </c>
      <c r="U7" s="37">
        <f t="shared" ref="U7:U19" si="1">L7-C7</f>
        <v>-93.100000000000023</v>
      </c>
      <c r="V7" s="37">
        <f t="shared" ref="V7:V19" si="2">M7-D7</f>
        <v>-103.20000000000005</v>
      </c>
      <c r="W7" s="37">
        <f t="shared" ref="W7:W19" si="3">N7-E7</f>
        <v>-104.29999999999995</v>
      </c>
      <c r="X7" s="37">
        <f t="shared" ref="X7:X19" si="4">O7-F7</f>
        <v>-77.399999999999977</v>
      </c>
      <c r="Y7" s="37">
        <f t="shared" ref="Y7:Y19" si="5">P7-G7</f>
        <v>-78.360000000000014</v>
      </c>
      <c r="Z7" s="37">
        <f t="shared" ref="Z7:Z19" si="6">Q7-H7</f>
        <v>-78.360000000000014</v>
      </c>
      <c r="AA7" s="37">
        <f t="shared" ref="AA7:AA19" si="7">R7-I7</f>
        <v>-78.12</v>
      </c>
    </row>
    <row r="8" spans="2:27" ht="15.6" x14ac:dyDescent="0.3">
      <c r="B8" s="2" t="s">
        <v>60</v>
      </c>
      <c r="C8" s="12">
        <v>415.8</v>
      </c>
      <c r="D8" s="13">
        <v>411.3</v>
      </c>
      <c r="E8" s="13">
        <v>419.3</v>
      </c>
      <c r="F8" s="14">
        <v>393.3</v>
      </c>
      <c r="G8" s="10">
        <f>(P8/'GWP Conversions'!$C$6)*'GWP Conversions'!$D$6</f>
        <v>370.82214765100673</v>
      </c>
      <c r="H8" s="16">
        <f>(Q8/'GWP Conversions'!$C$6)*'GWP Conversions'!$D$6</f>
        <v>367.26510067114094</v>
      </c>
      <c r="I8" s="11">
        <f>(R8/'GWP Conversions'!$C$6)*'GWP Conversions'!$D$6</f>
        <v>364.59731543624156</v>
      </c>
      <c r="K8" s="35" t="s">
        <v>60</v>
      </c>
      <c r="L8" s="37">
        <v>453</v>
      </c>
      <c r="M8" s="37">
        <v>453</v>
      </c>
      <c r="N8" s="37">
        <v>466</v>
      </c>
      <c r="O8" s="37">
        <v>426</v>
      </c>
      <c r="P8" s="35">
        <v>417</v>
      </c>
      <c r="Q8" s="35">
        <v>413</v>
      </c>
      <c r="R8" s="35">
        <v>410</v>
      </c>
      <c r="S8" s="32"/>
      <c r="T8" s="35" t="s">
        <v>60</v>
      </c>
      <c r="U8" s="37">
        <f t="shared" si="1"/>
        <v>37.199999999999989</v>
      </c>
      <c r="V8" s="37">
        <f t="shared" si="2"/>
        <v>41.699999999999989</v>
      </c>
      <c r="W8" s="37">
        <f t="shared" si="3"/>
        <v>46.699999999999989</v>
      </c>
      <c r="X8" s="37">
        <f t="shared" si="4"/>
        <v>32.699999999999989</v>
      </c>
      <c r="Y8" s="37">
        <f t="shared" si="5"/>
        <v>46.17785234899327</v>
      </c>
      <c r="Z8" s="37">
        <f t="shared" si="6"/>
        <v>45.734899328859058</v>
      </c>
      <c r="AA8" s="37">
        <f t="shared" si="7"/>
        <v>45.402684563758442</v>
      </c>
    </row>
    <row r="9" spans="2:27" ht="15.6" x14ac:dyDescent="0.3">
      <c r="B9" s="2" t="s">
        <v>61</v>
      </c>
      <c r="C9" s="12">
        <v>116.4</v>
      </c>
      <c r="D9" s="13">
        <v>144.69999999999999</v>
      </c>
      <c r="E9" s="13">
        <v>157.9</v>
      </c>
      <c r="F9" s="14">
        <v>175.1</v>
      </c>
      <c r="G9" s="10">
        <v>149.59</v>
      </c>
      <c r="H9" s="16">
        <v>153.47999999999999</v>
      </c>
      <c r="I9" s="11">
        <v>123.83</v>
      </c>
      <c r="K9" s="35" t="s">
        <v>61</v>
      </c>
      <c r="L9" s="37">
        <v>127</v>
      </c>
      <c r="M9" s="37">
        <v>155</v>
      </c>
      <c r="N9" s="37">
        <v>168</v>
      </c>
      <c r="O9" s="37">
        <v>179</v>
      </c>
      <c r="P9" s="35">
        <v>160</v>
      </c>
      <c r="Q9" s="35">
        <v>165</v>
      </c>
      <c r="R9" s="35">
        <v>132</v>
      </c>
      <c r="S9" s="32"/>
      <c r="T9" s="35" t="s">
        <v>61</v>
      </c>
      <c r="U9" s="37">
        <f t="shared" si="1"/>
        <v>10.599999999999994</v>
      </c>
      <c r="V9" s="37">
        <f t="shared" si="2"/>
        <v>10.300000000000011</v>
      </c>
      <c r="W9" s="37">
        <f t="shared" si="3"/>
        <v>10.099999999999994</v>
      </c>
      <c r="X9" s="37">
        <f t="shared" si="4"/>
        <v>3.9000000000000057</v>
      </c>
      <c r="Y9" s="37">
        <f t="shared" si="5"/>
        <v>10.409999999999997</v>
      </c>
      <c r="Z9" s="37">
        <f t="shared" si="6"/>
        <v>11.52000000000001</v>
      </c>
      <c r="AA9" s="37">
        <f t="shared" si="7"/>
        <v>8.1700000000000017</v>
      </c>
    </row>
    <row r="10" spans="2:27" ht="15.6" x14ac:dyDescent="0.3">
      <c r="B10" s="2" t="s">
        <v>62</v>
      </c>
      <c r="C10" s="12">
        <v>6.1</v>
      </c>
      <c r="D10" s="13">
        <v>4.3</v>
      </c>
      <c r="E10" s="13">
        <v>4.7</v>
      </c>
      <c r="F10" s="14">
        <v>3.5</v>
      </c>
      <c r="G10" s="10">
        <v>5</v>
      </c>
      <c r="H10" s="16">
        <v>5</v>
      </c>
      <c r="I10" s="11">
        <v>5</v>
      </c>
      <c r="K10" s="35" t="s">
        <v>62</v>
      </c>
      <c r="L10" s="37">
        <v>7</v>
      </c>
      <c r="M10" s="37">
        <v>5</v>
      </c>
      <c r="N10" s="37">
        <v>5</v>
      </c>
      <c r="O10" s="37">
        <v>4</v>
      </c>
      <c r="P10" s="35">
        <v>5</v>
      </c>
      <c r="Q10" s="35">
        <v>5</v>
      </c>
      <c r="R10" s="35">
        <v>5</v>
      </c>
      <c r="S10" s="32"/>
      <c r="T10" s="35" t="s">
        <v>62</v>
      </c>
      <c r="U10" s="37">
        <f t="shared" si="1"/>
        <v>0.90000000000000036</v>
      </c>
      <c r="V10" s="37">
        <f t="shared" si="2"/>
        <v>0.70000000000000018</v>
      </c>
      <c r="W10" s="37">
        <f t="shared" si="3"/>
        <v>0.29999999999999982</v>
      </c>
      <c r="X10" s="37">
        <f t="shared" si="4"/>
        <v>0.5</v>
      </c>
      <c r="Y10" s="37">
        <f t="shared" si="5"/>
        <v>0</v>
      </c>
      <c r="Z10" s="37">
        <f t="shared" si="6"/>
        <v>0</v>
      </c>
      <c r="AA10" s="37">
        <f t="shared" si="7"/>
        <v>0</v>
      </c>
    </row>
    <row r="11" spans="2:27" ht="15.6" x14ac:dyDescent="0.3">
      <c r="B11" s="2" t="s">
        <v>63</v>
      </c>
      <c r="C11" s="12">
        <v>15.5</v>
      </c>
      <c r="D11" s="13">
        <v>9.6</v>
      </c>
      <c r="E11" s="13">
        <v>7.1</v>
      </c>
      <c r="F11" s="14">
        <v>8</v>
      </c>
      <c r="G11" s="10">
        <f>(P11/'GWP Conversions'!$C$7)*'GWP Conversions'!$D$7</f>
        <v>5.1535087719298245</v>
      </c>
      <c r="H11" s="16">
        <f>(Q11/'GWP Conversions'!$C$7)*'GWP Conversions'!$D$7</f>
        <v>4.1228070175438596</v>
      </c>
      <c r="I11" s="11">
        <f>(R11/'GWP Conversions'!$C$7)*'GWP Conversions'!$D$7</f>
        <v>4.1228070175438596</v>
      </c>
      <c r="K11" s="35" t="s">
        <v>63</v>
      </c>
      <c r="L11" s="37">
        <v>12</v>
      </c>
      <c r="M11" s="37">
        <v>7</v>
      </c>
      <c r="N11" s="37">
        <v>6</v>
      </c>
      <c r="O11" s="37">
        <v>5</v>
      </c>
      <c r="P11" s="35">
        <v>5</v>
      </c>
      <c r="Q11" s="35">
        <v>4</v>
      </c>
      <c r="R11" s="35">
        <v>4</v>
      </c>
      <c r="S11" s="32"/>
      <c r="T11" s="35" t="s">
        <v>63</v>
      </c>
      <c r="U11" s="37">
        <f t="shared" si="1"/>
        <v>-3.5</v>
      </c>
      <c r="V11" s="37">
        <f t="shared" si="2"/>
        <v>-2.5999999999999996</v>
      </c>
      <c r="W11" s="37">
        <f t="shared" si="3"/>
        <v>-1.0999999999999996</v>
      </c>
      <c r="X11" s="37">
        <f t="shared" si="4"/>
        <v>-3</v>
      </c>
      <c r="Y11" s="37">
        <f t="shared" si="5"/>
        <v>-0.15350877192982448</v>
      </c>
      <c r="Z11" s="37">
        <f t="shared" si="6"/>
        <v>-0.12280701754385959</v>
      </c>
      <c r="AA11" s="37">
        <f t="shared" si="7"/>
        <v>-0.12280701754385959</v>
      </c>
    </row>
    <row r="12" spans="2:27" ht="15.6" x14ac:dyDescent="0.3">
      <c r="B12" s="51" t="s">
        <v>64</v>
      </c>
      <c r="C12" s="52">
        <v>0.4</v>
      </c>
      <c r="D12" s="53">
        <v>0.4</v>
      </c>
      <c r="E12" s="53">
        <v>0.5</v>
      </c>
      <c r="F12" s="54">
        <v>0.6</v>
      </c>
      <c r="G12" s="55">
        <f>(P12/'GWP Conversions'!$C$8)*'GWP Conversions'!$D$8</f>
        <v>0.93604651162790697</v>
      </c>
      <c r="H12" s="56">
        <f>(Q12/'GWP Conversions'!$C$8)*'GWP Conversions'!$D$8</f>
        <v>0.93604651162790697</v>
      </c>
      <c r="I12" s="57">
        <f>(R12/'GWP Conversions'!$C$8)*'GWP Conversions'!$D$8</f>
        <v>0.93604651162790697</v>
      </c>
      <c r="K12" s="35" t="s">
        <v>64</v>
      </c>
      <c r="L12" s="37">
        <v>0</v>
      </c>
      <c r="M12" s="37">
        <v>1</v>
      </c>
      <c r="N12" s="37">
        <v>1</v>
      </c>
      <c r="O12" s="37">
        <v>1</v>
      </c>
      <c r="P12" s="35">
        <v>1</v>
      </c>
      <c r="Q12" s="35">
        <v>1</v>
      </c>
      <c r="R12" s="35">
        <v>1</v>
      </c>
      <c r="S12" s="32"/>
      <c r="T12" s="35" t="s">
        <v>64</v>
      </c>
      <c r="U12" s="37">
        <f t="shared" si="1"/>
        <v>-0.4</v>
      </c>
      <c r="V12" s="37">
        <f t="shared" si="2"/>
        <v>0.6</v>
      </c>
      <c r="W12" s="37">
        <f t="shared" si="3"/>
        <v>0.5</v>
      </c>
      <c r="X12" s="37">
        <f t="shared" si="4"/>
        <v>0.4</v>
      </c>
      <c r="Y12" s="37">
        <f t="shared" si="5"/>
        <v>6.3953488372093026E-2</v>
      </c>
      <c r="Z12" s="37">
        <f t="shared" si="6"/>
        <v>6.3953488372093026E-2</v>
      </c>
      <c r="AA12" s="37">
        <f t="shared" si="7"/>
        <v>6.3953488372093026E-2</v>
      </c>
    </row>
    <row r="13" spans="2:27" ht="15.6" x14ac:dyDescent="0.3">
      <c r="B13" s="58" t="s">
        <v>65</v>
      </c>
      <c r="C13" s="59">
        <v>7477.4</v>
      </c>
      <c r="D13" s="60">
        <v>7058.2</v>
      </c>
      <c r="E13" s="60">
        <v>6737.4</v>
      </c>
      <c r="F13" s="61">
        <v>6340.2</v>
      </c>
      <c r="G13" s="62">
        <f>SUM(G6:G12)</f>
        <v>6148.8617029345642</v>
      </c>
      <c r="H13" s="63">
        <f>SUM(H6:H12)</f>
        <v>6069.1639542003122</v>
      </c>
      <c r="I13" s="64">
        <f>SUM(I6:I12)</f>
        <v>5964.6061689654134</v>
      </c>
      <c r="K13" s="38" t="s">
        <v>65</v>
      </c>
      <c r="L13" s="39">
        <v>7435</v>
      </c>
      <c r="M13" s="39">
        <v>7007</v>
      </c>
      <c r="N13" s="39">
        <v>6689</v>
      </c>
      <c r="O13" s="39">
        <v>5981</v>
      </c>
      <c r="P13" s="38">
        <v>6127</v>
      </c>
      <c r="Q13" s="38">
        <v>6049</v>
      </c>
      <c r="R13" s="38">
        <v>5941</v>
      </c>
      <c r="S13" s="32"/>
      <c r="T13" s="38" t="s">
        <v>65</v>
      </c>
      <c r="U13" s="46">
        <f t="shared" si="1"/>
        <v>-42.399999999999636</v>
      </c>
      <c r="V13" s="46">
        <f t="shared" si="2"/>
        <v>-51.199999999999818</v>
      </c>
      <c r="W13" s="46">
        <f t="shared" si="3"/>
        <v>-48.399999999999636</v>
      </c>
      <c r="X13" s="46">
        <f t="shared" si="4"/>
        <v>-359.19999999999982</v>
      </c>
      <c r="Y13" s="46">
        <f t="shared" si="5"/>
        <v>-21.861702934564164</v>
      </c>
      <c r="Z13" s="46">
        <f t="shared" si="6"/>
        <v>-20.163954200312219</v>
      </c>
      <c r="AA13" s="46">
        <f t="shared" si="7"/>
        <v>-23.606168965413417</v>
      </c>
    </row>
    <row r="14" spans="2:27" ht="15.6" x14ac:dyDescent="0.3">
      <c r="B14" s="65" t="s">
        <v>146</v>
      </c>
      <c r="C14" s="66">
        <v>-781.1</v>
      </c>
      <c r="D14" s="67">
        <v>-751</v>
      </c>
      <c r="E14" s="67">
        <v>-671.9</v>
      </c>
      <c r="F14" s="68">
        <v>-754.2</v>
      </c>
      <c r="G14" s="69">
        <v>-672</v>
      </c>
      <c r="H14" s="70">
        <v>-604</v>
      </c>
      <c r="I14" s="71">
        <v>-602</v>
      </c>
      <c r="K14" s="40" t="s">
        <v>146</v>
      </c>
      <c r="L14" s="41">
        <v>-790</v>
      </c>
      <c r="M14" s="41">
        <v>-761</v>
      </c>
      <c r="N14" s="41">
        <v>-700</v>
      </c>
      <c r="O14" s="41">
        <v>-759</v>
      </c>
      <c r="P14" s="40">
        <v>-672</v>
      </c>
      <c r="Q14" s="40">
        <v>-604</v>
      </c>
      <c r="R14" s="40">
        <v>-602</v>
      </c>
      <c r="S14" s="32"/>
      <c r="T14" s="40" t="s">
        <v>146</v>
      </c>
      <c r="U14" s="47">
        <f>L14-C14</f>
        <v>-8.8999999999999773</v>
      </c>
      <c r="V14" s="47">
        <f t="shared" si="2"/>
        <v>-10</v>
      </c>
      <c r="W14" s="47">
        <f t="shared" si="3"/>
        <v>-28.100000000000023</v>
      </c>
      <c r="X14" s="47">
        <f t="shared" si="4"/>
        <v>-4.7999999999999545</v>
      </c>
      <c r="Y14" s="47">
        <f t="shared" si="5"/>
        <v>0</v>
      </c>
      <c r="Z14" s="47">
        <f t="shared" si="6"/>
        <v>0</v>
      </c>
      <c r="AA14" s="47">
        <f t="shared" si="7"/>
        <v>0</v>
      </c>
    </row>
    <row r="15" spans="2:27" ht="15.6" x14ac:dyDescent="0.3">
      <c r="B15" s="75" t="s">
        <v>147</v>
      </c>
      <c r="C15" s="33"/>
      <c r="D15" s="33"/>
      <c r="E15" s="33"/>
      <c r="F15" s="33"/>
      <c r="G15" s="76">
        <f>AVERAGE(G14,G16)</f>
        <v>-725</v>
      </c>
      <c r="H15" s="77">
        <f t="shared" ref="H15:I15" si="8">AVERAGE(H14,H16)</f>
        <v>-708.5</v>
      </c>
      <c r="I15" s="78">
        <f t="shared" si="8"/>
        <v>-724</v>
      </c>
      <c r="K15" s="79" t="s">
        <v>147</v>
      </c>
      <c r="L15" s="41"/>
      <c r="M15" s="41"/>
      <c r="N15" s="41"/>
      <c r="O15" s="41"/>
      <c r="P15" s="40">
        <f>AVERAGE(P14,P16)</f>
        <v>-725</v>
      </c>
      <c r="Q15" s="40">
        <f t="shared" ref="Q15:R15" si="9">AVERAGE(Q14,Q16)</f>
        <v>-708.5</v>
      </c>
      <c r="R15" s="40">
        <f t="shared" si="9"/>
        <v>-724</v>
      </c>
      <c r="S15" s="32"/>
      <c r="T15" s="79" t="s">
        <v>148</v>
      </c>
      <c r="U15" s="47">
        <f t="shared" ref="U15:U16" si="10">L15-C15</f>
        <v>0</v>
      </c>
      <c r="V15" s="47">
        <f t="shared" si="2"/>
        <v>0</v>
      </c>
      <c r="W15" s="47">
        <f t="shared" si="3"/>
        <v>0</v>
      </c>
      <c r="X15" s="47">
        <f t="shared" si="4"/>
        <v>0</v>
      </c>
      <c r="Y15" s="47">
        <f t="shared" si="5"/>
        <v>0</v>
      </c>
      <c r="Z15" s="47">
        <f t="shared" si="6"/>
        <v>0</v>
      </c>
      <c r="AA15" s="47">
        <f t="shared" si="7"/>
        <v>0</v>
      </c>
    </row>
    <row r="16" spans="2:27" ht="15.6" x14ac:dyDescent="0.3">
      <c r="B16" s="51" t="s">
        <v>149</v>
      </c>
      <c r="C16" s="72"/>
      <c r="D16" s="72"/>
      <c r="E16" s="72"/>
      <c r="F16" s="72"/>
      <c r="G16" s="73">
        <v>-778</v>
      </c>
      <c r="H16" s="7">
        <v>-813</v>
      </c>
      <c r="I16" s="74">
        <v>-846</v>
      </c>
      <c r="K16" s="35" t="s">
        <v>149</v>
      </c>
      <c r="L16" s="42"/>
      <c r="M16" s="42"/>
      <c r="N16" s="42"/>
      <c r="O16" s="42"/>
      <c r="P16" s="35">
        <v>-778</v>
      </c>
      <c r="Q16" s="35">
        <v>-813</v>
      </c>
      <c r="R16" s="35">
        <v>-846</v>
      </c>
      <c r="S16" s="32"/>
      <c r="T16" s="35" t="s">
        <v>149</v>
      </c>
      <c r="U16" s="47">
        <f t="shared" si="10"/>
        <v>0</v>
      </c>
      <c r="V16" s="47">
        <f t="shared" si="2"/>
        <v>0</v>
      </c>
      <c r="W16" s="47">
        <f t="shared" si="3"/>
        <v>0</v>
      </c>
      <c r="X16" s="47">
        <f t="shared" si="4"/>
        <v>0</v>
      </c>
      <c r="Y16" s="47">
        <f t="shared" si="5"/>
        <v>0</v>
      </c>
      <c r="Z16" s="47">
        <f t="shared" si="6"/>
        <v>0</v>
      </c>
      <c r="AA16" s="47">
        <f t="shared" si="7"/>
        <v>0</v>
      </c>
    </row>
    <row r="17" spans="2:27" ht="15.6" x14ac:dyDescent="0.3">
      <c r="B17" s="18" t="s">
        <v>150</v>
      </c>
      <c r="C17" s="19">
        <v>6696.3</v>
      </c>
      <c r="D17" s="20">
        <v>6307.2</v>
      </c>
      <c r="E17" s="20">
        <v>6065.5</v>
      </c>
      <c r="F17" s="21">
        <v>5586</v>
      </c>
      <c r="G17" s="22">
        <f>G13+G14</f>
        <v>5476.8617029345642</v>
      </c>
      <c r="H17" s="23">
        <f t="shared" ref="H17:I17" si="11">H13+H14</f>
        <v>5465.1639542003122</v>
      </c>
      <c r="I17" s="24">
        <f t="shared" si="11"/>
        <v>5362.6061689654134</v>
      </c>
      <c r="K17" s="43" t="s">
        <v>150</v>
      </c>
      <c r="L17" s="44">
        <v>6645</v>
      </c>
      <c r="M17" s="44">
        <v>6246</v>
      </c>
      <c r="N17" s="44">
        <v>5989</v>
      </c>
      <c r="O17" s="44">
        <v>5222</v>
      </c>
      <c r="P17" s="43">
        <v>5455</v>
      </c>
      <c r="Q17" s="43">
        <v>5445</v>
      </c>
      <c r="R17" s="43">
        <v>5339</v>
      </c>
      <c r="S17" s="32"/>
      <c r="T17" s="43" t="s">
        <v>150</v>
      </c>
      <c r="U17" s="48">
        <f t="shared" si="1"/>
        <v>-51.300000000000182</v>
      </c>
      <c r="V17" s="48">
        <f t="shared" si="2"/>
        <v>-61.199999999999818</v>
      </c>
      <c r="W17" s="48">
        <f t="shared" si="3"/>
        <v>-76.5</v>
      </c>
      <c r="X17" s="48">
        <f t="shared" si="4"/>
        <v>-364</v>
      </c>
      <c r="Y17" s="48">
        <f t="shared" si="5"/>
        <v>-21.861702934564164</v>
      </c>
      <c r="Z17" s="48">
        <f t="shared" si="6"/>
        <v>-20.163954200312219</v>
      </c>
      <c r="AA17" s="48">
        <f t="shared" si="7"/>
        <v>-23.606168965413417</v>
      </c>
    </row>
    <row r="18" spans="2:27" ht="15.6" x14ac:dyDescent="0.3">
      <c r="B18" s="18" t="s">
        <v>151</v>
      </c>
      <c r="C18" s="19"/>
      <c r="D18" s="20"/>
      <c r="E18" s="20"/>
      <c r="F18" s="21"/>
      <c r="G18" s="22">
        <f>G13+G15</f>
        <v>5423.8617029345642</v>
      </c>
      <c r="H18" s="23">
        <f t="shared" ref="H18:I18" si="12">H13+H15</f>
        <v>5360.6639542003122</v>
      </c>
      <c r="I18" s="24">
        <f t="shared" si="12"/>
        <v>5240.6061689654134</v>
      </c>
      <c r="K18" s="43" t="s">
        <v>151</v>
      </c>
      <c r="L18" s="44"/>
      <c r="M18" s="44"/>
      <c r="N18" s="44"/>
      <c r="O18" s="44"/>
      <c r="P18" s="43"/>
      <c r="Q18" s="43"/>
      <c r="R18" s="43"/>
      <c r="S18" s="32"/>
      <c r="T18" s="43" t="s">
        <v>151</v>
      </c>
      <c r="U18" s="48"/>
      <c r="V18" s="48"/>
      <c r="W18" s="48"/>
      <c r="X18" s="48"/>
      <c r="Y18" s="48"/>
      <c r="Z18" s="48"/>
      <c r="AA18" s="48"/>
    </row>
    <row r="19" spans="2:27" ht="16.2" thickBot="1" x14ac:dyDescent="0.35">
      <c r="B19" s="25" t="s">
        <v>152</v>
      </c>
      <c r="C19" s="26"/>
      <c r="D19" s="27"/>
      <c r="E19" s="27"/>
      <c r="F19" s="28"/>
      <c r="G19" s="29">
        <f>G13+G16</f>
        <v>5370.8617029345642</v>
      </c>
      <c r="H19" s="30">
        <f t="shared" ref="H19:I19" si="13">H13+H16</f>
        <v>5256.1639542003122</v>
      </c>
      <c r="I19" s="31">
        <f t="shared" si="13"/>
        <v>5118.6061689654134</v>
      </c>
      <c r="K19" s="43" t="s">
        <v>152</v>
      </c>
      <c r="L19" s="44"/>
      <c r="M19" s="44"/>
      <c r="N19" s="44"/>
      <c r="O19" s="44"/>
      <c r="P19" s="43">
        <v>5349</v>
      </c>
      <c r="Q19" s="43">
        <v>5236</v>
      </c>
      <c r="R19" s="43">
        <v>5095</v>
      </c>
      <c r="S19" s="32"/>
      <c r="T19" s="43" t="s">
        <v>152</v>
      </c>
      <c r="U19" s="48">
        <f t="shared" si="1"/>
        <v>0</v>
      </c>
      <c r="V19" s="48">
        <f t="shared" si="2"/>
        <v>0</v>
      </c>
      <c r="W19" s="48">
        <f t="shared" si="3"/>
        <v>0</v>
      </c>
      <c r="X19" s="48">
        <f t="shared" si="4"/>
        <v>0</v>
      </c>
      <c r="Y19" s="48">
        <f t="shared" si="5"/>
        <v>-21.861702934564164</v>
      </c>
      <c r="Z19" s="48">
        <f t="shared" si="6"/>
        <v>-20.163954200312219</v>
      </c>
      <c r="AA19" s="48">
        <f t="shared" si="7"/>
        <v>-23.606168965413417</v>
      </c>
    </row>
    <row r="20" spans="2:27" ht="15" thickBot="1" x14ac:dyDescent="0.35"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2:27" ht="15" thickBot="1" x14ac:dyDescent="0.35">
      <c r="C21" s="366" t="s">
        <v>81</v>
      </c>
      <c r="D21" s="367"/>
      <c r="E21" s="367"/>
      <c r="F21" s="368"/>
      <c r="G21" s="360" t="s">
        <v>103</v>
      </c>
      <c r="H21" s="361"/>
      <c r="I21" s="362"/>
      <c r="K21" s="32"/>
      <c r="L21" s="359" t="s">
        <v>81</v>
      </c>
      <c r="M21" s="359"/>
      <c r="N21" s="359"/>
      <c r="O21" s="359"/>
      <c r="P21" s="359" t="s">
        <v>103</v>
      </c>
      <c r="Q21" s="359"/>
      <c r="R21" s="359"/>
      <c r="S21" s="32"/>
      <c r="T21" s="32"/>
      <c r="U21" s="359" t="s">
        <v>81</v>
      </c>
      <c r="V21" s="359"/>
      <c r="W21" s="359"/>
      <c r="X21" s="359"/>
      <c r="Y21" s="359" t="s">
        <v>103</v>
      </c>
      <c r="Z21" s="359"/>
      <c r="AA21" s="359"/>
    </row>
    <row r="22" spans="2:27" ht="16.2" thickBot="1" x14ac:dyDescent="0.35">
      <c r="B22" s="8" t="s">
        <v>104</v>
      </c>
      <c r="C22" s="8">
        <v>2005</v>
      </c>
      <c r="D22" s="8">
        <v>2010</v>
      </c>
      <c r="E22" s="8">
        <v>2015</v>
      </c>
      <c r="F22" s="9">
        <v>2021</v>
      </c>
      <c r="G22" s="9">
        <v>2025</v>
      </c>
      <c r="H22" s="9">
        <v>2030</v>
      </c>
      <c r="I22" s="9">
        <v>2035</v>
      </c>
      <c r="K22" s="34" t="s">
        <v>104</v>
      </c>
      <c r="L22" s="34">
        <v>2005</v>
      </c>
      <c r="M22" s="34">
        <v>2010</v>
      </c>
      <c r="N22" s="34">
        <v>2015</v>
      </c>
      <c r="O22" s="34">
        <v>2020</v>
      </c>
      <c r="P22" s="34">
        <v>2025</v>
      </c>
      <c r="Q22" s="34">
        <v>2030</v>
      </c>
      <c r="R22" s="34">
        <v>2035</v>
      </c>
      <c r="S22" s="32"/>
      <c r="T22" s="34" t="s">
        <v>104</v>
      </c>
      <c r="U22" s="34">
        <v>2005</v>
      </c>
      <c r="V22" s="34">
        <v>2010</v>
      </c>
      <c r="W22" s="34">
        <v>2015</v>
      </c>
      <c r="X22" s="34">
        <v>2020</v>
      </c>
      <c r="Y22" s="34">
        <v>2025</v>
      </c>
      <c r="Z22" s="34">
        <v>2030</v>
      </c>
      <c r="AA22" s="34">
        <v>2035</v>
      </c>
    </row>
    <row r="23" spans="2:27" ht="15.6" x14ac:dyDescent="0.3">
      <c r="B23" s="2" t="s">
        <v>69</v>
      </c>
      <c r="C23" s="3">
        <v>4385.49</v>
      </c>
      <c r="D23" s="4">
        <v>4136.92</v>
      </c>
      <c r="E23" s="4">
        <v>3807.66</v>
      </c>
      <c r="F23" s="5">
        <v>3392.2900000000004</v>
      </c>
      <c r="G23" s="3"/>
      <c r="H23" s="6"/>
      <c r="I23" s="5"/>
      <c r="K23" s="35" t="s">
        <v>69</v>
      </c>
      <c r="L23" s="35">
        <v>4416</v>
      </c>
      <c r="M23" s="35">
        <v>4153</v>
      </c>
      <c r="N23" s="35">
        <v>3800</v>
      </c>
      <c r="O23" s="35">
        <v>3263</v>
      </c>
      <c r="P23" s="35">
        <v>3297</v>
      </c>
      <c r="Q23" s="35">
        <v>3241</v>
      </c>
      <c r="R23" s="35">
        <v>3181</v>
      </c>
      <c r="S23" s="32"/>
      <c r="T23" s="35" t="s">
        <v>69</v>
      </c>
      <c r="U23" s="49">
        <f>L23-C23</f>
        <v>30.510000000000218</v>
      </c>
      <c r="V23" s="49">
        <f t="shared" ref="V23:AA23" si="14">M23-D23</f>
        <v>16.079999999999927</v>
      </c>
      <c r="W23" s="49">
        <f t="shared" si="14"/>
        <v>-7.6599999999998545</v>
      </c>
      <c r="X23" s="49">
        <f t="shared" si="14"/>
        <v>-129.29000000000042</v>
      </c>
      <c r="Y23" s="49">
        <f t="shared" si="14"/>
        <v>3297</v>
      </c>
      <c r="Z23" s="49">
        <f t="shared" si="14"/>
        <v>3241</v>
      </c>
      <c r="AA23" s="49">
        <f t="shared" si="14"/>
        <v>3181</v>
      </c>
    </row>
    <row r="24" spans="2:27" ht="15.6" x14ac:dyDescent="0.3">
      <c r="B24" s="2" t="s">
        <v>70</v>
      </c>
      <c r="C24" s="3">
        <v>1966.01</v>
      </c>
      <c r="D24" s="4">
        <v>1795.18</v>
      </c>
      <c r="E24" s="4">
        <v>1789.14</v>
      </c>
      <c r="F24" s="5">
        <v>1804.31</v>
      </c>
      <c r="G24" s="3"/>
      <c r="H24" s="6"/>
      <c r="I24" s="5"/>
      <c r="K24" s="35" t="s">
        <v>70</v>
      </c>
      <c r="L24" s="35">
        <v>1904</v>
      </c>
      <c r="M24" s="35">
        <v>1731</v>
      </c>
      <c r="N24" s="35">
        <v>1743</v>
      </c>
      <c r="O24" s="35">
        <v>1592</v>
      </c>
      <c r="P24" s="35">
        <v>1704</v>
      </c>
      <c r="Q24" s="35">
        <v>1668</v>
      </c>
      <c r="R24" s="35">
        <v>1643</v>
      </c>
      <c r="S24" s="32"/>
      <c r="T24" s="35" t="s">
        <v>70</v>
      </c>
      <c r="U24" s="49">
        <f t="shared" ref="U24:U31" si="15">L24-C24</f>
        <v>-62.009999999999991</v>
      </c>
      <c r="V24" s="49">
        <f t="shared" ref="V24:V32" si="16">M24-D24</f>
        <v>-64.180000000000064</v>
      </c>
      <c r="W24" s="49">
        <f t="shared" ref="W24:W32" si="17">N24-E24</f>
        <v>-46.1400000000001</v>
      </c>
      <c r="X24" s="49">
        <f t="shared" ref="X24:X32" si="18">O24-F24</f>
        <v>-212.30999999999995</v>
      </c>
      <c r="Y24" s="49">
        <f t="shared" ref="Y24:Y32" si="19">P24-G24</f>
        <v>1704</v>
      </c>
      <c r="Z24" s="49">
        <f t="shared" ref="Z24:Z32" si="20">Q24-H24</f>
        <v>1668</v>
      </c>
      <c r="AA24" s="49">
        <f t="shared" ref="AA24:AA32" si="21">R24-I24</f>
        <v>1643</v>
      </c>
    </row>
    <row r="25" spans="2:27" ht="15.6" x14ac:dyDescent="0.3">
      <c r="B25" s="2" t="s">
        <v>71</v>
      </c>
      <c r="C25" s="3">
        <v>356.1</v>
      </c>
      <c r="D25" s="4">
        <v>352</v>
      </c>
      <c r="E25" s="4">
        <v>363.9</v>
      </c>
      <c r="F25" s="5">
        <v>376.4</v>
      </c>
      <c r="G25" s="3"/>
      <c r="H25" s="6"/>
      <c r="I25" s="5"/>
      <c r="K25" s="35" t="s">
        <v>71</v>
      </c>
      <c r="L25" s="35">
        <v>366</v>
      </c>
      <c r="M25" s="35">
        <v>363</v>
      </c>
      <c r="N25" s="35">
        <v>376</v>
      </c>
      <c r="O25" s="35">
        <v>376</v>
      </c>
      <c r="P25" s="35">
        <v>367</v>
      </c>
      <c r="Q25" s="35">
        <v>376</v>
      </c>
      <c r="R25" s="35">
        <v>349</v>
      </c>
      <c r="S25" s="32"/>
      <c r="T25" s="35" t="s">
        <v>71</v>
      </c>
      <c r="U25" s="49">
        <f t="shared" si="15"/>
        <v>9.8999999999999773</v>
      </c>
      <c r="V25" s="49">
        <f t="shared" si="16"/>
        <v>11</v>
      </c>
      <c r="W25" s="49">
        <f t="shared" si="17"/>
        <v>12.100000000000023</v>
      </c>
      <c r="X25" s="49">
        <f t="shared" si="18"/>
        <v>-0.39999999999997726</v>
      </c>
      <c r="Y25" s="49">
        <f t="shared" si="19"/>
        <v>367</v>
      </c>
      <c r="Z25" s="49">
        <f t="shared" si="20"/>
        <v>376</v>
      </c>
      <c r="AA25" s="49">
        <f t="shared" si="21"/>
        <v>349</v>
      </c>
    </row>
    <row r="26" spans="2:27" ht="15.6" x14ac:dyDescent="0.3">
      <c r="B26" s="2" t="s">
        <v>72</v>
      </c>
      <c r="C26" s="3">
        <v>577.70000000000005</v>
      </c>
      <c r="D26" s="4">
        <v>591</v>
      </c>
      <c r="E26" s="4">
        <v>604.9</v>
      </c>
      <c r="F26" s="5">
        <v>598.1</v>
      </c>
      <c r="G26" s="3"/>
      <c r="H26" s="6"/>
      <c r="I26" s="5"/>
      <c r="K26" s="35" t="s">
        <v>72</v>
      </c>
      <c r="L26" s="35">
        <v>574</v>
      </c>
      <c r="M26" s="35">
        <v>593</v>
      </c>
      <c r="N26" s="35">
        <v>614</v>
      </c>
      <c r="O26" s="35">
        <v>595</v>
      </c>
      <c r="P26" s="35">
        <v>596</v>
      </c>
      <c r="Q26" s="35">
        <v>599</v>
      </c>
      <c r="R26" s="35">
        <v>600</v>
      </c>
      <c r="S26" s="32"/>
      <c r="T26" s="35" t="s">
        <v>72</v>
      </c>
      <c r="U26" s="49">
        <f t="shared" si="15"/>
        <v>-3.7000000000000455</v>
      </c>
      <c r="V26" s="49">
        <f t="shared" si="16"/>
        <v>2</v>
      </c>
      <c r="W26" s="49">
        <f t="shared" si="17"/>
        <v>9.1000000000000227</v>
      </c>
      <c r="X26" s="49">
        <f t="shared" si="18"/>
        <v>-3.1000000000000227</v>
      </c>
      <c r="Y26" s="49">
        <f t="shared" si="19"/>
        <v>596</v>
      </c>
      <c r="Z26" s="49">
        <f t="shared" si="20"/>
        <v>599</v>
      </c>
      <c r="AA26" s="49">
        <f t="shared" si="21"/>
        <v>600</v>
      </c>
    </row>
    <row r="27" spans="2:27" ht="15.6" x14ac:dyDescent="0.3">
      <c r="B27" s="2" t="s">
        <v>73</v>
      </c>
      <c r="C27" s="3">
        <v>192.1</v>
      </c>
      <c r="D27" s="4">
        <v>183.1</v>
      </c>
      <c r="E27" s="4">
        <v>171.7</v>
      </c>
      <c r="F27" s="5">
        <v>169.2</v>
      </c>
      <c r="G27" s="3"/>
      <c r="H27" s="6"/>
      <c r="I27" s="5"/>
      <c r="K27" s="35" t="s">
        <v>73</v>
      </c>
      <c r="L27" s="35">
        <v>176</v>
      </c>
      <c r="M27" s="35">
        <v>168</v>
      </c>
      <c r="N27" s="35">
        <v>156</v>
      </c>
      <c r="O27" s="35">
        <v>156</v>
      </c>
      <c r="P27" s="35">
        <v>162</v>
      </c>
      <c r="Q27" s="35">
        <v>165</v>
      </c>
      <c r="R27" s="35">
        <v>169</v>
      </c>
      <c r="S27" s="32"/>
      <c r="T27" s="35" t="s">
        <v>73</v>
      </c>
      <c r="U27" s="49">
        <f t="shared" si="15"/>
        <v>-16.099999999999994</v>
      </c>
      <c r="V27" s="49">
        <f t="shared" si="16"/>
        <v>-15.099999999999994</v>
      </c>
      <c r="W27" s="49">
        <f t="shared" si="17"/>
        <v>-15.699999999999989</v>
      </c>
      <c r="X27" s="49">
        <f t="shared" si="18"/>
        <v>-13.199999999999989</v>
      </c>
      <c r="Y27" s="49">
        <f t="shared" si="19"/>
        <v>162</v>
      </c>
      <c r="Z27" s="49">
        <f t="shared" si="20"/>
        <v>165</v>
      </c>
      <c r="AA27" s="49">
        <f t="shared" si="21"/>
        <v>169</v>
      </c>
    </row>
    <row r="28" spans="2:27" ht="15.6" x14ac:dyDescent="0.3">
      <c r="B28" s="58" t="s">
        <v>65</v>
      </c>
      <c r="C28" s="59">
        <v>7477.4</v>
      </c>
      <c r="D28" s="60">
        <v>7058.2</v>
      </c>
      <c r="E28" s="60">
        <v>6737.4</v>
      </c>
      <c r="F28" s="61">
        <v>6340.2</v>
      </c>
      <c r="G28" s="62"/>
      <c r="H28" s="63"/>
      <c r="I28" s="64"/>
      <c r="K28" s="38" t="s">
        <v>65</v>
      </c>
      <c r="L28" s="39">
        <v>7477.4</v>
      </c>
      <c r="M28" s="39">
        <v>7008</v>
      </c>
      <c r="N28" s="39">
        <v>6689</v>
      </c>
      <c r="O28" s="39">
        <v>5981</v>
      </c>
      <c r="P28" s="38">
        <v>6127</v>
      </c>
      <c r="Q28" s="38">
        <v>6049</v>
      </c>
      <c r="R28" s="38">
        <v>5941</v>
      </c>
      <c r="S28" s="32"/>
      <c r="T28" s="38" t="s">
        <v>65</v>
      </c>
      <c r="U28" s="39">
        <f t="shared" si="15"/>
        <v>0</v>
      </c>
      <c r="V28" s="39">
        <f t="shared" si="16"/>
        <v>-50.199999999999818</v>
      </c>
      <c r="W28" s="39">
        <f t="shared" si="17"/>
        <v>-48.399999999999636</v>
      </c>
      <c r="X28" s="39">
        <f t="shared" si="18"/>
        <v>-359.19999999999982</v>
      </c>
      <c r="Y28" s="39">
        <f t="shared" si="19"/>
        <v>6127</v>
      </c>
      <c r="Z28" s="39">
        <f t="shared" si="20"/>
        <v>6049</v>
      </c>
      <c r="AA28" s="39">
        <f t="shared" si="21"/>
        <v>5941</v>
      </c>
    </row>
    <row r="29" spans="2:27" ht="15.6" x14ac:dyDescent="0.3">
      <c r="B29" s="65" t="s">
        <v>146</v>
      </c>
      <c r="C29" s="66">
        <v>-781.1</v>
      </c>
      <c r="D29" s="67">
        <v>-751</v>
      </c>
      <c r="E29" s="67">
        <v>-671.9</v>
      </c>
      <c r="F29" s="68">
        <v>-754.2</v>
      </c>
      <c r="G29" s="69">
        <v>-672</v>
      </c>
      <c r="H29" s="70">
        <v>-604</v>
      </c>
      <c r="I29" s="71">
        <v>-602</v>
      </c>
      <c r="J29" s="17"/>
      <c r="K29" s="40" t="s">
        <v>146</v>
      </c>
      <c r="L29" s="41">
        <v>-790</v>
      </c>
      <c r="M29" s="41">
        <v>-761</v>
      </c>
      <c r="N29" s="41">
        <v>-700</v>
      </c>
      <c r="O29" s="41">
        <v>-759</v>
      </c>
      <c r="P29" s="40">
        <v>-672</v>
      </c>
      <c r="Q29" s="40">
        <v>-604</v>
      </c>
      <c r="R29" s="40">
        <v>-602</v>
      </c>
      <c r="S29" s="32"/>
      <c r="T29" s="40" t="s">
        <v>146</v>
      </c>
      <c r="U29" s="41">
        <f t="shared" si="15"/>
        <v>-8.8999999999999773</v>
      </c>
      <c r="V29" s="41">
        <f t="shared" si="16"/>
        <v>-10</v>
      </c>
      <c r="W29" s="41">
        <f t="shared" si="17"/>
        <v>-28.100000000000023</v>
      </c>
      <c r="X29" s="41">
        <f t="shared" si="18"/>
        <v>-4.7999999999999545</v>
      </c>
      <c r="Y29" s="41">
        <f t="shared" si="19"/>
        <v>0</v>
      </c>
      <c r="Z29" s="41">
        <f t="shared" si="20"/>
        <v>0</v>
      </c>
      <c r="AA29" s="41">
        <f t="shared" si="21"/>
        <v>0</v>
      </c>
    </row>
    <row r="30" spans="2:27" ht="15.6" x14ac:dyDescent="0.3">
      <c r="B30" s="75" t="s">
        <v>148</v>
      </c>
      <c r="C30" s="33"/>
      <c r="D30" s="33"/>
      <c r="E30" s="33"/>
      <c r="F30" s="33"/>
      <c r="G30" s="76">
        <f>AVERAGE(G29,G31)</f>
        <v>-725</v>
      </c>
      <c r="H30" s="77">
        <f t="shared" ref="H30" si="22">AVERAGE(H29,H31)</f>
        <v>-708.5</v>
      </c>
      <c r="I30" s="78">
        <f t="shared" ref="I30" si="23">AVERAGE(I29,I31)</f>
        <v>-724</v>
      </c>
      <c r="J30" s="17"/>
      <c r="K30" s="79" t="s">
        <v>148</v>
      </c>
      <c r="L30" s="41"/>
      <c r="M30" s="41"/>
      <c r="N30" s="41"/>
      <c r="O30" s="41"/>
      <c r="P30" s="40">
        <f>AVERAGE(P29,P31)</f>
        <v>-725</v>
      </c>
      <c r="Q30" s="40">
        <f t="shared" ref="Q30:R30" si="24">AVERAGE(Q29,Q31)</f>
        <v>-708.5</v>
      </c>
      <c r="R30" s="40">
        <f t="shared" si="24"/>
        <v>-724</v>
      </c>
      <c r="S30" s="32"/>
      <c r="T30" s="79" t="s">
        <v>148</v>
      </c>
      <c r="U30" s="41"/>
      <c r="V30" s="41"/>
      <c r="W30" s="41"/>
      <c r="X30" s="41"/>
      <c r="Y30" s="41"/>
      <c r="Z30" s="41"/>
      <c r="AA30" s="41"/>
    </row>
    <row r="31" spans="2:27" ht="15.6" x14ac:dyDescent="0.3">
      <c r="B31" s="51" t="s">
        <v>149</v>
      </c>
      <c r="C31" s="72"/>
      <c r="D31" s="72"/>
      <c r="E31" s="72"/>
      <c r="F31" s="72"/>
      <c r="G31" s="73">
        <v>-778</v>
      </c>
      <c r="H31" s="7">
        <v>-813</v>
      </c>
      <c r="I31" s="74">
        <v>-846</v>
      </c>
      <c r="K31" s="35" t="s">
        <v>149</v>
      </c>
      <c r="L31" s="42"/>
      <c r="M31" s="42"/>
      <c r="N31" s="42"/>
      <c r="O31" s="42"/>
      <c r="P31" s="35">
        <v>-778</v>
      </c>
      <c r="Q31" s="35">
        <v>-813</v>
      </c>
      <c r="R31" s="35">
        <v>-846</v>
      </c>
      <c r="S31" s="32"/>
      <c r="T31" s="35" t="s">
        <v>149</v>
      </c>
      <c r="U31" s="50">
        <f t="shared" si="15"/>
        <v>0</v>
      </c>
      <c r="V31" s="50">
        <f t="shared" si="16"/>
        <v>0</v>
      </c>
      <c r="W31" s="50">
        <f t="shared" si="17"/>
        <v>0</v>
      </c>
      <c r="X31" s="50">
        <f t="shared" si="18"/>
        <v>0</v>
      </c>
      <c r="Y31" s="49">
        <f t="shared" si="19"/>
        <v>0</v>
      </c>
      <c r="Z31" s="49">
        <f t="shared" si="20"/>
        <v>0</v>
      </c>
      <c r="AA31" s="49">
        <f t="shared" si="21"/>
        <v>0</v>
      </c>
    </row>
    <row r="32" spans="2:27" ht="15.6" x14ac:dyDescent="0.3">
      <c r="B32" s="18" t="s">
        <v>150</v>
      </c>
      <c r="C32" s="19">
        <v>6696.3</v>
      </c>
      <c r="D32" s="20">
        <v>6307.2</v>
      </c>
      <c r="E32" s="20">
        <v>6065.5</v>
      </c>
      <c r="F32" s="21">
        <v>5586</v>
      </c>
      <c r="G32" s="22"/>
      <c r="H32" s="23"/>
      <c r="I32" s="24"/>
      <c r="J32" s="17"/>
      <c r="K32" s="43" t="s">
        <v>150</v>
      </c>
      <c r="L32" s="44">
        <v>6645</v>
      </c>
      <c r="M32" s="44">
        <v>6246</v>
      </c>
      <c r="N32" s="44">
        <v>5989</v>
      </c>
      <c r="O32" s="44">
        <v>5222</v>
      </c>
      <c r="P32" s="43">
        <v>5455</v>
      </c>
      <c r="Q32" s="43">
        <v>5445</v>
      </c>
      <c r="R32" s="43">
        <v>5339</v>
      </c>
      <c r="S32" s="32"/>
      <c r="T32" s="43" t="s">
        <v>150</v>
      </c>
      <c r="U32" s="44">
        <f>L32-C32</f>
        <v>-51.300000000000182</v>
      </c>
      <c r="V32" s="44">
        <f t="shared" si="16"/>
        <v>-61.199999999999818</v>
      </c>
      <c r="W32" s="44">
        <f t="shared" si="17"/>
        <v>-76.5</v>
      </c>
      <c r="X32" s="44">
        <f t="shared" si="18"/>
        <v>-364</v>
      </c>
      <c r="Y32" s="44">
        <f t="shared" si="19"/>
        <v>5455</v>
      </c>
      <c r="Z32" s="44">
        <f t="shared" si="20"/>
        <v>5445</v>
      </c>
      <c r="AA32" s="44">
        <f t="shared" si="21"/>
        <v>5339</v>
      </c>
    </row>
    <row r="33" spans="2:27" ht="15.6" x14ac:dyDescent="0.3">
      <c r="B33" s="18"/>
      <c r="C33" s="19"/>
      <c r="D33" s="20"/>
      <c r="E33" s="20"/>
      <c r="F33" s="21"/>
      <c r="G33" s="22"/>
      <c r="H33" s="23"/>
      <c r="I33" s="24"/>
      <c r="J33" s="17"/>
      <c r="K33" s="43" t="s">
        <v>151</v>
      </c>
      <c r="L33" s="44"/>
      <c r="M33" s="44"/>
      <c r="N33" s="44"/>
      <c r="O33" s="44"/>
      <c r="P33" s="43">
        <f>AVERAGE(P32,P34)</f>
        <v>5402</v>
      </c>
      <c r="Q33" s="43">
        <f t="shared" ref="Q33:R33" si="25">AVERAGE(Q32,Q34)</f>
        <v>5340.5</v>
      </c>
      <c r="R33" s="43">
        <f t="shared" si="25"/>
        <v>5217</v>
      </c>
      <c r="S33" s="32"/>
      <c r="T33" s="43" t="s">
        <v>151</v>
      </c>
      <c r="U33" s="44">
        <f t="shared" ref="U33:U34" si="26">L33-C33</f>
        <v>0</v>
      </c>
      <c r="V33" s="44">
        <f t="shared" ref="V33:V34" si="27">M33-D33</f>
        <v>0</v>
      </c>
      <c r="W33" s="44">
        <f t="shared" ref="W33:W34" si="28">N33-E33</f>
        <v>0</v>
      </c>
      <c r="X33" s="44">
        <f t="shared" ref="X33:X34" si="29">O33-F33</f>
        <v>0</v>
      </c>
      <c r="Y33" s="44">
        <f t="shared" ref="Y33:Y34" si="30">P33-G33</f>
        <v>5402</v>
      </c>
      <c r="Z33" s="44">
        <f t="shared" ref="Z33:Z34" si="31">Q33-H33</f>
        <v>5340.5</v>
      </c>
      <c r="AA33" s="44">
        <f t="shared" ref="AA33:AA34" si="32">R33-I33</f>
        <v>5217</v>
      </c>
    </row>
    <row r="34" spans="2:27" ht="16.2" thickBot="1" x14ac:dyDescent="0.35">
      <c r="B34" s="25" t="s">
        <v>152</v>
      </c>
      <c r="C34" s="26"/>
      <c r="D34" s="27"/>
      <c r="E34" s="27"/>
      <c r="F34" s="28"/>
      <c r="G34" s="29"/>
      <c r="H34" s="30"/>
      <c r="I34" s="31"/>
      <c r="J34" s="17"/>
      <c r="K34" s="43" t="s">
        <v>152</v>
      </c>
      <c r="L34" s="44"/>
      <c r="M34" s="44"/>
      <c r="N34" s="44"/>
      <c r="O34" s="44"/>
      <c r="P34" s="43">
        <v>5349</v>
      </c>
      <c r="Q34" s="43">
        <v>5236</v>
      </c>
      <c r="R34" s="43">
        <v>5095</v>
      </c>
      <c r="S34" s="32"/>
      <c r="T34" s="43" t="s">
        <v>152</v>
      </c>
      <c r="U34" s="44">
        <f t="shared" si="26"/>
        <v>0</v>
      </c>
      <c r="V34" s="44">
        <f t="shared" si="27"/>
        <v>0</v>
      </c>
      <c r="W34" s="44">
        <f t="shared" si="28"/>
        <v>0</v>
      </c>
      <c r="X34" s="44">
        <f t="shared" si="29"/>
        <v>0</v>
      </c>
      <c r="Y34" s="44">
        <f t="shared" si="30"/>
        <v>5349</v>
      </c>
      <c r="Z34" s="44">
        <f t="shared" si="31"/>
        <v>5236</v>
      </c>
      <c r="AA34" s="44">
        <f t="shared" si="32"/>
        <v>5095</v>
      </c>
    </row>
  </sheetData>
  <mergeCells count="17">
    <mergeCell ref="U21:X21"/>
    <mergeCell ref="Y21:AA21"/>
    <mergeCell ref="U4:X4"/>
    <mergeCell ref="Y4:AA4"/>
    <mergeCell ref="U2:AA2"/>
    <mergeCell ref="G21:I21"/>
    <mergeCell ref="G4:I4"/>
    <mergeCell ref="C2:F2"/>
    <mergeCell ref="G2:I2"/>
    <mergeCell ref="L2:O2"/>
    <mergeCell ref="C4:F4"/>
    <mergeCell ref="C21:F21"/>
    <mergeCell ref="P2:R2"/>
    <mergeCell ref="L21:O21"/>
    <mergeCell ref="P21:R21"/>
    <mergeCell ref="L4:O4"/>
    <mergeCell ref="P4:R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8A7F-7912-45FD-A9BA-408BAC8317CF}">
  <sheetPr>
    <tabColor theme="9" tint="0.39997558519241921"/>
  </sheetPr>
  <dimension ref="B2:D8"/>
  <sheetViews>
    <sheetView workbookViewId="0">
      <selection activeCell="F15" sqref="F15"/>
    </sheetView>
  </sheetViews>
  <sheetFormatPr defaultRowHeight="14.4" x14ac:dyDescent="0.3"/>
  <cols>
    <col min="1" max="1" width="3.109375" customWidth="1"/>
    <col min="2" max="2" width="19" bestFit="1" customWidth="1"/>
    <col min="3" max="4" width="7.6640625" customWidth="1"/>
  </cols>
  <sheetData>
    <row r="2" spans="2:4" x14ac:dyDescent="0.3">
      <c r="B2" t="s">
        <v>153</v>
      </c>
      <c r="C2" t="s">
        <v>154</v>
      </c>
    </row>
    <row r="3" spans="2:4" x14ac:dyDescent="0.3">
      <c r="B3" t="s">
        <v>155</v>
      </c>
      <c r="C3" t="s">
        <v>156</v>
      </c>
      <c r="D3" t="s">
        <v>157</v>
      </c>
    </row>
    <row r="4" spans="2:4" x14ac:dyDescent="0.3">
      <c r="B4" t="s">
        <v>158</v>
      </c>
      <c r="C4" s="32">
        <v>1</v>
      </c>
      <c r="D4" s="32">
        <v>1</v>
      </c>
    </row>
    <row r="5" spans="2:4" x14ac:dyDescent="0.3">
      <c r="B5" t="s">
        <v>159</v>
      </c>
      <c r="C5" s="32">
        <v>25</v>
      </c>
      <c r="D5" s="32">
        <v>28</v>
      </c>
    </row>
    <row r="6" spans="2:4" x14ac:dyDescent="0.3">
      <c r="B6" t="s">
        <v>160</v>
      </c>
      <c r="C6" s="32">
        <v>298</v>
      </c>
      <c r="D6" s="32">
        <v>265</v>
      </c>
    </row>
    <row r="7" spans="2:4" x14ac:dyDescent="0.3">
      <c r="B7" t="s">
        <v>161</v>
      </c>
      <c r="C7" s="32">
        <v>22800</v>
      </c>
      <c r="D7" s="32">
        <v>23500</v>
      </c>
    </row>
    <row r="8" spans="2:4" x14ac:dyDescent="0.3">
      <c r="B8" t="s">
        <v>162</v>
      </c>
      <c r="C8" s="32">
        <v>17200</v>
      </c>
      <c r="D8" s="32">
        <v>16100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C2BC-90B7-4838-97FB-2FC71ED29665}">
  <sheetPr filterMode="1">
    <tabColor theme="4" tint="-0.249977111117893"/>
  </sheetPr>
  <dimension ref="A1:M170"/>
  <sheetViews>
    <sheetView tabSelected="1" zoomScale="80" zoomScaleNormal="80" workbookViewId="0">
      <selection activeCell="L172" sqref="L172"/>
    </sheetView>
  </sheetViews>
  <sheetFormatPr defaultRowHeight="14.4" x14ac:dyDescent="0.3"/>
  <cols>
    <col min="1" max="1" width="16.33203125" bestFit="1" customWidth="1"/>
    <col min="2" max="2" width="13.88671875" bestFit="1" customWidth="1"/>
    <col min="3" max="3" width="23.44140625" bestFit="1" customWidth="1"/>
    <col min="4" max="4" width="11.6640625" bestFit="1" customWidth="1"/>
    <col min="5" max="8" width="10" bestFit="1" customWidth="1"/>
    <col min="9" max="11" width="15.88671875" bestFit="1" customWidth="1"/>
    <col min="12" max="12" width="24.88671875" bestFit="1" customWidth="1"/>
    <col min="13" max="13" width="34" bestFit="1" customWidth="1"/>
  </cols>
  <sheetData>
    <row r="1" spans="1:13" s="81" customFormat="1" x14ac:dyDescent="0.3">
      <c r="A1" s="81" t="s">
        <v>51</v>
      </c>
      <c r="B1" s="81" t="s">
        <v>52</v>
      </c>
      <c r="C1" s="81" t="s">
        <v>0</v>
      </c>
      <c r="D1" s="81" t="s">
        <v>1</v>
      </c>
      <c r="E1" s="81">
        <v>2005</v>
      </c>
      <c r="F1" s="81">
        <v>2010</v>
      </c>
      <c r="G1" s="81">
        <v>2015</v>
      </c>
      <c r="H1" s="81">
        <v>2021</v>
      </c>
      <c r="I1" s="81">
        <v>2025</v>
      </c>
      <c r="J1" s="81">
        <v>2030</v>
      </c>
      <c r="K1" s="81">
        <v>2035</v>
      </c>
      <c r="L1" s="81" t="s">
        <v>53</v>
      </c>
      <c r="M1" s="81" t="s">
        <v>54</v>
      </c>
    </row>
    <row r="2" spans="1:13" hidden="1" x14ac:dyDescent="0.3">
      <c r="A2" t="s">
        <v>55</v>
      </c>
      <c r="B2" t="s">
        <v>55</v>
      </c>
      <c r="C2" t="s">
        <v>56</v>
      </c>
      <c r="D2" t="s">
        <v>9</v>
      </c>
      <c r="I2">
        <v>4886</v>
      </c>
      <c r="J2">
        <v>4807</v>
      </c>
      <c r="K2">
        <v>4737</v>
      </c>
      <c r="L2" t="s">
        <v>57</v>
      </c>
      <c r="M2" t="s">
        <v>58</v>
      </c>
    </row>
    <row r="3" spans="1:13" hidden="1" x14ac:dyDescent="0.3">
      <c r="A3" t="s">
        <v>55</v>
      </c>
      <c r="B3" t="s">
        <v>55</v>
      </c>
      <c r="C3" t="s">
        <v>59</v>
      </c>
      <c r="D3" t="s">
        <v>5</v>
      </c>
      <c r="I3">
        <v>731.36</v>
      </c>
      <c r="J3">
        <v>731.36</v>
      </c>
      <c r="K3">
        <v>729.12</v>
      </c>
      <c r="L3" t="s">
        <v>57</v>
      </c>
      <c r="M3" t="s">
        <v>58</v>
      </c>
    </row>
    <row r="4" spans="1:13" hidden="1" x14ac:dyDescent="0.3">
      <c r="A4" t="s">
        <v>55</v>
      </c>
      <c r="B4" t="s">
        <v>55</v>
      </c>
      <c r="C4" t="s">
        <v>60</v>
      </c>
      <c r="D4" t="s">
        <v>5</v>
      </c>
      <c r="I4">
        <v>370.82214765100673</v>
      </c>
      <c r="J4">
        <v>367.26510067114094</v>
      </c>
      <c r="K4">
        <v>364.59731543624156</v>
      </c>
      <c r="L4" t="s">
        <v>57</v>
      </c>
      <c r="M4" t="s">
        <v>58</v>
      </c>
    </row>
    <row r="5" spans="1:13" hidden="1" x14ac:dyDescent="0.3">
      <c r="A5" t="s">
        <v>55</v>
      </c>
      <c r="B5" t="s">
        <v>55</v>
      </c>
      <c r="C5" t="s">
        <v>61</v>
      </c>
      <c r="D5" t="s">
        <v>5</v>
      </c>
      <c r="I5">
        <v>149.59</v>
      </c>
      <c r="J5">
        <v>153.47999999999999</v>
      </c>
      <c r="K5">
        <v>123.83</v>
      </c>
      <c r="L5" t="s">
        <v>57</v>
      </c>
      <c r="M5" t="s">
        <v>58</v>
      </c>
    </row>
    <row r="6" spans="1:13" hidden="1" x14ac:dyDescent="0.3">
      <c r="A6" t="s">
        <v>55</v>
      </c>
      <c r="B6" t="s">
        <v>55</v>
      </c>
      <c r="C6" t="s">
        <v>62</v>
      </c>
      <c r="D6" t="s">
        <v>5</v>
      </c>
      <c r="E6" s="1"/>
      <c r="F6" s="1"/>
      <c r="G6" s="1"/>
      <c r="H6" s="1"/>
      <c r="I6">
        <v>5</v>
      </c>
      <c r="J6">
        <v>5</v>
      </c>
      <c r="K6">
        <v>5</v>
      </c>
      <c r="L6" t="s">
        <v>57</v>
      </c>
      <c r="M6" t="s">
        <v>58</v>
      </c>
    </row>
    <row r="7" spans="1:13" hidden="1" x14ac:dyDescent="0.3">
      <c r="A7" t="s">
        <v>55</v>
      </c>
      <c r="B7" t="s">
        <v>55</v>
      </c>
      <c r="C7" t="s">
        <v>63</v>
      </c>
      <c r="D7" t="s">
        <v>5</v>
      </c>
      <c r="I7">
        <v>5.1535087719298245</v>
      </c>
      <c r="J7">
        <v>4.1228070175438596</v>
      </c>
      <c r="K7">
        <v>4.1228070175438596</v>
      </c>
      <c r="L7" t="s">
        <v>57</v>
      </c>
      <c r="M7" t="s">
        <v>58</v>
      </c>
    </row>
    <row r="8" spans="1:13" hidden="1" x14ac:dyDescent="0.3">
      <c r="A8" t="s">
        <v>55</v>
      </c>
      <c r="B8" t="s">
        <v>55</v>
      </c>
      <c r="C8" t="s">
        <v>64</v>
      </c>
      <c r="D8" t="s">
        <v>5</v>
      </c>
      <c r="I8">
        <v>0.93604651162790697</v>
      </c>
      <c r="J8">
        <v>0.93604651162790697</v>
      </c>
      <c r="K8">
        <v>0.93604651162790697</v>
      </c>
      <c r="L8" t="s">
        <v>57</v>
      </c>
      <c r="M8" t="s">
        <v>58</v>
      </c>
    </row>
    <row r="9" spans="1:13" hidden="1" x14ac:dyDescent="0.3">
      <c r="A9" t="s">
        <v>55</v>
      </c>
      <c r="B9" t="s">
        <v>55</v>
      </c>
      <c r="C9" t="s">
        <v>65</v>
      </c>
      <c r="D9" t="s">
        <v>5</v>
      </c>
      <c r="I9">
        <v>6148.8617029345642</v>
      </c>
      <c r="J9">
        <v>6069.1639542003122</v>
      </c>
      <c r="K9">
        <v>5964.6061689654134</v>
      </c>
      <c r="L9" t="s">
        <v>57</v>
      </c>
      <c r="M9" t="s">
        <v>58</v>
      </c>
    </row>
    <row r="10" spans="1:13" hidden="1" x14ac:dyDescent="0.3">
      <c r="A10" t="s">
        <v>55</v>
      </c>
      <c r="B10" t="s">
        <v>66</v>
      </c>
      <c r="C10" t="s">
        <v>67</v>
      </c>
      <c r="D10" t="s">
        <v>9</v>
      </c>
      <c r="I10">
        <v>-725</v>
      </c>
      <c r="J10">
        <v>-708.5</v>
      </c>
      <c r="K10">
        <v>-724</v>
      </c>
      <c r="L10" t="s">
        <v>57</v>
      </c>
      <c r="M10" t="s">
        <v>58</v>
      </c>
    </row>
    <row r="11" spans="1:13" x14ac:dyDescent="0.3">
      <c r="A11" t="s">
        <v>55</v>
      </c>
      <c r="B11" t="s">
        <v>66</v>
      </c>
      <c r="C11" t="s">
        <v>68</v>
      </c>
      <c r="D11" t="s">
        <v>5</v>
      </c>
      <c r="I11">
        <v>5423.8617029345642</v>
      </c>
      <c r="J11">
        <v>5360.6639542003122</v>
      </c>
      <c r="K11">
        <v>5240.6061689654134</v>
      </c>
      <c r="L11" t="s">
        <v>57</v>
      </c>
      <c r="M11" t="s">
        <v>58</v>
      </c>
    </row>
    <row r="12" spans="1:13" hidden="1" x14ac:dyDescent="0.3">
      <c r="A12" t="s">
        <v>55</v>
      </c>
      <c r="B12" t="s">
        <v>55</v>
      </c>
      <c r="C12" t="s">
        <v>69</v>
      </c>
      <c r="D12" t="s">
        <v>5</v>
      </c>
      <c r="I12">
        <v>3289.9154705289889</v>
      </c>
      <c r="J12">
        <v>3247.2736175821233</v>
      </c>
      <c r="K12">
        <v>3191.3305354593995</v>
      </c>
      <c r="L12" t="s">
        <v>57</v>
      </c>
      <c r="M12" t="s">
        <v>58</v>
      </c>
    </row>
    <row r="13" spans="1:13" hidden="1" x14ac:dyDescent="0.3">
      <c r="A13" t="s">
        <v>55</v>
      </c>
      <c r="B13" t="s">
        <v>55</v>
      </c>
      <c r="C13" t="s">
        <v>70</v>
      </c>
      <c r="D13" t="s">
        <v>5</v>
      </c>
      <c r="I13">
        <v>1749.858468064393</v>
      </c>
      <c r="J13">
        <v>1727.1778830641251</v>
      </c>
      <c r="K13">
        <v>1697.4225665950578</v>
      </c>
      <c r="L13" t="s">
        <v>57</v>
      </c>
      <c r="M13" t="s">
        <v>58</v>
      </c>
    </row>
    <row r="14" spans="1:13" hidden="1" x14ac:dyDescent="0.3">
      <c r="A14" t="s">
        <v>55</v>
      </c>
      <c r="B14" t="s">
        <v>55</v>
      </c>
      <c r="C14" t="s">
        <v>71</v>
      </c>
      <c r="D14" t="s">
        <v>5</v>
      </c>
      <c r="I14">
        <v>365.04077867962684</v>
      </c>
      <c r="J14">
        <v>360.30934550345376</v>
      </c>
      <c r="K14">
        <v>354.10204126030436</v>
      </c>
      <c r="L14" t="s">
        <v>57</v>
      </c>
      <c r="M14" t="s">
        <v>58</v>
      </c>
    </row>
    <row r="15" spans="1:13" hidden="1" x14ac:dyDescent="0.3">
      <c r="A15" t="s">
        <v>55</v>
      </c>
      <c r="B15" t="s">
        <v>55</v>
      </c>
      <c r="C15" t="s">
        <v>72</v>
      </c>
      <c r="D15" t="s">
        <v>5</v>
      </c>
      <c r="I15">
        <v>580.05018525049104</v>
      </c>
      <c r="J15">
        <v>572.53193290546153</v>
      </c>
      <c r="K15">
        <v>562.66851986659947</v>
      </c>
      <c r="L15" t="s">
        <v>57</v>
      </c>
      <c r="M15" t="s">
        <v>58</v>
      </c>
    </row>
    <row r="16" spans="1:13" hidden="1" x14ac:dyDescent="0.3">
      <c r="A16" t="s">
        <v>55</v>
      </c>
      <c r="B16" t="s">
        <v>55</v>
      </c>
      <c r="C16" t="s">
        <v>73</v>
      </c>
      <c r="D16" t="s">
        <v>5</v>
      </c>
      <c r="I16">
        <v>164.09378255205328</v>
      </c>
      <c r="J16">
        <v>161.96690026350791</v>
      </c>
      <c r="K16">
        <v>159.17658177801141</v>
      </c>
      <c r="L16" t="s">
        <v>57</v>
      </c>
      <c r="M16" t="s">
        <v>58</v>
      </c>
    </row>
    <row r="17" spans="1:13" hidden="1" x14ac:dyDescent="0.3">
      <c r="A17" t="s">
        <v>55</v>
      </c>
      <c r="B17" t="s">
        <v>74</v>
      </c>
      <c r="C17" t="s">
        <v>67</v>
      </c>
      <c r="D17" t="s">
        <v>9</v>
      </c>
      <c r="I17">
        <v>-778</v>
      </c>
      <c r="J17">
        <v>-813</v>
      </c>
      <c r="K17">
        <v>-846</v>
      </c>
      <c r="L17" t="s">
        <v>57</v>
      </c>
      <c r="M17" t="s">
        <v>58</v>
      </c>
    </row>
    <row r="18" spans="1:13" x14ac:dyDescent="0.3">
      <c r="A18" t="s">
        <v>55</v>
      </c>
      <c r="B18" t="s">
        <v>74</v>
      </c>
      <c r="C18" t="s">
        <v>68</v>
      </c>
      <c r="D18" t="s">
        <v>5</v>
      </c>
      <c r="I18">
        <v>5370.8617029345642</v>
      </c>
      <c r="J18">
        <v>5256.1639542003122</v>
      </c>
      <c r="K18">
        <v>5118.6061689654134</v>
      </c>
      <c r="L18" t="s">
        <v>57</v>
      </c>
      <c r="M18" t="s">
        <v>58</v>
      </c>
    </row>
    <row r="19" spans="1:13" hidden="1" x14ac:dyDescent="0.3">
      <c r="A19" t="s">
        <v>55</v>
      </c>
      <c r="B19" t="s">
        <v>75</v>
      </c>
      <c r="C19" t="s">
        <v>67</v>
      </c>
      <c r="D19" t="s">
        <v>9</v>
      </c>
      <c r="I19">
        <v>-672</v>
      </c>
      <c r="J19">
        <v>-604</v>
      </c>
      <c r="K19">
        <v>-602</v>
      </c>
      <c r="L19" t="s">
        <v>57</v>
      </c>
      <c r="M19" t="s">
        <v>58</v>
      </c>
    </row>
    <row r="20" spans="1:13" x14ac:dyDescent="0.3">
      <c r="A20" t="s">
        <v>55</v>
      </c>
      <c r="B20" t="s">
        <v>75</v>
      </c>
      <c r="C20" t="s">
        <v>68</v>
      </c>
      <c r="D20" t="s">
        <v>5</v>
      </c>
      <c r="I20">
        <v>5476.8617029345642</v>
      </c>
      <c r="J20">
        <v>5465.1639542003122</v>
      </c>
      <c r="K20">
        <v>5362.6061689654134</v>
      </c>
      <c r="L20" t="s">
        <v>57</v>
      </c>
      <c r="M20" t="s">
        <v>58</v>
      </c>
    </row>
    <row r="21" spans="1:13" hidden="1" x14ac:dyDescent="0.3">
      <c r="A21" t="s">
        <v>76</v>
      </c>
      <c r="B21" t="s">
        <v>77</v>
      </c>
      <c r="C21" t="s">
        <v>56</v>
      </c>
      <c r="D21" t="s">
        <v>9</v>
      </c>
      <c r="I21">
        <v>4531.8691529999996</v>
      </c>
      <c r="J21">
        <v>3624.5762740000009</v>
      </c>
      <c r="K21">
        <v>3037.8479879999991</v>
      </c>
    </row>
    <row r="22" spans="1:13" hidden="1" x14ac:dyDescent="0.3">
      <c r="A22" t="s">
        <v>76</v>
      </c>
      <c r="B22" t="s">
        <v>77</v>
      </c>
      <c r="C22" t="s">
        <v>59</v>
      </c>
      <c r="D22" t="s">
        <v>5</v>
      </c>
      <c r="I22">
        <v>684.2283341207999</v>
      </c>
      <c r="J22">
        <v>695.7968892196003</v>
      </c>
      <c r="K22">
        <v>728.80697176560011</v>
      </c>
    </row>
    <row r="23" spans="1:13" hidden="1" x14ac:dyDescent="0.3">
      <c r="A23" t="s">
        <v>76</v>
      </c>
      <c r="B23" t="s">
        <v>77</v>
      </c>
      <c r="C23" t="s">
        <v>60</v>
      </c>
      <c r="D23" t="s">
        <v>5</v>
      </c>
      <c r="I23">
        <v>342.11681534540003</v>
      </c>
      <c r="J23">
        <v>360.46189542725</v>
      </c>
      <c r="K23">
        <v>397.06839792379998</v>
      </c>
    </row>
    <row r="24" spans="1:13" hidden="1" x14ac:dyDescent="0.3">
      <c r="A24" t="s">
        <v>76</v>
      </c>
      <c r="B24" t="s">
        <v>77</v>
      </c>
      <c r="C24" t="s">
        <v>61</v>
      </c>
      <c r="D24" t="s">
        <v>5</v>
      </c>
      <c r="I24">
        <v>149.59</v>
      </c>
      <c r="J24">
        <v>153.47999999999999</v>
      </c>
      <c r="K24">
        <v>123.83</v>
      </c>
    </row>
    <row r="25" spans="1:13" hidden="1" x14ac:dyDescent="0.3">
      <c r="A25" t="s">
        <v>76</v>
      </c>
      <c r="B25" t="s">
        <v>77</v>
      </c>
      <c r="C25" t="s">
        <v>62</v>
      </c>
      <c r="D25" t="s">
        <v>5</v>
      </c>
      <c r="I25">
        <v>5</v>
      </c>
      <c r="J25">
        <v>5</v>
      </c>
      <c r="K25">
        <v>5</v>
      </c>
    </row>
    <row r="26" spans="1:13" hidden="1" x14ac:dyDescent="0.3">
      <c r="A26" t="s">
        <v>76</v>
      </c>
      <c r="B26" t="s">
        <v>77</v>
      </c>
      <c r="C26" t="s">
        <v>63</v>
      </c>
      <c r="D26" t="s">
        <v>5</v>
      </c>
      <c r="I26">
        <v>5.1535087719298245</v>
      </c>
      <c r="J26">
        <v>4.1228070175438596</v>
      </c>
      <c r="K26">
        <v>4.1228070175438596</v>
      </c>
    </row>
    <row r="27" spans="1:13" hidden="1" x14ac:dyDescent="0.3">
      <c r="A27" t="s">
        <v>76</v>
      </c>
      <c r="B27" t="s">
        <v>77</v>
      </c>
      <c r="C27" t="s">
        <v>64</v>
      </c>
      <c r="D27" t="s">
        <v>5</v>
      </c>
      <c r="I27">
        <v>0.93604651162790697</v>
      </c>
      <c r="J27">
        <v>0.93604651162790697</v>
      </c>
      <c r="K27">
        <v>0.93604651162790697</v>
      </c>
    </row>
    <row r="28" spans="1:13" hidden="1" x14ac:dyDescent="0.3">
      <c r="A28" t="s">
        <v>76</v>
      </c>
      <c r="B28" t="s">
        <v>77</v>
      </c>
      <c r="C28" t="s">
        <v>65</v>
      </c>
      <c r="D28" t="s">
        <v>5</v>
      </c>
      <c r="I28">
        <v>5718.8938577497574</v>
      </c>
      <c r="J28">
        <v>4844.3739121760227</v>
      </c>
      <c r="K28">
        <v>4297.6122112185712</v>
      </c>
    </row>
    <row r="29" spans="1:13" hidden="1" x14ac:dyDescent="0.3">
      <c r="A29" t="s">
        <v>76</v>
      </c>
      <c r="B29" t="s">
        <v>77</v>
      </c>
      <c r="C29" t="s">
        <v>67</v>
      </c>
      <c r="D29" t="s">
        <v>9</v>
      </c>
      <c r="I29">
        <v>-738.38192500000002</v>
      </c>
      <c r="J29">
        <v>-742.3270665</v>
      </c>
      <c r="K29">
        <v>-708.38831999999991</v>
      </c>
    </row>
    <row r="30" spans="1:13" x14ac:dyDescent="0.3">
      <c r="A30" t="s">
        <v>76</v>
      </c>
      <c r="B30" t="s">
        <v>77</v>
      </c>
      <c r="C30" t="s">
        <v>68</v>
      </c>
      <c r="D30" t="s">
        <v>5</v>
      </c>
      <c r="I30">
        <v>4980.5119327497578</v>
      </c>
      <c r="J30">
        <v>4102.0468456760227</v>
      </c>
      <c r="K30">
        <v>3589.2238912185712</v>
      </c>
    </row>
    <row r="31" spans="1:13" hidden="1" x14ac:dyDescent="0.3">
      <c r="A31" t="s">
        <v>76</v>
      </c>
      <c r="B31" t="s">
        <v>77</v>
      </c>
      <c r="C31" t="s">
        <v>69</v>
      </c>
      <c r="D31" t="s">
        <v>5</v>
      </c>
      <c r="I31">
        <v>3059.8634813895342</v>
      </c>
      <c r="J31">
        <v>2591.9562755962907</v>
      </c>
      <c r="K31">
        <v>2299.4143604294263</v>
      </c>
    </row>
    <row r="32" spans="1:13" hidden="1" x14ac:dyDescent="0.3">
      <c r="A32" t="s">
        <v>76</v>
      </c>
      <c r="B32" t="s">
        <v>77</v>
      </c>
      <c r="C32" t="s">
        <v>70</v>
      </c>
      <c r="D32" t="s">
        <v>5</v>
      </c>
      <c r="I32">
        <v>1627.4971414902473</v>
      </c>
      <c r="J32">
        <v>1378.6240644582695</v>
      </c>
      <c r="K32">
        <v>1223.0252498065961</v>
      </c>
    </row>
    <row r="33" spans="1:11" hidden="1" x14ac:dyDescent="0.3">
      <c r="A33" t="s">
        <v>76</v>
      </c>
      <c r="B33" t="s">
        <v>77</v>
      </c>
      <c r="C33" t="s">
        <v>71</v>
      </c>
      <c r="D33" t="s">
        <v>5</v>
      </c>
      <c r="I33">
        <v>339.51478629333599</v>
      </c>
      <c r="J33">
        <v>287.59697494448994</v>
      </c>
      <c r="K33">
        <v>255.13725691660676</v>
      </c>
    </row>
    <row r="34" spans="1:11" hidden="1" x14ac:dyDescent="0.3">
      <c r="A34" t="s">
        <v>76</v>
      </c>
      <c r="B34" t="s">
        <v>77</v>
      </c>
      <c r="C34" t="s">
        <v>72</v>
      </c>
      <c r="D34" t="s">
        <v>5</v>
      </c>
      <c r="I34">
        <v>539.48935622222177</v>
      </c>
      <c r="J34">
        <v>456.99189881588586</v>
      </c>
      <c r="K34">
        <v>405.41337237466132</v>
      </c>
    </row>
    <row r="35" spans="1:11" hidden="1" x14ac:dyDescent="0.3">
      <c r="A35" t="s">
        <v>76</v>
      </c>
      <c r="B35" t="s">
        <v>77</v>
      </c>
      <c r="C35" t="s">
        <v>73</v>
      </c>
      <c r="D35" t="s">
        <v>5</v>
      </c>
      <c r="I35">
        <v>152.61929288212659</v>
      </c>
      <c r="J35">
        <v>129.28110563392053</v>
      </c>
      <c r="K35">
        <v>114.68975523456393</v>
      </c>
    </row>
    <row r="36" spans="1:11" hidden="1" x14ac:dyDescent="0.3">
      <c r="A36" t="s">
        <v>78</v>
      </c>
      <c r="B36" t="s">
        <v>77</v>
      </c>
      <c r="C36" t="s">
        <v>56</v>
      </c>
      <c r="D36" t="s">
        <v>9</v>
      </c>
      <c r="I36">
        <v>4143</v>
      </c>
      <c r="J36">
        <v>3535</v>
      </c>
      <c r="K36">
        <v>3265</v>
      </c>
    </row>
    <row r="37" spans="1:11" hidden="1" x14ac:dyDescent="0.3">
      <c r="A37" t="s">
        <v>78</v>
      </c>
      <c r="B37" t="s">
        <v>77</v>
      </c>
      <c r="C37" t="s">
        <v>59</v>
      </c>
      <c r="D37" t="s">
        <v>5</v>
      </c>
      <c r="I37">
        <v>722</v>
      </c>
      <c r="J37">
        <v>688</v>
      </c>
      <c r="K37">
        <v>688</v>
      </c>
    </row>
    <row r="38" spans="1:11" hidden="1" x14ac:dyDescent="0.3">
      <c r="A38" t="s">
        <v>78</v>
      </c>
      <c r="B38" t="s">
        <v>77</v>
      </c>
      <c r="C38" t="s">
        <v>60</v>
      </c>
      <c r="D38" t="s">
        <v>5</v>
      </c>
      <c r="I38">
        <v>370.82214765100673</v>
      </c>
      <c r="J38">
        <v>367.26510067114094</v>
      </c>
      <c r="K38">
        <v>364.59731543624156</v>
      </c>
    </row>
    <row r="39" spans="1:11" hidden="1" x14ac:dyDescent="0.3">
      <c r="A39" t="s">
        <v>78</v>
      </c>
      <c r="B39" t="s">
        <v>77</v>
      </c>
      <c r="C39" t="s">
        <v>61</v>
      </c>
      <c r="D39" t="s">
        <v>5</v>
      </c>
      <c r="I39">
        <v>149.59</v>
      </c>
      <c r="J39">
        <v>153.47999999999999</v>
      </c>
      <c r="K39">
        <v>123.83</v>
      </c>
    </row>
    <row r="40" spans="1:11" hidden="1" x14ac:dyDescent="0.3">
      <c r="A40" t="s">
        <v>78</v>
      </c>
      <c r="B40" t="s">
        <v>77</v>
      </c>
      <c r="C40" t="s">
        <v>62</v>
      </c>
      <c r="D40" t="s">
        <v>5</v>
      </c>
      <c r="I40">
        <v>5</v>
      </c>
      <c r="J40">
        <v>5</v>
      </c>
      <c r="K40">
        <v>5</v>
      </c>
    </row>
    <row r="41" spans="1:11" hidden="1" x14ac:dyDescent="0.3">
      <c r="A41" t="s">
        <v>78</v>
      </c>
      <c r="B41" t="s">
        <v>77</v>
      </c>
      <c r="C41" t="s">
        <v>63</v>
      </c>
      <c r="D41" t="s">
        <v>5</v>
      </c>
      <c r="I41">
        <v>5.1535087719298245</v>
      </c>
      <c r="J41">
        <v>4.1228070175438596</v>
      </c>
      <c r="K41">
        <v>4.1228070175438596</v>
      </c>
    </row>
    <row r="42" spans="1:11" hidden="1" x14ac:dyDescent="0.3">
      <c r="A42" t="s">
        <v>78</v>
      </c>
      <c r="B42" t="s">
        <v>77</v>
      </c>
      <c r="C42" t="s">
        <v>64</v>
      </c>
      <c r="D42" t="s">
        <v>5</v>
      </c>
      <c r="I42">
        <v>0.93604651162790697</v>
      </c>
      <c r="J42">
        <v>0.93604651162790697</v>
      </c>
      <c r="K42">
        <v>0.93604651162790697</v>
      </c>
    </row>
    <row r="43" spans="1:11" hidden="1" x14ac:dyDescent="0.3">
      <c r="A43" t="s">
        <v>78</v>
      </c>
      <c r="B43" t="s">
        <v>77</v>
      </c>
      <c r="C43" t="s">
        <v>65</v>
      </c>
      <c r="D43" t="s">
        <v>5</v>
      </c>
      <c r="I43">
        <v>5396.5017029345645</v>
      </c>
      <c r="J43">
        <v>4753.8039542003125</v>
      </c>
      <c r="K43">
        <v>4451.4861689654135</v>
      </c>
    </row>
    <row r="44" spans="1:11" hidden="1" x14ac:dyDescent="0.3">
      <c r="A44" t="s">
        <v>78</v>
      </c>
      <c r="B44" t="s">
        <v>77</v>
      </c>
      <c r="C44" t="s">
        <v>67</v>
      </c>
      <c r="D44" t="s">
        <v>9</v>
      </c>
      <c r="I44">
        <v>-754.92959620462705</v>
      </c>
      <c r="J44">
        <v>-754.0458800851178</v>
      </c>
      <c r="K44">
        <v>-751.71753902945318</v>
      </c>
    </row>
    <row r="45" spans="1:11" x14ac:dyDescent="0.3">
      <c r="A45" t="s">
        <v>78</v>
      </c>
      <c r="B45" t="s">
        <v>77</v>
      </c>
      <c r="C45" t="s">
        <v>68</v>
      </c>
      <c r="D45" t="s">
        <v>5</v>
      </c>
      <c r="I45">
        <v>4641.5721067299373</v>
      </c>
      <c r="J45">
        <v>3999.7580741151946</v>
      </c>
      <c r="K45">
        <v>3699.7686299359602</v>
      </c>
    </row>
    <row r="46" spans="1:11" hidden="1" x14ac:dyDescent="0.3">
      <c r="A46" t="s">
        <v>78</v>
      </c>
      <c r="B46" t="s">
        <v>77</v>
      </c>
      <c r="C46" t="s">
        <v>69</v>
      </c>
      <c r="D46" t="s">
        <v>5</v>
      </c>
      <c r="I46">
        <v>2887.3692883265344</v>
      </c>
      <c r="J46">
        <v>2543.4973054153147</v>
      </c>
      <c r="K46">
        <v>2381.7437961136375</v>
      </c>
    </row>
    <row r="47" spans="1:11" hidden="1" x14ac:dyDescent="0.3">
      <c r="A47" t="s">
        <v>78</v>
      </c>
      <c r="B47" t="s">
        <v>77</v>
      </c>
      <c r="C47" t="s">
        <v>70</v>
      </c>
      <c r="D47" t="s">
        <v>5</v>
      </c>
      <c r="I47">
        <v>1535.7499743891146</v>
      </c>
      <c r="J47">
        <v>1352.8494389140983</v>
      </c>
      <c r="K47">
        <v>1266.8150862001175</v>
      </c>
    </row>
    <row r="48" spans="1:11" hidden="1" x14ac:dyDescent="0.3">
      <c r="A48" t="s">
        <v>78</v>
      </c>
      <c r="B48" t="s">
        <v>77</v>
      </c>
      <c r="C48" t="s">
        <v>71</v>
      </c>
      <c r="D48" t="s">
        <v>5</v>
      </c>
      <c r="I48">
        <v>320.37526276530235</v>
      </c>
      <c r="J48">
        <v>282.22008901312222</v>
      </c>
      <c r="K48">
        <v>264.27232484757292</v>
      </c>
    </row>
    <row r="49" spans="1:11" hidden="1" x14ac:dyDescent="0.3">
      <c r="A49" t="s">
        <v>78</v>
      </c>
      <c r="B49" t="s">
        <v>77</v>
      </c>
      <c r="C49" t="s">
        <v>72</v>
      </c>
      <c r="D49" t="s">
        <v>5</v>
      </c>
      <c r="I49">
        <v>509.07663299661891</v>
      </c>
      <c r="J49">
        <v>448.44802135692993</v>
      </c>
      <c r="K49">
        <v>419.92900502479637</v>
      </c>
    </row>
    <row r="50" spans="1:11" hidden="1" x14ac:dyDescent="0.3">
      <c r="A50" t="s">
        <v>78</v>
      </c>
      <c r="B50" t="s">
        <v>77</v>
      </c>
      <c r="C50" t="s">
        <v>73</v>
      </c>
      <c r="D50" t="s">
        <v>5</v>
      </c>
      <c r="I50">
        <v>144.01566009534847</v>
      </c>
      <c r="J50">
        <v>126.86407827051084</v>
      </c>
      <c r="K50">
        <v>118.79616728004605</v>
      </c>
    </row>
    <row r="51" spans="1:11" hidden="1" x14ac:dyDescent="0.3">
      <c r="A51" t="s">
        <v>79</v>
      </c>
      <c r="B51" t="s">
        <v>77</v>
      </c>
      <c r="C51" t="s">
        <v>56</v>
      </c>
      <c r="D51" t="s">
        <v>9</v>
      </c>
      <c r="I51">
        <v>4150.8687679924697</v>
      </c>
      <c r="J51">
        <v>3631.8191361281602</v>
      </c>
      <c r="K51">
        <v>3310.1080503108101</v>
      </c>
    </row>
    <row r="52" spans="1:11" hidden="1" x14ac:dyDescent="0.3">
      <c r="A52" t="s">
        <v>79</v>
      </c>
      <c r="B52" t="s">
        <v>77</v>
      </c>
      <c r="C52" t="s">
        <v>59</v>
      </c>
      <c r="D52" t="s">
        <v>5</v>
      </c>
      <c r="I52">
        <v>667.79411360672077</v>
      </c>
      <c r="J52">
        <v>673.6548988993768</v>
      </c>
      <c r="K52">
        <v>689.90849353400802</v>
      </c>
    </row>
    <row r="53" spans="1:11" hidden="1" x14ac:dyDescent="0.3">
      <c r="A53" t="s">
        <v>79</v>
      </c>
      <c r="B53" t="s">
        <v>77</v>
      </c>
      <c r="C53" t="s">
        <v>60</v>
      </c>
      <c r="D53" t="s">
        <v>5</v>
      </c>
      <c r="I53">
        <v>370.82214765100673</v>
      </c>
      <c r="J53">
        <v>367.26510067114094</v>
      </c>
      <c r="K53">
        <v>364.59731543624156</v>
      </c>
    </row>
    <row r="54" spans="1:11" hidden="1" x14ac:dyDescent="0.3">
      <c r="A54" t="s">
        <v>79</v>
      </c>
      <c r="B54" t="s">
        <v>77</v>
      </c>
      <c r="C54" t="s">
        <v>61</v>
      </c>
      <c r="D54" t="s">
        <v>5</v>
      </c>
      <c r="I54">
        <v>149.59</v>
      </c>
      <c r="J54">
        <v>153.47999999999999</v>
      </c>
      <c r="K54">
        <v>123.83</v>
      </c>
    </row>
    <row r="55" spans="1:11" hidden="1" x14ac:dyDescent="0.3">
      <c r="A55" t="s">
        <v>79</v>
      </c>
      <c r="B55" t="s">
        <v>77</v>
      </c>
      <c r="C55" t="s">
        <v>62</v>
      </c>
      <c r="D55" t="s">
        <v>5</v>
      </c>
      <c r="I55">
        <v>5</v>
      </c>
      <c r="J55">
        <v>5</v>
      </c>
      <c r="K55">
        <v>5</v>
      </c>
    </row>
    <row r="56" spans="1:11" hidden="1" x14ac:dyDescent="0.3">
      <c r="A56" t="s">
        <v>79</v>
      </c>
      <c r="B56" t="s">
        <v>77</v>
      </c>
      <c r="C56" t="s">
        <v>63</v>
      </c>
      <c r="D56" t="s">
        <v>5</v>
      </c>
      <c r="I56">
        <v>5.1535087719298245</v>
      </c>
      <c r="J56">
        <v>4.1228070175438596</v>
      </c>
      <c r="K56">
        <v>4.1228070175438596</v>
      </c>
    </row>
    <row r="57" spans="1:11" hidden="1" x14ac:dyDescent="0.3">
      <c r="A57" t="s">
        <v>79</v>
      </c>
      <c r="B57" t="s">
        <v>77</v>
      </c>
      <c r="C57" t="s">
        <v>64</v>
      </c>
      <c r="D57" t="s">
        <v>5</v>
      </c>
      <c r="I57">
        <v>0.93604651162790697</v>
      </c>
      <c r="J57">
        <v>0.93604651162790697</v>
      </c>
      <c r="K57">
        <v>0.93604651162790697</v>
      </c>
    </row>
    <row r="58" spans="1:11" hidden="1" x14ac:dyDescent="0.3">
      <c r="A58" t="s">
        <v>79</v>
      </c>
      <c r="B58" t="s">
        <v>77</v>
      </c>
      <c r="C58" t="s">
        <v>65</v>
      </c>
      <c r="D58" t="s">
        <v>5</v>
      </c>
      <c r="I58">
        <v>5350.1645845337553</v>
      </c>
      <c r="J58">
        <v>4836.2779892278495</v>
      </c>
      <c r="K58">
        <v>4498.5027128102311</v>
      </c>
    </row>
    <row r="59" spans="1:11" hidden="1" x14ac:dyDescent="0.3">
      <c r="A59" t="s">
        <v>79</v>
      </c>
      <c r="B59" t="s">
        <v>77</v>
      </c>
      <c r="C59" t="s">
        <v>67</v>
      </c>
      <c r="D59" t="s">
        <v>9</v>
      </c>
      <c r="I59">
        <v>-994.03846003502804</v>
      </c>
      <c r="J59">
        <v>-857.24608210315398</v>
      </c>
      <c r="K59">
        <v>-841.85541836975301</v>
      </c>
    </row>
    <row r="60" spans="1:11" x14ac:dyDescent="0.3">
      <c r="A60" t="s">
        <v>79</v>
      </c>
      <c r="B60" t="s">
        <v>77</v>
      </c>
      <c r="C60" t="s">
        <v>68</v>
      </c>
      <c r="D60" t="s">
        <v>5</v>
      </c>
      <c r="I60">
        <v>4356.1261244987272</v>
      </c>
      <c r="J60">
        <v>3979.0319071246954</v>
      </c>
      <c r="K60">
        <v>3656.6472944404782</v>
      </c>
    </row>
    <row r="61" spans="1:11" hidden="1" x14ac:dyDescent="0.3">
      <c r="A61" t="s">
        <v>79</v>
      </c>
      <c r="B61" t="s">
        <v>77</v>
      </c>
      <c r="C61" t="s">
        <v>69</v>
      </c>
      <c r="D61" t="s">
        <v>5</v>
      </c>
      <c r="I61">
        <v>2862.576861687015</v>
      </c>
      <c r="J61">
        <v>2587.6245954508913</v>
      </c>
      <c r="K61">
        <v>2406.8997456924103</v>
      </c>
    </row>
    <row r="62" spans="1:11" hidden="1" x14ac:dyDescent="0.3">
      <c r="A62" t="s">
        <v>79</v>
      </c>
      <c r="B62" t="s">
        <v>77</v>
      </c>
      <c r="C62" t="s">
        <v>70</v>
      </c>
      <c r="D62" t="s">
        <v>5</v>
      </c>
      <c r="I62">
        <v>1522.5632411469828</v>
      </c>
      <c r="J62">
        <v>1376.3201064230941</v>
      </c>
      <c r="K62">
        <v>1280.1951720372588</v>
      </c>
    </row>
    <row r="63" spans="1:11" hidden="1" x14ac:dyDescent="0.3">
      <c r="A63" t="s">
        <v>79</v>
      </c>
      <c r="B63" t="s">
        <v>77</v>
      </c>
      <c r="C63" t="s">
        <v>71</v>
      </c>
      <c r="D63" t="s">
        <v>5</v>
      </c>
      <c r="I63">
        <v>317.62435721562497</v>
      </c>
      <c r="J63">
        <v>287.11634256732634</v>
      </c>
      <c r="K63">
        <v>267.06356599188842</v>
      </c>
    </row>
    <row r="64" spans="1:11" hidden="1" x14ac:dyDescent="0.3">
      <c r="A64" t="s">
        <v>79</v>
      </c>
      <c r="B64" t="s">
        <v>77</v>
      </c>
      <c r="C64" t="s">
        <v>72</v>
      </c>
      <c r="D64" t="s">
        <v>5</v>
      </c>
      <c r="I64">
        <v>504.70544115479623</v>
      </c>
      <c r="J64">
        <v>456.22817345780527</v>
      </c>
      <c r="K64">
        <v>424.36429016936364</v>
      </c>
    </row>
    <row r="65" spans="1:12" hidden="1" x14ac:dyDescent="0.3">
      <c r="A65" t="s">
        <v>79</v>
      </c>
      <c r="B65" t="s">
        <v>77</v>
      </c>
      <c r="C65" t="s">
        <v>73</v>
      </c>
      <c r="D65" t="s">
        <v>5</v>
      </c>
      <c r="I65">
        <v>142.77906812137022</v>
      </c>
      <c r="J65">
        <v>129.06505090964831</v>
      </c>
      <c r="K65">
        <v>120.05089098253858</v>
      </c>
    </row>
    <row r="66" spans="1:12" hidden="1" x14ac:dyDescent="0.3">
      <c r="A66" t="s">
        <v>80</v>
      </c>
      <c r="B66" t="s">
        <v>81</v>
      </c>
      <c r="C66" t="s">
        <v>56</v>
      </c>
      <c r="D66" t="s">
        <v>9</v>
      </c>
      <c r="E66">
        <v>6132.2</v>
      </c>
      <c r="F66">
        <v>5679.7</v>
      </c>
      <c r="G66">
        <v>5376.5</v>
      </c>
      <c r="H66">
        <v>5032.2</v>
      </c>
      <c r="L66" t="s">
        <v>82</v>
      </c>
    </row>
    <row r="67" spans="1:12" hidden="1" x14ac:dyDescent="0.3">
      <c r="A67" t="s">
        <v>80</v>
      </c>
      <c r="B67" t="s">
        <v>81</v>
      </c>
      <c r="C67" t="s">
        <v>59</v>
      </c>
      <c r="D67" t="s">
        <v>5</v>
      </c>
      <c r="E67">
        <v>791.1</v>
      </c>
      <c r="F67">
        <v>808.2</v>
      </c>
      <c r="G67">
        <v>771.3</v>
      </c>
      <c r="H67">
        <v>727.4</v>
      </c>
      <c r="L67" t="s">
        <v>83</v>
      </c>
    </row>
    <row r="68" spans="1:12" hidden="1" x14ac:dyDescent="0.3">
      <c r="A68" t="s">
        <v>80</v>
      </c>
      <c r="B68" t="s">
        <v>81</v>
      </c>
      <c r="C68" t="s">
        <v>60</v>
      </c>
      <c r="D68" t="s">
        <v>5</v>
      </c>
      <c r="E68">
        <v>415.8</v>
      </c>
      <c r="F68">
        <v>411.3</v>
      </c>
      <c r="G68">
        <v>419.3</v>
      </c>
      <c r="H68">
        <v>393.3</v>
      </c>
      <c r="L68" t="s">
        <v>84</v>
      </c>
    </row>
    <row r="69" spans="1:12" hidden="1" x14ac:dyDescent="0.3">
      <c r="A69" t="s">
        <v>80</v>
      </c>
      <c r="B69" t="s">
        <v>81</v>
      </c>
      <c r="C69" t="s">
        <v>61</v>
      </c>
      <c r="D69" t="s">
        <v>5</v>
      </c>
      <c r="E69">
        <v>116.4</v>
      </c>
      <c r="F69">
        <v>144.69999999999999</v>
      </c>
      <c r="G69">
        <v>157.9</v>
      </c>
      <c r="H69">
        <v>175.1</v>
      </c>
      <c r="L69" t="s">
        <v>85</v>
      </c>
    </row>
    <row r="70" spans="1:12" hidden="1" x14ac:dyDescent="0.3">
      <c r="A70" t="s">
        <v>80</v>
      </c>
      <c r="B70" t="s">
        <v>81</v>
      </c>
      <c r="C70" t="s">
        <v>62</v>
      </c>
      <c r="D70" t="s">
        <v>5</v>
      </c>
      <c r="E70">
        <v>6.1</v>
      </c>
      <c r="F70">
        <v>4.3</v>
      </c>
      <c r="G70">
        <v>4.7</v>
      </c>
      <c r="H70">
        <v>3.5</v>
      </c>
      <c r="L70" t="s">
        <v>86</v>
      </c>
    </row>
    <row r="71" spans="1:12" hidden="1" x14ac:dyDescent="0.3">
      <c r="A71" t="s">
        <v>80</v>
      </c>
      <c r="B71" t="s">
        <v>81</v>
      </c>
      <c r="C71" t="s">
        <v>63</v>
      </c>
      <c r="D71" t="s">
        <v>5</v>
      </c>
      <c r="E71">
        <v>15.5</v>
      </c>
      <c r="F71">
        <v>9.6</v>
      </c>
      <c r="G71">
        <v>7.1</v>
      </c>
      <c r="H71">
        <v>8</v>
      </c>
      <c r="L71" t="s">
        <v>87</v>
      </c>
    </row>
    <row r="72" spans="1:12" hidden="1" x14ac:dyDescent="0.3">
      <c r="A72" t="s">
        <v>80</v>
      </c>
      <c r="B72" t="s">
        <v>81</v>
      </c>
      <c r="C72" t="s">
        <v>64</v>
      </c>
      <c r="D72" t="s">
        <v>5</v>
      </c>
      <c r="E72">
        <v>0.4</v>
      </c>
      <c r="F72">
        <v>0.4</v>
      </c>
      <c r="G72">
        <v>0.5</v>
      </c>
      <c r="H72">
        <v>0.6</v>
      </c>
      <c r="L72" t="s">
        <v>88</v>
      </c>
    </row>
    <row r="73" spans="1:12" hidden="1" x14ac:dyDescent="0.3">
      <c r="A73" t="s">
        <v>80</v>
      </c>
      <c r="B73" t="s">
        <v>81</v>
      </c>
      <c r="C73" t="s">
        <v>65</v>
      </c>
      <c r="D73" t="s">
        <v>5</v>
      </c>
      <c r="E73">
        <v>7477.4</v>
      </c>
      <c r="F73">
        <v>7058.2</v>
      </c>
      <c r="G73">
        <v>6737.4</v>
      </c>
      <c r="H73">
        <v>6340.2</v>
      </c>
      <c r="L73" t="s">
        <v>89</v>
      </c>
    </row>
    <row r="74" spans="1:12" hidden="1" x14ac:dyDescent="0.3">
      <c r="A74" t="s">
        <v>80</v>
      </c>
      <c r="B74" t="s">
        <v>81</v>
      </c>
      <c r="C74" t="s">
        <v>67</v>
      </c>
      <c r="D74" t="s">
        <v>9</v>
      </c>
      <c r="E74">
        <v>-781.1</v>
      </c>
      <c r="F74">
        <v>-751</v>
      </c>
      <c r="G74">
        <v>-671.9</v>
      </c>
      <c r="H74">
        <v>-754.2</v>
      </c>
      <c r="L74" t="s">
        <v>90</v>
      </c>
    </row>
    <row r="75" spans="1:12" x14ac:dyDescent="0.3">
      <c r="A75" t="s">
        <v>80</v>
      </c>
      <c r="B75" t="s">
        <v>81</v>
      </c>
      <c r="C75" t="s">
        <v>68</v>
      </c>
      <c r="D75" t="s">
        <v>5</v>
      </c>
      <c r="E75">
        <v>6696.3</v>
      </c>
      <c r="F75">
        <v>6307.2</v>
      </c>
      <c r="G75">
        <v>6065.5</v>
      </c>
      <c r="H75">
        <v>5586</v>
      </c>
      <c r="L75" t="s">
        <v>91</v>
      </c>
    </row>
    <row r="76" spans="1:12" hidden="1" x14ac:dyDescent="0.3">
      <c r="A76" t="s">
        <v>80</v>
      </c>
      <c r="B76" t="s">
        <v>81</v>
      </c>
      <c r="C76" t="s">
        <v>69</v>
      </c>
      <c r="D76" t="s">
        <v>5</v>
      </c>
      <c r="E76">
        <v>4385.49</v>
      </c>
      <c r="F76">
        <v>4136.92</v>
      </c>
      <c r="G76">
        <v>3807.66</v>
      </c>
      <c r="H76">
        <v>3392.2900000000004</v>
      </c>
      <c r="L76" t="s">
        <v>92</v>
      </c>
    </row>
    <row r="77" spans="1:12" hidden="1" x14ac:dyDescent="0.3">
      <c r="A77" t="s">
        <v>80</v>
      </c>
      <c r="B77" t="s">
        <v>81</v>
      </c>
      <c r="C77" t="s">
        <v>70</v>
      </c>
      <c r="D77" t="s">
        <v>5</v>
      </c>
      <c r="E77">
        <v>1966.01</v>
      </c>
      <c r="F77">
        <v>1795.18</v>
      </c>
      <c r="G77">
        <v>1789.14</v>
      </c>
      <c r="H77">
        <v>1804.31</v>
      </c>
      <c r="L77" t="s">
        <v>93</v>
      </c>
    </row>
    <row r="78" spans="1:12" hidden="1" x14ac:dyDescent="0.3">
      <c r="A78" t="s">
        <v>80</v>
      </c>
      <c r="B78" t="s">
        <v>81</v>
      </c>
      <c r="C78" t="s">
        <v>71</v>
      </c>
      <c r="D78" t="s">
        <v>5</v>
      </c>
      <c r="E78">
        <v>356.1</v>
      </c>
      <c r="F78">
        <v>352</v>
      </c>
      <c r="G78">
        <v>363.9</v>
      </c>
      <c r="H78">
        <v>376.4</v>
      </c>
      <c r="L78" t="s">
        <v>94</v>
      </c>
    </row>
    <row r="79" spans="1:12" hidden="1" x14ac:dyDescent="0.3">
      <c r="A79" t="s">
        <v>80</v>
      </c>
      <c r="B79" t="s">
        <v>81</v>
      </c>
      <c r="C79" t="s">
        <v>72</v>
      </c>
      <c r="D79" t="s">
        <v>5</v>
      </c>
      <c r="E79">
        <v>577.70000000000005</v>
      </c>
      <c r="F79">
        <v>591</v>
      </c>
      <c r="G79">
        <v>604.9</v>
      </c>
      <c r="H79">
        <v>598.1</v>
      </c>
      <c r="L79" t="s">
        <v>95</v>
      </c>
    </row>
    <row r="80" spans="1:12" hidden="1" x14ac:dyDescent="0.3">
      <c r="A80" t="s">
        <v>80</v>
      </c>
      <c r="B80" t="s">
        <v>81</v>
      </c>
      <c r="C80" t="s">
        <v>73</v>
      </c>
      <c r="D80" t="s">
        <v>5</v>
      </c>
      <c r="E80">
        <v>192.1</v>
      </c>
      <c r="F80">
        <v>183.1</v>
      </c>
      <c r="G80">
        <v>171.7</v>
      </c>
      <c r="H80">
        <v>169.2</v>
      </c>
      <c r="L80" t="s">
        <v>96</v>
      </c>
    </row>
    <row r="81" spans="1:11" hidden="1" x14ac:dyDescent="0.3">
      <c r="A81" t="s">
        <v>97</v>
      </c>
      <c r="B81" t="s">
        <v>77</v>
      </c>
      <c r="C81" t="s">
        <v>56</v>
      </c>
      <c r="D81" t="s">
        <v>9</v>
      </c>
      <c r="I81">
        <v>4265.2499999999991</v>
      </c>
      <c r="J81">
        <v>3978.59</v>
      </c>
      <c r="K81">
        <v>3385.68</v>
      </c>
    </row>
    <row r="82" spans="1:11" hidden="1" x14ac:dyDescent="0.3">
      <c r="A82" t="s">
        <v>97</v>
      </c>
      <c r="B82" t="s">
        <v>77</v>
      </c>
      <c r="C82" t="s">
        <v>59</v>
      </c>
      <c r="D82" t="s">
        <v>5</v>
      </c>
      <c r="I82">
        <v>731.36</v>
      </c>
      <c r="J82">
        <v>731.36</v>
      </c>
      <c r="K82">
        <v>729.12</v>
      </c>
    </row>
    <row r="83" spans="1:11" hidden="1" x14ac:dyDescent="0.3">
      <c r="A83" t="s">
        <v>97</v>
      </c>
      <c r="B83" t="s">
        <v>77</v>
      </c>
      <c r="C83" t="s">
        <v>60</v>
      </c>
      <c r="D83" t="s">
        <v>5</v>
      </c>
      <c r="I83">
        <v>370.82214765100673</v>
      </c>
      <c r="J83">
        <v>367.26510067114094</v>
      </c>
      <c r="K83">
        <v>364.59731543624156</v>
      </c>
    </row>
    <row r="84" spans="1:11" hidden="1" x14ac:dyDescent="0.3">
      <c r="A84" t="s">
        <v>97</v>
      </c>
      <c r="B84" t="s">
        <v>77</v>
      </c>
      <c r="C84" t="s">
        <v>61</v>
      </c>
      <c r="D84" t="s">
        <v>5</v>
      </c>
      <c r="I84">
        <v>149.59</v>
      </c>
      <c r="J84">
        <v>153.47999999999999</v>
      </c>
      <c r="K84">
        <v>123.83</v>
      </c>
    </row>
    <row r="85" spans="1:11" hidden="1" x14ac:dyDescent="0.3">
      <c r="A85" t="s">
        <v>97</v>
      </c>
      <c r="B85" t="s">
        <v>77</v>
      </c>
      <c r="C85" t="s">
        <v>62</v>
      </c>
      <c r="D85" t="s">
        <v>5</v>
      </c>
      <c r="I85">
        <v>5</v>
      </c>
      <c r="J85">
        <v>5</v>
      </c>
      <c r="K85">
        <v>5</v>
      </c>
    </row>
    <row r="86" spans="1:11" hidden="1" x14ac:dyDescent="0.3">
      <c r="A86" t="s">
        <v>97</v>
      </c>
      <c r="B86" t="s">
        <v>77</v>
      </c>
      <c r="C86" t="s">
        <v>63</v>
      </c>
      <c r="D86" t="s">
        <v>5</v>
      </c>
      <c r="I86">
        <v>5.1535087719298245</v>
      </c>
      <c r="J86">
        <v>4.1228070175438596</v>
      </c>
      <c r="K86">
        <v>4.1228070175438596</v>
      </c>
    </row>
    <row r="87" spans="1:11" hidden="1" x14ac:dyDescent="0.3">
      <c r="A87" t="s">
        <v>97</v>
      </c>
      <c r="B87" t="s">
        <v>77</v>
      </c>
      <c r="C87" t="s">
        <v>64</v>
      </c>
      <c r="D87" t="s">
        <v>5</v>
      </c>
      <c r="I87">
        <v>0.93604651162790697</v>
      </c>
      <c r="J87">
        <v>0.93604651162790697</v>
      </c>
      <c r="K87">
        <v>0.93604651162790697</v>
      </c>
    </row>
    <row r="88" spans="1:11" hidden="1" x14ac:dyDescent="0.3">
      <c r="A88" t="s">
        <v>97</v>
      </c>
      <c r="B88" t="s">
        <v>77</v>
      </c>
      <c r="C88" t="s">
        <v>65</v>
      </c>
      <c r="D88" t="s">
        <v>5</v>
      </c>
      <c r="I88">
        <v>5528.1117029345633</v>
      </c>
      <c r="J88">
        <v>5240.7539542003124</v>
      </c>
      <c r="K88">
        <v>4613.2861689654137</v>
      </c>
    </row>
    <row r="89" spans="1:11" hidden="1" x14ac:dyDescent="0.3">
      <c r="A89" t="s">
        <v>97</v>
      </c>
      <c r="B89" t="s">
        <v>77</v>
      </c>
      <c r="C89" t="s">
        <v>67</v>
      </c>
      <c r="D89" t="s">
        <v>9</v>
      </c>
      <c r="I89">
        <v>-744.21</v>
      </c>
      <c r="J89">
        <v>-749.61</v>
      </c>
      <c r="K89">
        <v>-755.05</v>
      </c>
    </row>
    <row r="90" spans="1:11" x14ac:dyDescent="0.3">
      <c r="A90" t="s">
        <v>97</v>
      </c>
      <c r="B90" t="s">
        <v>77</v>
      </c>
      <c r="C90" t="s">
        <v>68</v>
      </c>
      <c r="D90" t="s">
        <v>5</v>
      </c>
      <c r="I90">
        <v>4783.9017029345632</v>
      </c>
      <c r="J90">
        <v>4491.1439542003127</v>
      </c>
      <c r="K90">
        <v>3858.2361689654135</v>
      </c>
    </row>
    <row r="91" spans="1:11" hidden="1" x14ac:dyDescent="0.3">
      <c r="A91" t="s">
        <v>97</v>
      </c>
      <c r="B91" t="s">
        <v>77</v>
      </c>
      <c r="C91" t="s">
        <v>69</v>
      </c>
      <c r="D91" t="s">
        <v>5</v>
      </c>
      <c r="I91">
        <v>2957.7865128462654</v>
      </c>
      <c r="J91">
        <v>2804.0372908258696</v>
      </c>
      <c r="K91">
        <v>2468.3140181886511</v>
      </c>
    </row>
    <row r="92" spans="1:11" hidden="1" x14ac:dyDescent="0.3">
      <c r="A92" t="s">
        <v>97</v>
      </c>
      <c r="B92" t="s">
        <v>77</v>
      </c>
      <c r="C92" t="s">
        <v>70</v>
      </c>
      <c r="D92" t="s">
        <v>5</v>
      </c>
      <c r="I92">
        <v>1573.203877909508</v>
      </c>
      <c r="J92">
        <v>1491.426889862018</v>
      </c>
      <c r="K92">
        <v>1312.8605355550276</v>
      </c>
    </row>
    <row r="93" spans="1:11" hidden="1" x14ac:dyDescent="0.3">
      <c r="A93" t="s">
        <v>97</v>
      </c>
      <c r="B93" t="s">
        <v>77</v>
      </c>
      <c r="C93" t="s">
        <v>71</v>
      </c>
      <c r="D93" t="s">
        <v>5</v>
      </c>
      <c r="I93">
        <v>328.18858158805239</v>
      </c>
      <c r="J93">
        <v>311.12895308681078</v>
      </c>
      <c r="K93">
        <v>273.87793981240054</v>
      </c>
    </row>
    <row r="94" spans="1:11" hidden="1" x14ac:dyDescent="0.3">
      <c r="A94" t="s">
        <v>97</v>
      </c>
      <c r="B94" t="s">
        <v>77</v>
      </c>
      <c r="C94" t="s">
        <v>72</v>
      </c>
      <c r="D94" t="s">
        <v>5</v>
      </c>
      <c r="I94">
        <v>521.49200490917679</v>
      </c>
      <c r="J94">
        <v>494.38423709144934</v>
      </c>
      <c r="K94">
        <v>435.19233741178732</v>
      </c>
    </row>
    <row r="95" spans="1:11" hidden="1" x14ac:dyDescent="0.3">
      <c r="A95" t="s">
        <v>97</v>
      </c>
      <c r="B95" t="s">
        <v>77</v>
      </c>
      <c r="C95" t="s">
        <v>73</v>
      </c>
      <c r="D95" t="s">
        <v>5</v>
      </c>
      <c r="I95">
        <v>147.52791712194065</v>
      </c>
      <c r="J95">
        <v>139.85924246091491</v>
      </c>
      <c r="K95">
        <v>123.11410046827355</v>
      </c>
    </row>
    <row r="96" spans="1:11" hidden="1" x14ac:dyDescent="0.3">
      <c r="A96" t="s">
        <v>98</v>
      </c>
      <c r="B96" t="s">
        <v>77</v>
      </c>
      <c r="C96" t="s">
        <v>56</v>
      </c>
      <c r="D96" t="s">
        <v>9</v>
      </c>
      <c r="I96">
        <v>4495.062492</v>
      </c>
      <c r="J96">
        <v>3777.6127759999999</v>
      </c>
      <c r="K96">
        <v>3347.49847</v>
      </c>
    </row>
    <row r="97" spans="1:11" hidden="1" x14ac:dyDescent="0.3">
      <c r="A97" t="s">
        <v>98</v>
      </c>
      <c r="B97" t="s">
        <v>77</v>
      </c>
      <c r="C97" t="s">
        <v>59</v>
      </c>
      <c r="D97" t="s">
        <v>5</v>
      </c>
      <c r="I97">
        <v>731.36</v>
      </c>
      <c r="J97">
        <v>731.36</v>
      </c>
      <c r="K97">
        <v>729.12</v>
      </c>
    </row>
    <row r="98" spans="1:11" hidden="1" x14ac:dyDescent="0.3">
      <c r="A98" t="s">
        <v>98</v>
      </c>
      <c r="B98" t="s">
        <v>77</v>
      </c>
      <c r="C98" t="s">
        <v>60</v>
      </c>
      <c r="D98" t="s">
        <v>5</v>
      </c>
      <c r="I98">
        <v>370.82214765100673</v>
      </c>
      <c r="J98">
        <v>367.26510067114094</v>
      </c>
      <c r="K98">
        <v>364.59731543624156</v>
      </c>
    </row>
    <row r="99" spans="1:11" hidden="1" x14ac:dyDescent="0.3">
      <c r="A99" t="s">
        <v>98</v>
      </c>
      <c r="B99" t="s">
        <v>77</v>
      </c>
      <c r="C99" t="s">
        <v>61</v>
      </c>
      <c r="D99" t="s">
        <v>5</v>
      </c>
      <c r="I99">
        <v>149.59</v>
      </c>
      <c r="J99">
        <v>153.47999999999999</v>
      </c>
      <c r="K99">
        <v>123.83</v>
      </c>
    </row>
    <row r="100" spans="1:11" hidden="1" x14ac:dyDescent="0.3">
      <c r="A100" t="s">
        <v>98</v>
      </c>
      <c r="B100" t="s">
        <v>77</v>
      </c>
      <c r="C100" t="s">
        <v>62</v>
      </c>
      <c r="D100" t="s">
        <v>5</v>
      </c>
      <c r="I100">
        <v>5</v>
      </c>
      <c r="J100">
        <v>5</v>
      </c>
      <c r="K100">
        <v>5</v>
      </c>
    </row>
    <row r="101" spans="1:11" hidden="1" x14ac:dyDescent="0.3">
      <c r="A101" t="s">
        <v>98</v>
      </c>
      <c r="B101" t="s">
        <v>77</v>
      </c>
      <c r="C101" t="s">
        <v>63</v>
      </c>
      <c r="D101" t="s">
        <v>5</v>
      </c>
      <c r="I101">
        <v>5.1535087719298245</v>
      </c>
      <c r="J101">
        <v>4.1228070175438596</v>
      </c>
      <c r="K101">
        <v>4.1228070175438596</v>
      </c>
    </row>
    <row r="102" spans="1:11" hidden="1" x14ac:dyDescent="0.3">
      <c r="A102" t="s">
        <v>98</v>
      </c>
      <c r="B102" t="s">
        <v>77</v>
      </c>
      <c r="C102" t="s">
        <v>64</v>
      </c>
      <c r="D102" t="s">
        <v>5</v>
      </c>
      <c r="I102">
        <v>0.93604651162790697</v>
      </c>
      <c r="J102">
        <v>0.93604651162790697</v>
      </c>
      <c r="K102">
        <v>0.93604651162790697</v>
      </c>
    </row>
    <row r="103" spans="1:11" hidden="1" x14ac:dyDescent="0.3">
      <c r="A103" t="s">
        <v>98</v>
      </c>
      <c r="B103" t="s">
        <v>77</v>
      </c>
      <c r="C103" t="s">
        <v>65</v>
      </c>
      <c r="D103" t="s">
        <v>5</v>
      </c>
      <c r="I103">
        <v>5757.9241949345642</v>
      </c>
      <c r="J103">
        <v>5039.7767302003122</v>
      </c>
      <c r="K103">
        <v>4575.104638965413</v>
      </c>
    </row>
    <row r="104" spans="1:11" hidden="1" x14ac:dyDescent="0.3">
      <c r="A104" t="s">
        <v>98</v>
      </c>
      <c r="B104" t="s">
        <v>77</v>
      </c>
      <c r="C104" t="s">
        <v>67</v>
      </c>
      <c r="D104" t="s">
        <v>9</v>
      </c>
      <c r="I104">
        <v>-725</v>
      </c>
      <c r="J104">
        <v>-708.5</v>
      </c>
      <c r="K104">
        <v>-724</v>
      </c>
    </row>
    <row r="105" spans="1:11" x14ac:dyDescent="0.3">
      <c r="A105" t="s">
        <v>98</v>
      </c>
      <c r="B105" t="s">
        <v>77</v>
      </c>
      <c r="C105" t="s">
        <v>68</v>
      </c>
      <c r="D105" t="s">
        <v>5</v>
      </c>
      <c r="I105">
        <v>5032.9241949345642</v>
      </c>
      <c r="J105">
        <v>4331.2767302003122</v>
      </c>
      <c r="K105">
        <v>3851.104638965413</v>
      </c>
    </row>
    <row r="106" spans="1:11" hidden="1" x14ac:dyDescent="0.3">
      <c r="A106" t="s">
        <v>98</v>
      </c>
      <c r="B106" t="s">
        <v>77</v>
      </c>
      <c r="C106" t="s">
        <v>69</v>
      </c>
      <c r="D106" t="s">
        <v>5</v>
      </c>
      <c r="I106">
        <v>3080.7464539343514</v>
      </c>
      <c r="J106">
        <v>2696.5055052034982</v>
      </c>
      <c r="K106">
        <v>2447.8851953749063</v>
      </c>
    </row>
    <row r="107" spans="1:11" hidden="1" x14ac:dyDescent="0.3">
      <c r="A107" t="s">
        <v>98</v>
      </c>
      <c r="B107" t="s">
        <v>77</v>
      </c>
      <c r="C107" t="s">
        <v>70</v>
      </c>
      <c r="D107" t="s">
        <v>5</v>
      </c>
      <c r="I107">
        <v>1638.6044926283689</v>
      </c>
      <c r="J107">
        <v>1434.2322879511255</v>
      </c>
      <c r="K107">
        <v>1301.994740092061</v>
      </c>
    </row>
    <row r="108" spans="1:11" hidden="1" x14ac:dyDescent="0.3">
      <c r="A108" t="s">
        <v>98</v>
      </c>
      <c r="B108" t="s">
        <v>77</v>
      </c>
      <c r="C108" t="s">
        <v>71</v>
      </c>
      <c r="D108" t="s">
        <v>5</v>
      </c>
      <c r="I108">
        <v>341.83190861066998</v>
      </c>
      <c r="J108">
        <v>299.19749554389415</v>
      </c>
      <c r="K108">
        <v>271.61120881148565</v>
      </c>
    </row>
    <row r="109" spans="1:11" hidden="1" x14ac:dyDescent="0.3">
      <c r="A109" t="s">
        <v>98</v>
      </c>
      <c r="B109" t="s">
        <v>77</v>
      </c>
      <c r="C109" t="s">
        <v>72</v>
      </c>
      <c r="D109" t="s">
        <v>5</v>
      </c>
      <c r="I109">
        <v>543.17126604686962</v>
      </c>
      <c r="J109">
        <v>475.42513837620373</v>
      </c>
      <c r="K109">
        <v>431.59049944248034</v>
      </c>
    </row>
    <row r="110" spans="1:11" hidden="1" x14ac:dyDescent="0.3">
      <c r="A110" t="s">
        <v>98</v>
      </c>
      <c r="B110" t="s">
        <v>77</v>
      </c>
      <c r="C110" t="s">
        <v>73</v>
      </c>
      <c r="D110" t="s">
        <v>5</v>
      </c>
      <c r="I110">
        <v>153.66088984305355</v>
      </c>
      <c r="J110">
        <v>134.49579236457726</v>
      </c>
      <c r="K110">
        <v>122.09515550186869</v>
      </c>
    </row>
    <row r="111" spans="1:11" hidden="1" x14ac:dyDescent="0.3">
      <c r="A111" t="s">
        <v>99</v>
      </c>
      <c r="B111" t="s">
        <v>77</v>
      </c>
      <c r="C111" t="s">
        <v>56</v>
      </c>
      <c r="D111" t="s">
        <v>9</v>
      </c>
      <c r="I111">
        <v>4617.6627799518001</v>
      </c>
      <c r="J111">
        <v>3731.4234162070002</v>
      </c>
      <c r="K111">
        <v>3572.5756357527198</v>
      </c>
    </row>
    <row r="112" spans="1:11" hidden="1" x14ac:dyDescent="0.3">
      <c r="A112" t="s">
        <v>99</v>
      </c>
      <c r="B112" t="s">
        <v>77</v>
      </c>
      <c r="C112" t="s">
        <v>59</v>
      </c>
      <c r="D112" t="s">
        <v>5</v>
      </c>
      <c r="I112">
        <v>684.205439572621</v>
      </c>
      <c r="J112">
        <v>641.10634430375103</v>
      </c>
      <c r="K112">
        <v>636.60599204717596</v>
      </c>
    </row>
    <row r="113" spans="1:11" hidden="1" x14ac:dyDescent="0.3">
      <c r="A113" t="s">
        <v>99</v>
      </c>
      <c r="B113" t="s">
        <v>77</v>
      </c>
      <c r="C113" t="s">
        <v>60</v>
      </c>
      <c r="D113" t="s">
        <v>5</v>
      </c>
      <c r="I113">
        <v>382.84410149641002</v>
      </c>
      <c r="J113">
        <v>375.87443190614198</v>
      </c>
      <c r="K113">
        <v>381.37707135344601</v>
      </c>
    </row>
    <row r="114" spans="1:11" hidden="1" x14ac:dyDescent="0.3">
      <c r="A114" t="s">
        <v>99</v>
      </c>
      <c r="B114" t="s">
        <v>77</v>
      </c>
      <c r="C114" t="s">
        <v>61</v>
      </c>
      <c r="D114" t="s">
        <v>5</v>
      </c>
      <c r="I114">
        <v>150.439916248217</v>
      </c>
      <c r="J114">
        <v>118.295876703644</v>
      </c>
      <c r="K114">
        <v>83.090833837750594</v>
      </c>
    </row>
    <row r="115" spans="1:11" hidden="1" x14ac:dyDescent="0.3">
      <c r="A115" t="s">
        <v>99</v>
      </c>
      <c r="B115" t="s">
        <v>77</v>
      </c>
      <c r="C115" t="s">
        <v>62</v>
      </c>
      <c r="D115" t="s">
        <v>5</v>
      </c>
      <c r="I115">
        <v>4.3871697994735399</v>
      </c>
      <c r="J115">
        <v>4.7312579114442803</v>
      </c>
      <c r="K115">
        <v>5.1056099149243597</v>
      </c>
    </row>
    <row r="116" spans="1:11" hidden="1" x14ac:dyDescent="0.3">
      <c r="A116" t="s">
        <v>99</v>
      </c>
      <c r="B116" t="s">
        <v>77</v>
      </c>
      <c r="C116" t="s">
        <v>63</v>
      </c>
      <c r="D116" t="s">
        <v>5</v>
      </c>
      <c r="I116">
        <v>5.3107802085169702</v>
      </c>
      <c r="J116">
        <v>5.25254417596756</v>
      </c>
      <c r="K116">
        <v>5.3261829961328804</v>
      </c>
    </row>
    <row r="117" spans="1:11" hidden="1" x14ac:dyDescent="0.3">
      <c r="A117" t="s">
        <v>99</v>
      </c>
      <c r="B117" t="s">
        <v>77</v>
      </c>
      <c r="C117" t="s">
        <v>64</v>
      </c>
      <c r="D117" t="s">
        <v>5</v>
      </c>
      <c r="I117">
        <v>0.61630029377252604</v>
      </c>
      <c r="J117">
        <v>0.68503600967357303</v>
      </c>
      <c r="K117">
        <v>0.76217412256737405</v>
      </c>
    </row>
    <row r="118" spans="1:11" hidden="1" x14ac:dyDescent="0.3">
      <c r="A118" t="s">
        <v>99</v>
      </c>
      <c r="B118" t="s">
        <v>77</v>
      </c>
      <c r="C118" t="s">
        <v>65</v>
      </c>
      <c r="D118" t="s">
        <v>5</v>
      </c>
      <c r="I118">
        <v>5845.4664875708113</v>
      </c>
      <c r="J118">
        <v>4877.3689072176221</v>
      </c>
      <c r="K118">
        <v>4684.8435000247173</v>
      </c>
    </row>
    <row r="119" spans="1:11" hidden="1" x14ac:dyDescent="0.3">
      <c r="A119" t="s">
        <v>99</v>
      </c>
      <c r="B119" t="s">
        <v>77</v>
      </c>
      <c r="C119" t="s">
        <v>67</v>
      </c>
      <c r="D119" t="s">
        <v>9</v>
      </c>
      <c r="I119">
        <v>-810.94556211718805</v>
      </c>
      <c r="J119">
        <v>-886.74357805924603</v>
      </c>
      <c r="K119">
        <v>-903.30680465987098</v>
      </c>
    </row>
    <row r="120" spans="1:11" x14ac:dyDescent="0.3">
      <c r="A120" t="s">
        <v>99</v>
      </c>
      <c r="B120" t="s">
        <v>77</v>
      </c>
      <c r="C120" t="s">
        <v>68</v>
      </c>
      <c r="D120" t="s">
        <v>5</v>
      </c>
      <c r="I120">
        <v>5034.520925453623</v>
      </c>
      <c r="J120">
        <v>3990.6253291583762</v>
      </c>
      <c r="K120">
        <v>3781.5366953648463</v>
      </c>
    </row>
    <row r="121" spans="1:11" hidden="1" x14ac:dyDescent="0.3">
      <c r="A121" t="s">
        <v>99</v>
      </c>
      <c r="B121" t="s">
        <v>77</v>
      </c>
      <c r="C121" t="s">
        <v>69</v>
      </c>
      <c r="D121" t="s">
        <v>5</v>
      </c>
      <c r="I121">
        <v>3112.9089354979901</v>
      </c>
      <c r="J121">
        <v>2335.8835458868998</v>
      </c>
      <c r="K121">
        <v>2332.54705151086</v>
      </c>
    </row>
    <row r="122" spans="1:11" hidden="1" x14ac:dyDescent="0.3">
      <c r="A122" t="s">
        <v>99</v>
      </c>
      <c r="B122" t="s">
        <v>77</v>
      </c>
      <c r="C122" t="s">
        <v>70</v>
      </c>
      <c r="D122" t="s">
        <v>5</v>
      </c>
      <c r="I122">
        <v>1636.8052259969099</v>
      </c>
      <c r="J122">
        <v>1492.6608476410099</v>
      </c>
      <c r="K122">
        <v>1346.0420396172699</v>
      </c>
    </row>
    <row r="123" spans="1:11" hidden="1" x14ac:dyDescent="0.3">
      <c r="A123" t="s">
        <v>99</v>
      </c>
      <c r="B123" t="s">
        <v>77</v>
      </c>
      <c r="C123" t="s">
        <v>71</v>
      </c>
      <c r="D123" t="s">
        <v>5</v>
      </c>
      <c r="I123">
        <v>355.602191235183</v>
      </c>
      <c r="J123">
        <v>310.51470834521302</v>
      </c>
      <c r="K123">
        <v>274.55905739844201</v>
      </c>
    </row>
    <row r="124" spans="1:11" hidden="1" x14ac:dyDescent="0.3">
      <c r="A124" t="s">
        <v>99</v>
      </c>
      <c r="B124" t="s">
        <v>77</v>
      </c>
      <c r="C124" t="s">
        <v>72</v>
      </c>
      <c r="D124" t="s">
        <v>5</v>
      </c>
      <c r="I124">
        <v>585.90199871076504</v>
      </c>
      <c r="J124">
        <v>592.54004487936902</v>
      </c>
      <c r="K124">
        <v>592.10472791789402</v>
      </c>
    </row>
    <row r="125" spans="1:11" hidden="1" x14ac:dyDescent="0.3">
      <c r="A125" t="s">
        <v>99</v>
      </c>
      <c r="B125" t="s">
        <v>77</v>
      </c>
      <c r="C125" t="s">
        <v>73</v>
      </c>
      <c r="D125" t="s">
        <v>5</v>
      </c>
      <c r="I125">
        <v>154.248136129968</v>
      </c>
      <c r="J125">
        <v>145.76976046513201</v>
      </c>
      <c r="K125">
        <v>139.59062358025699</v>
      </c>
    </row>
    <row r="126" spans="1:11" hidden="1" x14ac:dyDescent="0.3">
      <c r="A126" t="s">
        <v>100</v>
      </c>
      <c r="B126" t="s">
        <v>77</v>
      </c>
      <c r="C126" t="s">
        <v>56</v>
      </c>
      <c r="D126" t="s">
        <v>9</v>
      </c>
      <c r="I126">
        <v>4459.5563671215596</v>
      </c>
      <c r="J126">
        <v>3920.61451399309</v>
      </c>
      <c r="K126">
        <v>3158.1921519295602</v>
      </c>
    </row>
    <row r="127" spans="1:11" hidden="1" x14ac:dyDescent="0.3">
      <c r="A127" t="s">
        <v>100</v>
      </c>
      <c r="B127" t="s">
        <v>77</v>
      </c>
      <c r="C127" t="s">
        <v>59</v>
      </c>
      <c r="D127" t="s">
        <v>5</v>
      </c>
      <c r="I127">
        <v>731.36</v>
      </c>
      <c r="J127">
        <v>731.36</v>
      </c>
      <c r="K127">
        <v>729.12</v>
      </c>
    </row>
    <row r="128" spans="1:11" hidden="1" x14ac:dyDescent="0.3">
      <c r="A128" t="s">
        <v>100</v>
      </c>
      <c r="B128" t="s">
        <v>77</v>
      </c>
      <c r="C128" t="s">
        <v>60</v>
      </c>
      <c r="D128" t="s">
        <v>5</v>
      </c>
      <c r="I128">
        <v>370.82214765100673</v>
      </c>
      <c r="J128">
        <v>367.26510067114094</v>
      </c>
      <c r="K128">
        <v>364.59731543624156</v>
      </c>
    </row>
    <row r="129" spans="1:11" hidden="1" x14ac:dyDescent="0.3">
      <c r="A129" t="s">
        <v>100</v>
      </c>
      <c r="B129" t="s">
        <v>77</v>
      </c>
      <c r="C129" t="s">
        <v>61</v>
      </c>
      <c r="D129" t="s">
        <v>5</v>
      </c>
      <c r="I129">
        <v>149.59</v>
      </c>
      <c r="J129">
        <v>153.47999999999999</v>
      </c>
      <c r="K129">
        <v>123.83</v>
      </c>
    </row>
    <row r="130" spans="1:11" hidden="1" x14ac:dyDescent="0.3">
      <c r="A130" t="s">
        <v>100</v>
      </c>
      <c r="B130" t="s">
        <v>77</v>
      </c>
      <c r="C130" t="s">
        <v>62</v>
      </c>
      <c r="D130" t="s">
        <v>5</v>
      </c>
      <c r="I130">
        <v>5</v>
      </c>
      <c r="J130">
        <v>5</v>
      </c>
      <c r="K130">
        <v>5</v>
      </c>
    </row>
    <row r="131" spans="1:11" hidden="1" x14ac:dyDescent="0.3">
      <c r="A131" t="s">
        <v>100</v>
      </c>
      <c r="B131" t="s">
        <v>77</v>
      </c>
      <c r="C131" t="s">
        <v>63</v>
      </c>
      <c r="D131" t="s">
        <v>5</v>
      </c>
      <c r="I131">
        <v>5.1535087719298245</v>
      </c>
      <c r="J131">
        <v>4.1228070175438596</v>
      </c>
      <c r="K131">
        <v>4.1228070175438596</v>
      </c>
    </row>
    <row r="132" spans="1:11" hidden="1" x14ac:dyDescent="0.3">
      <c r="A132" t="s">
        <v>100</v>
      </c>
      <c r="B132" t="s">
        <v>77</v>
      </c>
      <c r="C132" t="s">
        <v>64</v>
      </c>
      <c r="D132" t="s">
        <v>5</v>
      </c>
      <c r="I132">
        <v>0.93604651162790697</v>
      </c>
      <c r="J132">
        <v>0.93604651162790697</v>
      </c>
      <c r="K132">
        <v>0.93604651162790697</v>
      </c>
    </row>
    <row r="133" spans="1:11" hidden="1" x14ac:dyDescent="0.3">
      <c r="A133" t="s">
        <v>100</v>
      </c>
      <c r="B133" t="s">
        <v>77</v>
      </c>
      <c r="C133" t="s">
        <v>65</v>
      </c>
      <c r="D133" t="s">
        <v>5</v>
      </c>
      <c r="I133">
        <v>5722.4180700561237</v>
      </c>
      <c r="J133">
        <v>5182.7784681934027</v>
      </c>
      <c r="K133">
        <v>4385.7983208949736</v>
      </c>
    </row>
    <row r="134" spans="1:11" hidden="1" x14ac:dyDescent="0.3">
      <c r="A134" t="s">
        <v>100</v>
      </c>
      <c r="B134" t="s">
        <v>77</v>
      </c>
      <c r="C134" t="s">
        <v>67</v>
      </c>
      <c r="D134" t="s">
        <v>9</v>
      </c>
      <c r="I134">
        <v>-725</v>
      </c>
      <c r="J134">
        <v>-708.5</v>
      </c>
      <c r="K134">
        <v>-724</v>
      </c>
    </row>
    <row r="135" spans="1:11" x14ac:dyDescent="0.3">
      <c r="A135" t="s">
        <v>100</v>
      </c>
      <c r="B135" t="s">
        <v>77</v>
      </c>
      <c r="C135" t="s">
        <v>68</v>
      </c>
      <c r="D135" t="s">
        <v>5</v>
      </c>
      <c r="I135">
        <v>4997.4180700561237</v>
      </c>
      <c r="J135">
        <v>4474.2784681934027</v>
      </c>
      <c r="K135">
        <v>3661.7983208949736</v>
      </c>
    </row>
    <row r="136" spans="1:11" hidden="1" x14ac:dyDescent="0.3">
      <c r="A136" t="s">
        <v>100</v>
      </c>
      <c r="B136" t="s">
        <v>77</v>
      </c>
      <c r="C136" t="s">
        <v>69</v>
      </c>
      <c r="D136" t="s">
        <v>5</v>
      </c>
      <c r="I136">
        <v>3061.7490922795319</v>
      </c>
      <c r="J136">
        <v>2773.0178180290527</v>
      </c>
      <c r="K136">
        <v>2346.5978653652583</v>
      </c>
    </row>
    <row r="137" spans="1:11" hidden="1" x14ac:dyDescent="0.3">
      <c r="A137" t="s">
        <v>100</v>
      </c>
      <c r="B137" t="s">
        <v>77</v>
      </c>
      <c r="C137" t="s">
        <v>70</v>
      </c>
      <c r="D137" t="s">
        <v>5</v>
      </c>
      <c r="I137">
        <v>1628.5000706575447</v>
      </c>
      <c r="J137">
        <v>1474.9280808091289</v>
      </c>
      <c r="K137">
        <v>1248.1214738295339</v>
      </c>
    </row>
    <row r="138" spans="1:11" hidden="1" x14ac:dyDescent="0.3">
      <c r="A138" t="s">
        <v>100</v>
      </c>
      <c r="B138" t="s">
        <v>77</v>
      </c>
      <c r="C138" t="s">
        <v>71</v>
      </c>
      <c r="D138" t="s">
        <v>5</v>
      </c>
      <c r="I138">
        <v>339.72400895383822</v>
      </c>
      <c r="J138">
        <v>307.68711009558007</v>
      </c>
      <c r="K138">
        <v>260.37262041968205</v>
      </c>
    </row>
    <row r="139" spans="1:11" hidden="1" x14ac:dyDescent="0.3">
      <c r="A139" t="s">
        <v>100</v>
      </c>
      <c r="B139" t="s">
        <v>77</v>
      </c>
      <c r="C139" t="s">
        <v>72</v>
      </c>
      <c r="D139" t="s">
        <v>5</v>
      </c>
      <c r="I139">
        <v>539.82181125210059</v>
      </c>
      <c r="J139">
        <v>488.91514492073975</v>
      </c>
      <c r="K139">
        <v>413.73237054466483</v>
      </c>
    </row>
    <row r="140" spans="1:11" hidden="1" x14ac:dyDescent="0.3">
      <c r="A140" t="s">
        <v>100</v>
      </c>
      <c r="B140" t="s">
        <v>77</v>
      </c>
      <c r="C140" t="s">
        <v>73</v>
      </c>
      <c r="D140" t="s">
        <v>5</v>
      </c>
      <c r="I140">
        <v>152.71334302600803</v>
      </c>
      <c r="J140">
        <v>138.31205905465501</v>
      </c>
      <c r="K140">
        <v>117.04316518334272</v>
      </c>
    </row>
    <row r="141" spans="1:11" hidden="1" x14ac:dyDescent="0.3">
      <c r="A141" t="s">
        <v>101</v>
      </c>
      <c r="B141" t="s">
        <v>77</v>
      </c>
      <c r="C141" t="s">
        <v>56</v>
      </c>
      <c r="D141" t="s">
        <v>9</v>
      </c>
      <c r="I141">
        <v>4771.5</v>
      </c>
      <c r="J141">
        <v>3693</v>
      </c>
      <c r="K141">
        <v>2763</v>
      </c>
    </row>
    <row r="142" spans="1:11" hidden="1" x14ac:dyDescent="0.3">
      <c r="A142" t="s">
        <v>101</v>
      </c>
      <c r="B142" t="s">
        <v>77</v>
      </c>
      <c r="C142" t="s">
        <v>59</v>
      </c>
      <c r="D142" t="s">
        <v>5</v>
      </c>
      <c r="I142">
        <v>731.36</v>
      </c>
      <c r="J142">
        <v>731.36</v>
      </c>
      <c r="K142">
        <v>729.12</v>
      </c>
    </row>
    <row r="143" spans="1:11" hidden="1" x14ac:dyDescent="0.3">
      <c r="A143" t="s">
        <v>101</v>
      </c>
      <c r="B143" t="s">
        <v>77</v>
      </c>
      <c r="C143" t="s">
        <v>60</v>
      </c>
      <c r="D143" t="s">
        <v>5</v>
      </c>
      <c r="I143">
        <v>370.82214765100673</v>
      </c>
      <c r="J143">
        <v>367.26510067114094</v>
      </c>
      <c r="K143">
        <v>364.59731543624156</v>
      </c>
    </row>
    <row r="144" spans="1:11" hidden="1" x14ac:dyDescent="0.3">
      <c r="A144" t="s">
        <v>101</v>
      </c>
      <c r="B144" t="s">
        <v>77</v>
      </c>
      <c r="C144" t="s">
        <v>61</v>
      </c>
      <c r="D144" t="s">
        <v>5</v>
      </c>
      <c r="I144">
        <v>149.59</v>
      </c>
      <c r="J144">
        <v>153.47999999999999</v>
      </c>
      <c r="K144">
        <v>123.83</v>
      </c>
    </row>
    <row r="145" spans="1:11" hidden="1" x14ac:dyDescent="0.3">
      <c r="A145" t="s">
        <v>101</v>
      </c>
      <c r="B145" t="s">
        <v>77</v>
      </c>
      <c r="C145" t="s">
        <v>62</v>
      </c>
      <c r="D145" t="s">
        <v>5</v>
      </c>
      <c r="I145">
        <v>5</v>
      </c>
      <c r="J145">
        <v>5</v>
      </c>
      <c r="K145">
        <v>5</v>
      </c>
    </row>
    <row r="146" spans="1:11" hidden="1" x14ac:dyDescent="0.3">
      <c r="A146" t="s">
        <v>101</v>
      </c>
      <c r="B146" t="s">
        <v>77</v>
      </c>
      <c r="C146" t="s">
        <v>63</v>
      </c>
      <c r="D146" t="s">
        <v>5</v>
      </c>
      <c r="I146">
        <v>5.1535087719298245</v>
      </c>
      <c r="J146">
        <v>4.1228070175438596</v>
      </c>
      <c r="K146">
        <v>4.1228070175438596</v>
      </c>
    </row>
    <row r="147" spans="1:11" hidden="1" x14ac:dyDescent="0.3">
      <c r="A147" t="s">
        <v>101</v>
      </c>
      <c r="B147" t="s">
        <v>77</v>
      </c>
      <c r="C147" t="s">
        <v>64</v>
      </c>
      <c r="D147" t="s">
        <v>5</v>
      </c>
      <c r="I147">
        <v>0.93604651162790697</v>
      </c>
      <c r="J147">
        <v>0.93604651162790697</v>
      </c>
      <c r="K147">
        <v>0.93604651162790697</v>
      </c>
    </row>
    <row r="148" spans="1:11" hidden="1" x14ac:dyDescent="0.3">
      <c r="A148" t="s">
        <v>101</v>
      </c>
      <c r="B148" t="s">
        <v>77</v>
      </c>
      <c r="C148" t="s">
        <v>65</v>
      </c>
      <c r="D148" t="s">
        <v>5</v>
      </c>
      <c r="I148">
        <v>6034.3617029345642</v>
      </c>
      <c r="J148">
        <v>4955.1639542003122</v>
      </c>
      <c r="K148">
        <v>3990.606168965413</v>
      </c>
    </row>
    <row r="149" spans="1:11" hidden="1" x14ac:dyDescent="0.3">
      <c r="A149" t="s">
        <v>101</v>
      </c>
      <c r="B149" t="s">
        <v>77</v>
      </c>
      <c r="C149" t="s">
        <v>67</v>
      </c>
      <c r="D149" t="s">
        <v>9</v>
      </c>
      <c r="I149">
        <v>-752.83361676727998</v>
      </c>
      <c r="J149">
        <v>-792.26893413823598</v>
      </c>
      <c r="K149">
        <v>-646.13446706911805</v>
      </c>
    </row>
    <row r="150" spans="1:11" x14ac:dyDescent="0.3">
      <c r="A150" t="s">
        <v>101</v>
      </c>
      <c r="B150" t="s">
        <v>77</v>
      </c>
      <c r="C150" t="s">
        <v>68</v>
      </c>
      <c r="D150" t="s">
        <v>5</v>
      </c>
      <c r="I150">
        <v>5281.5280861672845</v>
      </c>
      <c r="J150">
        <v>4162.8950200620766</v>
      </c>
      <c r="K150">
        <v>3344.4717018962947</v>
      </c>
    </row>
    <row r="151" spans="1:11" hidden="1" x14ac:dyDescent="0.3">
      <c r="A151" t="s">
        <v>101</v>
      </c>
      <c r="B151" t="s">
        <v>77</v>
      </c>
      <c r="C151" t="s">
        <v>69</v>
      </c>
      <c r="D151" t="s">
        <v>5</v>
      </c>
      <c r="I151">
        <v>3228.6528597280676</v>
      </c>
      <c r="J151">
        <v>2651.2338932832054</v>
      </c>
      <c r="K151">
        <v>2135.1524243588028</v>
      </c>
    </row>
    <row r="152" spans="1:11" hidden="1" x14ac:dyDescent="0.3">
      <c r="A152" t="s">
        <v>101</v>
      </c>
      <c r="B152" t="s">
        <v>77</v>
      </c>
      <c r="C152" t="s">
        <v>70</v>
      </c>
      <c r="D152" t="s">
        <v>5</v>
      </c>
      <c r="I152">
        <v>1717.2737712094042</v>
      </c>
      <c r="J152">
        <v>1410.1529721780332</v>
      </c>
      <c r="K152">
        <v>1135.6567011649452</v>
      </c>
    </row>
    <row r="153" spans="1:11" hidden="1" x14ac:dyDescent="0.3">
      <c r="A153" t="s">
        <v>101</v>
      </c>
      <c r="B153" t="s">
        <v>77</v>
      </c>
      <c r="C153" t="s">
        <v>71</v>
      </c>
      <c r="D153" t="s">
        <v>5</v>
      </c>
      <c r="I153">
        <v>358.24323286088293</v>
      </c>
      <c r="J153">
        <v>294.17427090012893</v>
      </c>
      <c r="K153">
        <v>236.91116400091187</v>
      </c>
    </row>
    <row r="154" spans="1:11" hidden="1" x14ac:dyDescent="0.3">
      <c r="A154" t="s">
        <v>101</v>
      </c>
      <c r="B154" t="s">
        <v>77</v>
      </c>
      <c r="C154" t="s">
        <v>72</v>
      </c>
      <c r="D154" t="s">
        <v>5</v>
      </c>
      <c r="I154">
        <v>569.24887772076011</v>
      </c>
      <c r="J154">
        <v>467.44322907908378</v>
      </c>
      <c r="K154">
        <v>376.45209136276674</v>
      </c>
    </row>
    <row r="155" spans="1:11" hidden="1" x14ac:dyDescent="0.3">
      <c r="A155" t="s">
        <v>101</v>
      </c>
      <c r="B155" t="s">
        <v>77</v>
      </c>
      <c r="C155" t="s">
        <v>73</v>
      </c>
      <c r="D155" t="s">
        <v>5</v>
      </c>
      <c r="I155">
        <v>161.03813761971676</v>
      </c>
      <c r="J155">
        <v>132.23774345457443</v>
      </c>
      <c r="K155">
        <v>106.49672940742371</v>
      </c>
    </row>
    <row r="156" spans="1:11" hidden="1" x14ac:dyDescent="0.3">
      <c r="A156" t="s">
        <v>102</v>
      </c>
      <c r="B156" t="s">
        <v>77</v>
      </c>
      <c r="C156" t="s">
        <v>56</v>
      </c>
      <c r="D156" t="s">
        <v>9</v>
      </c>
      <c r="I156">
        <v>4127.4096740000005</v>
      </c>
      <c r="J156">
        <v>3493.680895</v>
      </c>
      <c r="K156">
        <v>3231.66939</v>
      </c>
    </row>
    <row r="157" spans="1:11" hidden="1" x14ac:dyDescent="0.3">
      <c r="A157" t="s">
        <v>102</v>
      </c>
      <c r="B157" t="s">
        <v>77</v>
      </c>
      <c r="C157" t="s">
        <v>59</v>
      </c>
      <c r="D157" t="s">
        <v>5</v>
      </c>
      <c r="I157">
        <v>731.36</v>
      </c>
      <c r="J157">
        <v>731.36</v>
      </c>
      <c r="K157">
        <v>729.12</v>
      </c>
    </row>
    <row r="158" spans="1:11" hidden="1" x14ac:dyDescent="0.3">
      <c r="A158" t="s">
        <v>102</v>
      </c>
      <c r="B158" t="s">
        <v>77</v>
      </c>
      <c r="C158" t="s">
        <v>60</v>
      </c>
      <c r="D158" t="s">
        <v>5</v>
      </c>
      <c r="I158">
        <v>370.82214765100673</v>
      </c>
      <c r="J158">
        <v>367.26510067114094</v>
      </c>
      <c r="K158">
        <v>364.59731543624156</v>
      </c>
    </row>
    <row r="159" spans="1:11" hidden="1" x14ac:dyDescent="0.3">
      <c r="A159" t="s">
        <v>102</v>
      </c>
      <c r="B159" t="s">
        <v>77</v>
      </c>
      <c r="C159" t="s">
        <v>61</v>
      </c>
      <c r="D159" t="s">
        <v>5</v>
      </c>
      <c r="I159">
        <v>149.59</v>
      </c>
      <c r="J159">
        <v>153.47999999999999</v>
      </c>
      <c r="K159">
        <v>123.83</v>
      </c>
    </row>
    <row r="160" spans="1:11" hidden="1" x14ac:dyDescent="0.3">
      <c r="A160" t="s">
        <v>102</v>
      </c>
      <c r="B160" t="s">
        <v>77</v>
      </c>
      <c r="C160" t="s">
        <v>62</v>
      </c>
      <c r="D160" t="s">
        <v>5</v>
      </c>
      <c r="I160">
        <v>5</v>
      </c>
      <c r="J160">
        <v>5</v>
      </c>
      <c r="K160">
        <v>5</v>
      </c>
    </row>
    <row r="161" spans="1:11" hidden="1" x14ac:dyDescent="0.3">
      <c r="A161" t="s">
        <v>102</v>
      </c>
      <c r="B161" t="s">
        <v>77</v>
      </c>
      <c r="C161" t="s">
        <v>63</v>
      </c>
      <c r="D161" t="s">
        <v>5</v>
      </c>
      <c r="I161">
        <v>5.1535087719298245</v>
      </c>
      <c r="J161">
        <v>4.1228070175438596</v>
      </c>
      <c r="K161">
        <v>4.1228070175438596</v>
      </c>
    </row>
    <row r="162" spans="1:11" hidden="1" x14ac:dyDescent="0.3">
      <c r="A162" t="s">
        <v>102</v>
      </c>
      <c r="B162" t="s">
        <v>77</v>
      </c>
      <c r="C162" t="s">
        <v>64</v>
      </c>
      <c r="D162" t="s">
        <v>5</v>
      </c>
      <c r="I162">
        <v>0.93604651162790697</v>
      </c>
      <c r="J162">
        <v>0.93604651162790697</v>
      </c>
      <c r="K162">
        <v>0.93604651162790697</v>
      </c>
    </row>
    <row r="163" spans="1:11" hidden="1" x14ac:dyDescent="0.3">
      <c r="A163" t="s">
        <v>102</v>
      </c>
      <c r="B163" t="s">
        <v>77</v>
      </c>
      <c r="C163" t="s">
        <v>65</v>
      </c>
      <c r="D163" t="s">
        <v>5</v>
      </c>
      <c r="I163">
        <v>5390.2713769345646</v>
      </c>
      <c r="J163">
        <v>4755.8448492003126</v>
      </c>
      <c r="K163">
        <v>4459.2755589654134</v>
      </c>
    </row>
    <row r="164" spans="1:11" hidden="1" x14ac:dyDescent="0.3">
      <c r="A164" t="s">
        <v>102</v>
      </c>
      <c r="B164" t="s">
        <v>77</v>
      </c>
      <c r="C164" t="s">
        <v>67</v>
      </c>
      <c r="D164" t="s">
        <v>9</v>
      </c>
      <c r="I164">
        <v>-725</v>
      </c>
      <c r="J164">
        <v>-708.5</v>
      </c>
      <c r="K164">
        <v>-724</v>
      </c>
    </row>
    <row r="165" spans="1:11" x14ac:dyDescent="0.3">
      <c r="A165" t="s">
        <v>102</v>
      </c>
      <c r="B165" t="s">
        <v>77</v>
      </c>
      <c r="C165" t="s">
        <v>68</v>
      </c>
      <c r="D165" t="s">
        <v>5</v>
      </c>
      <c r="I165">
        <v>4665.2713769345646</v>
      </c>
      <c r="J165">
        <v>4047.3448492003126</v>
      </c>
      <c r="K165">
        <v>3735.2755589654134</v>
      </c>
    </row>
    <row r="166" spans="1:11" hidden="1" x14ac:dyDescent="0.3">
      <c r="A166" t="s">
        <v>102</v>
      </c>
      <c r="B166" t="s">
        <v>77</v>
      </c>
      <c r="C166" t="s">
        <v>69</v>
      </c>
      <c r="D166" t="s">
        <v>5</v>
      </c>
      <c r="I166">
        <v>2884.0357858208504</v>
      </c>
      <c r="J166">
        <v>2544.5892753373282</v>
      </c>
      <c r="K166">
        <v>2385.9114674494153</v>
      </c>
    </row>
    <row r="167" spans="1:11" hidden="1" x14ac:dyDescent="0.3">
      <c r="A167" t="s">
        <v>102</v>
      </c>
      <c r="B167" t="s">
        <v>77</v>
      </c>
      <c r="C167" t="s">
        <v>70</v>
      </c>
      <c r="D167" t="s">
        <v>5</v>
      </c>
      <c r="I167">
        <v>1533.9769326073003</v>
      </c>
      <c r="J167">
        <v>1353.4302419262194</v>
      </c>
      <c r="K167">
        <v>1269.0318103209497</v>
      </c>
    </row>
    <row r="168" spans="1:11" hidden="1" x14ac:dyDescent="0.3">
      <c r="A168" t="s">
        <v>102</v>
      </c>
      <c r="B168" t="s">
        <v>77</v>
      </c>
      <c r="C168" t="s">
        <v>71</v>
      </c>
      <c r="D168" t="s">
        <v>5</v>
      </c>
      <c r="I168">
        <v>320.00538567839658</v>
      </c>
      <c r="J168">
        <v>282.34125126005455</v>
      </c>
      <c r="K168">
        <v>264.73475921809745</v>
      </c>
    </row>
    <row r="169" spans="1:11" hidden="1" x14ac:dyDescent="0.3">
      <c r="A169" t="s">
        <v>102</v>
      </c>
      <c r="B169" t="s">
        <v>77</v>
      </c>
      <c r="C169" t="s">
        <v>72</v>
      </c>
      <c r="D169" t="s">
        <v>5</v>
      </c>
      <c r="I169">
        <v>508.48889791245756</v>
      </c>
      <c r="J169">
        <v>448.64054829606437</v>
      </c>
      <c r="K169">
        <v>420.66381373098858</v>
      </c>
    </row>
    <row r="170" spans="1:11" hidden="1" x14ac:dyDescent="0.3">
      <c r="A170" t="s">
        <v>102</v>
      </c>
      <c r="B170" t="s">
        <v>77</v>
      </c>
      <c r="C170" t="s">
        <v>73</v>
      </c>
      <c r="D170" t="s">
        <v>5</v>
      </c>
      <c r="I170">
        <v>143.84939228688816</v>
      </c>
      <c r="J170">
        <v>126.91854334006702</v>
      </c>
      <c r="K170">
        <v>119.0040416038844</v>
      </c>
    </row>
  </sheetData>
  <autoFilter ref="A1:M170" xr:uid="{8B34C2BC-90B7-4838-97FB-2FC71ED29665}">
    <filterColumn colId="2">
      <filters>
        <filter val="Total Net Emissions"/>
      </filters>
    </filterColumn>
  </autoFilter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8228-EAC4-4C01-A2D5-D5BBF2A7D403}">
  <sheetPr>
    <tabColor theme="5" tint="0.79998168889431442"/>
  </sheetPr>
  <dimension ref="B3:L29"/>
  <sheetViews>
    <sheetView showGridLines="0" workbookViewId="0">
      <selection activeCell="B19" sqref="B19"/>
    </sheetView>
  </sheetViews>
  <sheetFormatPr defaultColWidth="9.109375" defaultRowHeight="14.4" x14ac:dyDescent="0.3"/>
  <cols>
    <col min="1" max="1" width="9.109375" style="17"/>
    <col min="2" max="2" width="16.33203125" style="98" customWidth="1"/>
    <col min="3" max="12" width="6" style="98" bestFit="1" customWidth="1"/>
    <col min="13" max="16384" width="9.109375" style="17"/>
  </cols>
  <sheetData>
    <row r="3" spans="2:12" ht="15" thickBot="1" x14ac:dyDescent="0.35"/>
    <row r="4" spans="2:12" ht="15" thickBot="1" x14ac:dyDescent="0.35">
      <c r="B4" s="87"/>
      <c r="C4" s="310" t="s">
        <v>81</v>
      </c>
      <c r="D4" s="311"/>
      <c r="E4" s="311"/>
      <c r="F4" s="312"/>
      <c r="G4" s="311" t="s">
        <v>103</v>
      </c>
      <c r="H4" s="311"/>
      <c r="I4" s="311"/>
      <c r="J4" s="311"/>
      <c r="K4" s="311"/>
      <c r="L4" s="312"/>
    </row>
    <row r="5" spans="2:12" ht="15" thickBot="1" x14ac:dyDescent="0.35">
      <c r="B5" s="313" t="s">
        <v>104</v>
      </c>
      <c r="C5" s="315">
        <v>2005</v>
      </c>
      <c r="D5" s="315">
        <v>2010</v>
      </c>
      <c r="E5" s="315">
        <v>2015</v>
      </c>
      <c r="F5" s="317">
        <v>2021</v>
      </c>
      <c r="G5" s="319">
        <v>2025</v>
      </c>
      <c r="H5" s="320"/>
      <c r="I5" s="319">
        <v>2030</v>
      </c>
      <c r="J5" s="319"/>
      <c r="K5" s="321">
        <v>2035</v>
      </c>
      <c r="L5" s="320"/>
    </row>
    <row r="6" spans="2:12" ht="15" thickBot="1" x14ac:dyDescent="0.35">
      <c r="B6" s="314"/>
      <c r="C6" s="316"/>
      <c r="D6" s="316"/>
      <c r="E6" s="316"/>
      <c r="F6" s="318"/>
      <c r="G6" s="296" t="s">
        <v>105</v>
      </c>
      <c r="H6" s="99" t="s">
        <v>106</v>
      </c>
      <c r="I6" s="100" t="s">
        <v>105</v>
      </c>
      <c r="J6" s="296" t="s">
        <v>106</v>
      </c>
      <c r="K6" s="101" t="s">
        <v>105</v>
      </c>
      <c r="L6" s="99" t="s">
        <v>106</v>
      </c>
    </row>
    <row r="7" spans="2:12" x14ac:dyDescent="0.3">
      <c r="B7" s="125" t="s">
        <v>56</v>
      </c>
      <c r="C7" s="88">
        <f>'GHGI 23 &amp; BR5 Projections'!C6</f>
        <v>6132.2</v>
      </c>
      <c r="D7" s="89">
        <f>'GHGI 23 &amp; BR5 Projections'!D6</f>
        <v>5679.7</v>
      </c>
      <c r="E7" s="89">
        <f>'GHGI 23 &amp; BR5 Projections'!E6</f>
        <v>5376.5</v>
      </c>
      <c r="F7" s="90">
        <f>'GHGI 23 &amp; BR5 Projections'!F6</f>
        <v>5032.2</v>
      </c>
      <c r="G7" s="88">
        <f>'BRCS Tables by Model'!AM5</f>
        <v>4127.4096740000005</v>
      </c>
      <c r="H7" s="90">
        <f>'BRCS Tables by Model'!AO5</f>
        <v>4771.5</v>
      </c>
      <c r="I7" s="102">
        <f>'BRCS Tables by Model'!AP5</f>
        <v>3493.680895</v>
      </c>
      <c r="J7" s="103">
        <f>'BRCS Tables by Model'!AR5</f>
        <v>3978.59</v>
      </c>
      <c r="K7" s="88">
        <f>'BRCS Tables by Model'!AS5</f>
        <v>2763</v>
      </c>
      <c r="L7" s="90">
        <f>'BRCS Tables by Model'!AU5</f>
        <v>3572.5756357527198</v>
      </c>
    </row>
    <row r="8" spans="2:12" x14ac:dyDescent="0.3">
      <c r="B8" s="126" t="s">
        <v>59</v>
      </c>
      <c r="C8" s="91">
        <f>'GHGI 23 &amp; BR5 Projections'!C7</f>
        <v>791.1</v>
      </c>
      <c r="D8" s="92">
        <f>'GHGI 23 &amp; BR5 Projections'!D7</f>
        <v>808.2</v>
      </c>
      <c r="E8" s="92">
        <f>'GHGI 23 &amp; BR5 Projections'!E7</f>
        <v>771.3</v>
      </c>
      <c r="F8" s="93">
        <f>'GHGI 23 &amp; BR5 Projections'!F7</f>
        <v>727.4</v>
      </c>
      <c r="G8" s="91">
        <f>'BRCS Tables by Model'!AM6</f>
        <v>667.79411360672077</v>
      </c>
      <c r="H8" s="93">
        <f>'BRCS Tables by Model'!AO6</f>
        <v>731.36</v>
      </c>
      <c r="I8" s="104">
        <f>'BRCS Tables by Model'!AP6</f>
        <v>641.10634430375103</v>
      </c>
      <c r="J8" s="105">
        <f>'BRCS Tables by Model'!AR6</f>
        <v>731.36</v>
      </c>
      <c r="K8" s="91">
        <f>'BRCS Tables by Model'!AS6</f>
        <v>636.60599204717596</v>
      </c>
      <c r="L8" s="93">
        <f>'BRCS Tables by Model'!AU6</f>
        <v>729.12</v>
      </c>
    </row>
    <row r="9" spans="2:12" x14ac:dyDescent="0.3">
      <c r="B9" s="126" t="s">
        <v>60</v>
      </c>
      <c r="C9" s="91">
        <f>'GHGI 23 &amp; BR5 Projections'!C8</f>
        <v>415.8</v>
      </c>
      <c r="D9" s="92">
        <f>'GHGI 23 &amp; BR5 Projections'!D8</f>
        <v>411.3</v>
      </c>
      <c r="E9" s="92">
        <f>'GHGI 23 &amp; BR5 Projections'!E8</f>
        <v>419.3</v>
      </c>
      <c r="F9" s="93">
        <f>'GHGI 23 &amp; BR5 Projections'!F8</f>
        <v>393.3</v>
      </c>
      <c r="G9" s="91">
        <f>'BRCS Tables by Model'!AM7</f>
        <v>342.11681534540003</v>
      </c>
      <c r="H9" s="93">
        <f>'BRCS Tables by Model'!AO7</f>
        <v>382.84410149641002</v>
      </c>
      <c r="I9" s="104">
        <f>'BRCS Tables by Model'!AP7</f>
        <v>360.46189542725</v>
      </c>
      <c r="J9" s="105">
        <f>'BRCS Tables by Model'!AR7</f>
        <v>375.87443190614198</v>
      </c>
      <c r="K9" s="91">
        <f>'BRCS Tables by Model'!AS7</f>
        <v>364.59731543624156</v>
      </c>
      <c r="L9" s="93">
        <f>'BRCS Tables by Model'!AU7</f>
        <v>397.06839792379998</v>
      </c>
    </row>
    <row r="10" spans="2:12" x14ac:dyDescent="0.3">
      <c r="B10" s="126" t="s">
        <v>61</v>
      </c>
      <c r="C10" s="91">
        <f>'GHGI 23 &amp; BR5 Projections'!C9</f>
        <v>116.4</v>
      </c>
      <c r="D10" s="92">
        <f>'GHGI 23 &amp; BR5 Projections'!D9</f>
        <v>144.69999999999999</v>
      </c>
      <c r="E10" s="92">
        <f>'GHGI 23 &amp; BR5 Projections'!E9</f>
        <v>157.9</v>
      </c>
      <c r="F10" s="93">
        <f>'GHGI 23 &amp; BR5 Projections'!F9</f>
        <v>175.1</v>
      </c>
      <c r="G10" s="91">
        <f>'BRCS Tables by Model'!AM8</f>
        <v>149.59</v>
      </c>
      <c r="H10" s="93">
        <f>'BRCS Tables by Model'!AO8</f>
        <v>150.439916248217</v>
      </c>
      <c r="I10" s="104">
        <f>'BRCS Tables by Model'!AP8</f>
        <v>118.295876703644</v>
      </c>
      <c r="J10" s="105">
        <f>'BRCS Tables by Model'!AR8</f>
        <v>153.47999999999999</v>
      </c>
      <c r="K10" s="91">
        <f>'BRCS Tables by Model'!AS8</f>
        <v>83.090833837750594</v>
      </c>
      <c r="L10" s="93">
        <f>'BRCS Tables by Model'!AU8</f>
        <v>123.83</v>
      </c>
    </row>
    <row r="11" spans="2:12" x14ac:dyDescent="0.3">
      <c r="B11" s="126" t="s">
        <v>62</v>
      </c>
      <c r="C11" s="91">
        <f>'GHGI 23 &amp; BR5 Projections'!C10</f>
        <v>6.1</v>
      </c>
      <c r="D11" s="92">
        <f>'GHGI 23 &amp; BR5 Projections'!D10</f>
        <v>4.3</v>
      </c>
      <c r="E11" s="92">
        <f>'GHGI 23 &amp; BR5 Projections'!E10</f>
        <v>4.7</v>
      </c>
      <c r="F11" s="93">
        <f>'GHGI 23 &amp; BR5 Projections'!F10</f>
        <v>3.5</v>
      </c>
      <c r="G11" s="91">
        <f>'BRCS Tables by Model'!AM9</f>
        <v>4.3871697994735399</v>
      </c>
      <c r="H11" s="93">
        <f>'BRCS Tables by Model'!AO9</f>
        <v>5</v>
      </c>
      <c r="I11" s="104">
        <f>'BRCS Tables by Model'!AP9</f>
        <v>4.7312579114442803</v>
      </c>
      <c r="J11" s="105">
        <f>'BRCS Tables by Model'!AR9</f>
        <v>5</v>
      </c>
      <c r="K11" s="91">
        <f>'BRCS Tables by Model'!AS9</f>
        <v>5</v>
      </c>
      <c r="L11" s="93">
        <f>'BRCS Tables by Model'!AU9</f>
        <v>5.1056099149243597</v>
      </c>
    </row>
    <row r="12" spans="2:12" x14ac:dyDescent="0.3">
      <c r="B12" s="126" t="s">
        <v>63</v>
      </c>
      <c r="C12" s="91">
        <f>'GHGI 23 &amp; BR5 Projections'!C11</f>
        <v>15.5</v>
      </c>
      <c r="D12" s="92">
        <f>'GHGI 23 &amp; BR5 Projections'!D11</f>
        <v>9.6</v>
      </c>
      <c r="E12" s="92">
        <f>'GHGI 23 &amp; BR5 Projections'!E11</f>
        <v>7.1</v>
      </c>
      <c r="F12" s="93">
        <f>'GHGI 23 &amp; BR5 Projections'!F11</f>
        <v>8</v>
      </c>
      <c r="G12" s="91">
        <f>'BRCS Tables by Model'!AM10</f>
        <v>5.1535087719298245</v>
      </c>
      <c r="H12" s="93">
        <f>'BRCS Tables by Model'!AO10</f>
        <v>5.3107802085169702</v>
      </c>
      <c r="I12" s="104">
        <f>'BRCS Tables by Model'!AP10</f>
        <v>4.1228070175438596</v>
      </c>
      <c r="J12" s="105">
        <f>'BRCS Tables by Model'!AR10</f>
        <v>5.25254417596756</v>
      </c>
      <c r="K12" s="91">
        <f>'BRCS Tables by Model'!AS10</f>
        <v>4.1228070175438596</v>
      </c>
      <c r="L12" s="93">
        <f>'BRCS Tables by Model'!AU10</f>
        <v>5.3261829961328804</v>
      </c>
    </row>
    <row r="13" spans="2:12" x14ac:dyDescent="0.3">
      <c r="B13" s="126" t="s">
        <v>64</v>
      </c>
      <c r="C13" s="91">
        <f>'GHGI 23 &amp; BR5 Projections'!C12</f>
        <v>0.4</v>
      </c>
      <c r="D13" s="92">
        <f>'GHGI 23 &amp; BR5 Projections'!D12</f>
        <v>0.4</v>
      </c>
      <c r="E13" s="92">
        <f>'GHGI 23 &amp; BR5 Projections'!E12</f>
        <v>0.5</v>
      </c>
      <c r="F13" s="93">
        <f>'GHGI 23 &amp; BR5 Projections'!F12</f>
        <v>0.6</v>
      </c>
      <c r="G13" s="91">
        <f>'BRCS Tables by Model'!AM11</f>
        <v>0.61630029377252604</v>
      </c>
      <c r="H13" s="93">
        <f>'BRCS Tables by Model'!AO11</f>
        <v>0.93604651162790697</v>
      </c>
      <c r="I13" s="104">
        <f>'BRCS Tables by Model'!AP11</f>
        <v>0.68503600967357303</v>
      </c>
      <c r="J13" s="105">
        <f>'BRCS Tables by Model'!AR11</f>
        <v>0.93604651162790697</v>
      </c>
      <c r="K13" s="91">
        <f>'BRCS Tables by Model'!AS11</f>
        <v>0.76217412256737405</v>
      </c>
      <c r="L13" s="93">
        <f>'BRCS Tables by Model'!AU11</f>
        <v>0.93604651162790697</v>
      </c>
    </row>
    <row r="14" spans="2:12" x14ac:dyDescent="0.3">
      <c r="B14" s="127" t="s">
        <v>65</v>
      </c>
      <c r="C14" s="106">
        <f>'GHGI 23 &amp; BR5 Projections'!C13</f>
        <v>7477.4</v>
      </c>
      <c r="D14" s="107">
        <f>'GHGI 23 &amp; BR5 Projections'!D13</f>
        <v>7058.2</v>
      </c>
      <c r="E14" s="107">
        <f>'GHGI 23 &amp; BR5 Projections'!E13</f>
        <v>6737.4</v>
      </c>
      <c r="F14" s="108">
        <f>'GHGI 23 &amp; BR5 Projections'!F13</f>
        <v>6340.2</v>
      </c>
      <c r="G14" s="106">
        <f>'BRCS Tables by Model'!AM12</f>
        <v>5350.1645845337553</v>
      </c>
      <c r="H14" s="108">
        <f>'BRCS Tables by Model'!AO12</f>
        <v>6034.3617029345642</v>
      </c>
      <c r="I14" s="109">
        <f>'BRCS Tables by Model'!AP12</f>
        <v>4753.8039542003125</v>
      </c>
      <c r="J14" s="110">
        <f>'BRCS Tables by Model'!AR12</f>
        <v>5240.7539542003124</v>
      </c>
      <c r="K14" s="106">
        <f>'BRCS Tables by Model'!AS12</f>
        <v>3990.606168965413</v>
      </c>
      <c r="L14" s="108">
        <f>'BRCS Tables by Model'!AU12</f>
        <v>4684.8435000247173</v>
      </c>
    </row>
    <row r="15" spans="2:12" x14ac:dyDescent="0.3">
      <c r="B15" s="126" t="s">
        <v>67</v>
      </c>
      <c r="C15" s="91">
        <f>'GHGI 23 &amp; BR5 Projections'!C14</f>
        <v>-781.1</v>
      </c>
      <c r="D15" s="92">
        <f>'GHGI 23 &amp; BR5 Projections'!D14</f>
        <v>-751</v>
      </c>
      <c r="E15" s="92">
        <f>'GHGI 23 &amp; BR5 Projections'!E14</f>
        <v>-671.9</v>
      </c>
      <c r="F15" s="93">
        <f>'GHGI 23 &amp; BR5 Projections'!F14</f>
        <v>-754.2</v>
      </c>
      <c r="G15" s="91">
        <f>'BRCS Tables by Model'!AM13</f>
        <v>-994.03846003502804</v>
      </c>
      <c r="H15" s="93">
        <f>'BRCS Tables by Model'!AO13</f>
        <v>-725</v>
      </c>
      <c r="I15" s="104">
        <f>'BRCS Tables by Model'!AP13</f>
        <v>-886.74357805924603</v>
      </c>
      <c r="J15" s="105">
        <f>'BRCS Tables by Model'!AR13</f>
        <v>-708.5</v>
      </c>
      <c r="K15" s="91">
        <f>'BRCS Tables by Model'!AS13</f>
        <v>-903.30680465987098</v>
      </c>
      <c r="L15" s="93">
        <f>'BRCS Tables by Model'!AU13</f>
        <v>-646.13446706911805</v>
      </c>
    </row>
    <row r="16" spans="2:12" ht="15" thickBot="1" x14ac:dyDescent="0.35">
      <c r="B16" s="128" t="s">
        <v>68</v>
      </c>
      <c r="C16" s="94">
        <f>'GHGI 23 &amp; BR5 Projections'!C17</f>
        <v>6696.3</v>
      </c>
      <c r="D16" s="95">
        <f>'GHGI 23 &amp; BR5 Projections'!D17</f>
        <v>6307.2</v>
      </c>
      <c r="E16" s="95">
        <f>'GHGI 23 &amp; BR5 Projections'!E17</f>
        <v>6065.5</v>
      </c>
      <c r="F16" s="96">
        <f>'GHGI 23 &amp; BR5 Projections'!F17</f>
        <v>5586</v>
      </c>
      <c r="G16" s="94">
        <f>'BRCS Tables by Model'!AM14</f>
        <v>4356.1261244987272</v>
      </c>
      <c r="H16" s="96">
        <f>'BRCS Tables by Model'!AO14</f>
        <v>5281.5280861672845</v>
      </c>
      <c r="I16" s="111">
        <f>'BRCS Tables by Model'!AP14</f>
        <v>3979.0319071246954</v>
      </c>
      <c r="J16" s="112">
        <f>'BRCS Tables by Model'!AR14</f>
        <v>4491.1439542003127</v>
      </c>
      <c r="K16" s="94">
        <f>'BRCS Tables by Model'!AS14</f>
        <v>3344.4717018962947</v>
      </c>
      <c r="L16" s="96">
        <f>'BRCS Tables by Model'!AU14</f>
        <v>3858.2361689654135</v>
      </c>
    </row>
    <row r="18" spans="2:12" ht="15" thickBot="1" x14ac:dyDescent="0.35"/>
    <row r="19" spans="2:12" ht="15" thickBot="1" x14ac:dyDescent="0.35">
      <c r="B19" s="97"/>
      <c r="C19" s="298" t="s">
        <v>81</v>
      </c>
      <c r="D19" s="299"/>
      <c r="E19" s="299"/>
      <c r="F19" s="300"/>
      <c r="G19" s="298" t="s">
        <v>103</v>
      </c>
      <c r="H19" s="299"/>
      <c r="I19" s="299"/>
      <c r="J19" s="299"/>
      <c r="K19" s="299"/>
      <c r="L19" s="300"/>
    </row>
    <row r="20" spans="2:12" ht="15" thickBot="1" x14ac:dyDescent="0.35">
      <c r="B20" s="301" t="s">
        <v>104</v>
      </c>
      <c r="C20" s="303">
        <v>2005</v>
      </c>
      <c r="D20" s="303">
        <v>2010</v>
      </c>
      <c r="E20" s="303">
        <v>2015</v>
      </c>
      <c r="F20" s="305">
        <v>2021</v>
      </c>
      <c r="G20" s="307">
        <v>2025</v>
      </c>
      <c r="H20" s="308"/>
      <c r="I20" s="307">
        <v>2030</v>
      </c>
      <c r="J20" s="309"/>
      <c r="K20" s="308">
        <v>2035</v>
      </c>
      <c r="L20" s="309"/>
    </row>
    <row r="21" spans="2:12" ht="15" thickBot="1" x14ac:dyDescent="0.35">
      <c r="B21" s="302"/>
      <c r="C21" s="304"/>
      <c r="D21" s="304"/>
      <c r="E21" s="304"/>
      <c r="F21" s="306"/>
      <c r="G21" s="113" t="s">
        <v>105</v>
      </c>
      <c r="H21" s="297" t="s">
        <v>106</v>
      </c>
      <c r="I21" s="113" t="s">
        <v>105</v>
      </c>
      <c r="J21" s="114" t="s">
        <v>106</v>
      </c>
      <c r="K21" s="115" t="s">
        <v>105</v>
      </c>
      <c r="L21" s="114" t="s">
        <v>106</v>
      </c>
    </row>
    <row r="22" spans="2:12" x14ac:dyDescent="0.3">
      <c r="B22" s="116" t="s">
        <v>69</v>
      </c>
      <c r="C22" s="88">
        <f>'GHGI 23 &amp; BR5 Projections'!C23</f>
        <v>4385.49</v>
      </c>
      <c r="D22" s="89">
        <f>'GHGI 23 &amp; BR5 Projections'!D23</f>
        <v>4136.92</v>
      </c>
      <c r="E22" s="89">
        <f>'GHGI 23 &amp; BR5 Projections'!E23</f>
        <v>3807.66</v>
      </c>
      <c r="F22" s="90">
        <f>'GHGI 23 &amp; BR5 Projections'!F23</f>
        <v>3392.2900000000004</v>
      </c>
      <c r="G22" s="88">
        <f>'BRCS Tables by Model'!AM15</f>
        <v>2862.576861687015</v>
      </c>
      <c r="H22" s="103">
        <f>'BRCS Tables by Model'!AO15</f>
        <v>3228.6528597280676</v>
      </c>
      <c r="I22" s="88">
        <f>'BRCS Tables by Model'!AP15</f>
        <v>2335.8835458868998</v>
      </c>
      <c r="J22" s="103">
        <f>'BRCS Tables by Model'!AR15</f>
        <v>2804.0372908258696</v>
      </c>
      <c r="K22" s="117">
        <f>'BRCS Tables by Model'!AS15</f>
        <v>2135.1524243588028</v>
      </c>
      <c r="L22" s="118">
        <f>'BRCS Tables by Model'!AU15</f>
        <v>2468.3140181886511</v>
      </c>
    </row>
    <row r="23" spans="2:12" x14ac:dyDescent="0.3">
      <c r="B23" s="119" t="s">
        <v>70</v>
      </c>
      <c r="C23" s="91">
        <f>'GHGI 23 &amp; BR5 Projections'!C24</f>
        <v>1966.01</v>
      </c>
      <c r="D23" s="92">
        <f>'GHGI 23 &amp; BR5 Projections'!D24</f>
        <v>1795.18</v>
      </c>
      <c r="E23" s="92">
        <f>'GHGI 23 &amp; BR5 Projections'!E24</f>
        <v>1789.14</v>
      </c>
      <c r="F23" s="93">
        <f>'GHGI 23 &amp; BR5 Projections'!F24</f>
        <v>1804.31</v>
      </c>
      <c r="G23" s="91">
        <f>'BRCS Tables by Model'!AM16</f>
        <v>1522.5632411469828</v>
      </c>
      <c r="H23" s="105">
        <f>'BRCS Tables by Model'!AO16</f>
        <v>1717.2737712094042</v>
      </c>
      <c r="I23" s="91">
        <f>'BRCS Tables by Model'!AP16</f>
        <v>1352.8494389140983</v>
      </c>
      <c r="J23" s="105">
        <f>'BRCS Tables by Model'!AR16</f>
        <v>1492.6608476410099</v>
      </c>
      <c r="K23" s="91">
        <f>'BRCS Tables by Model'!AS16</f>
        <v>1135.6567011649452</v>
      </c>
      <c r="L23" s="93">
        <f>'BRCS Tables by Model'!AU16</f>
        <v>1346.0420396172699</v>
      </c>
    </row>
    <row r="24" spans="2:12" x14ac:dyDescent="0.3">
      <c r="B24" s="119" t="s">
        <v>71</v>
      </c>
      <c r="C24" s="91">
        <f>'GHGI 23 &amp; BR5 Projections'!C25</f>
        <v>356.1</v>
      </c>
      <c r="D24" s="92">
        <f>'GHGI 23 &amp; BR5 Projections'!D25</f>
        <v>352</v>
      </c>
      <c r="E24" s="92">
        <f>'GHGI 23 &amp; BR5 Projections'!E25</f>
        <v>363.9</v>
      </c>
      <c r="F24" s="93">
        <f>'GHGI 23 &amp; BR5 Projections'!F25</f>
        <v>376.4</v>
      </c>
      <c r="G24" s="91">
        <f>'BRCS Tables by Model'!AM17</f>
        <v>317.62435721562497</v>
      </c>
      <c r="H24" s="105">
        <f>'BRCS Tables by Model'!AO17</f>
        <v>358.24323286088293</v>
      </c>
      <c r="I24" s="91">
        <f>'BRCS Tables by Model'!AP17</f>
        <v>282.22008901312222</v>
      </c>
      <c r="J24" s="105">
        <f>'BRCS Tables by Model'!AR17</f>
        <v>311.12895308681078</v>
      </c>
      <c r="K24" s="91">
        <f>'BRCS Tables by Model'!AS17</f>
        <v>236.91116400091187</v>
      </c>
      <c r="L24" s="93">
        <f>'BRCS Tables by Model'!AU17</f>
        <v>274.55905739844201</v>
      </c>
    </row>
    <row r="25" spans="2:12" x14ac:dyDescent="0.3">
      <c r="B25" s="119" t="s">
        <v>72</v>
      </c>
      <c r="C25" s="91">
        <f>'GHGI 23 &amp; BR5 Projections'!C26</f>
        <v>577.70000000000005</v>
      </c>
      <c r="D25" s="92">
        <f>'GHGI 23 &amp; BR5 Projections'!D26</f>
        <v>591</v>
      </c>
      <c r="E25" s="92">
        <f>'GHGI 23 &amp; BR5 Projections'!E26</f>
        <v>604.9</v>
      </c>
      <c r="F25" s="93">
        <f>'GHGI 23 &amp; BR5 Projections'!F26</f>
        <v>598.1</v>
      </c>
      <c r="G25" s="91">
        <f>'BRCS Tables by Model'!AM18</f>
        <v>504.70544115479623</v>
      </c>
      <c r="H25" s="105">
        <f>'BRCS Tables by Model'!AO18</f>
        <v>585.90199871076504</v>
      </c>
      <c r="I25" s="91">
        <f>'BRCS Tables by Model'!AP18</f>
        <v>448.44802135692993</v>
      </c>
      <c r="J25" s="105">
        <f>'BRCS Tables by Model'!AR18</f>
        <v>592.54004487936902</v>
      </c>
      <c r="K25" s="91">
        <f>'BRCS Tables by Model'!AS18</f>
        <v>376.45209136276674</v>
      </c>
      <c r="L25" s="93">
        <f>'BRCS Tables by Model'!AU18</f>
        <v>592.10472791789402</v>
      </c>
    </row>
    <row r="26" spans="2:12" x14ac:dyDescent="0.3">
      <c r="B26" s="119" t="s">
        <v>73</v>
      </c>
      <c r="C26" s="91">
        <f>'GHGI 23 &amp; BR5 Projections'!C27</f>
        <v>192.1</v>
      </c>
      <c r="D26" s="92">
        <f>'GHGI 23 &amp; BR5 Projections'!D27</f>
        <v>183.1</v>
      </c>
      <c r="E26" s="92">
        <f>'GHGI 23 &amp; BR5 Projections'!E27</f>
        <v>171.7</v>
      </c>
      <c r="F26" s="93">
        <f>'GHGI 23 &amp; BR5 Projections'!F27</f>
        <v>169.2</v>
      </c>
      <c r="G26" s="91">
        <f>'BRCS Tables by Model'!AM19</f>
        <v>142.77906812137022</v>
      </c>
      <c r="H26" s="105">
        <f>'BRCS Tables by Model'!AO19</f>
        <v>161.03813761971676</v>
      </c>
      <c r="I26" s="91">
        <f>'BRCS Tables by Model'!AP19</f>
        <v>126.86407827051084</v>
      </c>
      <c r="J26" s="105">
        <f>'BRCS Tables by Model'!AR19</f>
        <v>145.76976046513201</v>
      </c>
      <c r="K26" s="91">
        <f>'BRCS Tables by Model'!AS19</f>
        <v>106.49672940742371</v>
      </c>
      <c r="L26" s="93">
        <f>'BRCS Tables by Model'!AU19</f>
        <v>139.59062358025699</v>
      </c>
    </row>
    <row r="27" spans="2:12" x14ac:dyDescent="0.3">
      <c r="B27" s="120" t="s">
        <v>65</v>
      </c>
      <c r="C27" s="106">
        <f>'GHGI 23 &amp; BR5 Projections'!C28</f>
        <v>7477.4</v>
      </c>
      <c r="D27" s="107">
        <f>'GHGI 23 &amp; BR5 Projections'!D28</f>
        <v>7058.2</v>
      </c>
      <c r="E27" s="107">
        <f>'GHGI 23 &amp; BR5 Projections'!E28</f>
        <v>6737.4</v>
      </c>
      <c r="F27" s="108">
        <f>'GHGI 23 &amp; BR5 Projections'!F28</f>
        <v>6340.2</v>
      </c>
      <c r="G27" s="106">
        <f>'BRCS Tables by Model'!AM20</f>
        <v>5350.1645845337553</v>
      </c>
      <c r="H27" s="110">
        <f>'BRCS Tables by Model'!AO20</f>
        <v>6034.3617029345642</v>
      </c>
      <c r="I27" s="106">
        <f>'BRCS Tables by Model'!AP20</f>
        <v>4753.8039542003125</v>
      </c>
      <c r="J27" s="110">
        <f>'BRCS Tables by Model'!AR20</f>
        <v>5240.7539542003124</v>
      </c>
      <c r="K27" s="106">
        <f>'BRCS Tables by Model'!AS20</f>
        <v>3990.606168965413</v>
      </c>
      <c r="L27" s="108">
        <f>'BRCS Tables by Model'!AU20</f>
        <v>4684.8435000247173</v>
      </c>
    </row>
    <row r="28" spans="2:12" x14ac:dyDescent="0.3">
      <c r="B28" s="119" t="s">
        <v>67</v>
      </c>
      <c r="C28" s="121">
        <f>'GHGI 23 &amp; BR5 Projections'!C29</f>
        <v>-781.1</v>
      </c>
      <c r="D28" s="122">
        <f>'GHGI 23 &amp; BR5 Projections'!D29</f>
        <v>-751</v>
      </c>
      <c r="E28" s="122">
        <f>'GHGI 23 &amp; BR5 Projections'!E29</f>
        <v>-671.9</v>
      </c>
      <c r="F28" s="123">
        <f>'GHGI 23 &amp; BR5 Projections'!F29</f>
        <v>-754.2</v>
      </c>
      <c r="G28" s="91">
        <f>'BRCS Tables by Model'!AM21</f>
        <v>-994.03846003502804</v>
      </c>
      <c r="H28" s="105">
        <f>'BRCS Tables by Model'!AO21</f>
        <v>-725</v>
      </c>
      <c r="I28" s="91">
        <f>'BRCS Tables by Model'!AP21</f>
        <v>-886.74357805924603</v>
      </c>
      <c r="J28" s="105">
        <f>'BRCS Tables by Model'!AR21</f>
        <v>-708.5</v>
      </c>
      <c r="K28" s="91">
        <f>'BRCS Tables by Model'!AS21</f>
        <v>-903.30680465987098</v>
      </c>
      <c r="L28" s="93">
        <f>'BRCS Tables by Model'!AU21</f>
        <v>-646.13446706911805</v>
      </c>
    </row>
    <row r="29" spans="2:12" ht="15" thickBot="1" x14ac:dyDescent="0.35">
      <c r="B29" s="124" t="s">
        <v>68</v>
      </c>
      <c r="C29" s="94">
        <f>'GHGI 23 &amp; BR5 Projections'!C32</f>
        <v>6696.3</v>
      </c>
      <c r="D29" s="95">
        <f>'GHGI 23 &amp; BR5 Projections'!D32</f>
        <v>6307.2</v>
      </c>
      <c r="E29" s="95">
        <f>'GHGI 23 &amp; BR5 Projections'!E32</f>
        <v>6065.5</v>
      </c>
      <c r="F29" s="96">
        <f>'GHGI 23 &amp; BR5 Projections'!F32</f>
        <v>5586</v>
      </c>
      <c r="G29" s="94">
        <f>'BRCS Tables by Model'!AM22</f>
        <v>4356.1261244987272</v>
      </c>
      <c r="H29" s="112">
        <f>'BRCS Tables by Model'!AO22</f>
        <v>5281.5280861672845</v>
      </c>
      <c r="I29" s="94">
        <f>'BRCS Tables by Model'!AP22</f>
        <v>3979.0319071246954</v>
      </c>
      <c r="J29" s="112">
        <f>'BRCS Tables by Model'!AR22</f>
        <v>4491.1439542003127</v>
      </c>
      <c r="K29" s="94">
        <f>'BRCS Tables by Model'!AS22</f>
        <v>3344.4717018962947</v>
      </c>
      <c r="L29" s="96">
        <f>'BRCS Tables by Model'!AU22</f>
        <v>3858.2361689654135</v>
      </c>
    </row>
  </sheetData>
  <mergeCells count="20">
    <mergeCell ref="C4:F4"/>
    <mergeCell ref="G4:L4"/>
    <mergeCell ref="B5:B6"/>
    <mergeCell ref="C5:C6"/>
    <mergeCell ref="D5:D6"/>
    <mergeCell ref="E5:E6"/>
    <mergeCell ref="F5:F6"/>
    <mergeCell ref="G5:H5"/>
    <mergeCell ref="I5:J5"/>
    <mergeCell ref="K5:L5"/>
    <mergeCell ref="C19:F19"/>
    <mergeCell ref="G19:L19"/>
    <mergeCell ref="B20:B21"/>
    <mergeCell ref="C20:C21"/>
    <mergeCell ref="D20:D21"/>
    <mergeCell ref="E20:E21"/>
    <mergeCell ref="F20:F21"/>
    <mergeCell ref="G20:H20"/>
    <mergeCell ref="I20:J20"/>
    <mergeCell ref="K20:L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AF9C-D9B6-4FBC-A714-2FA13436D034}">
  <sheetPr>
    <tabColor theme="5" tint="0.79998168889431442"/>
  </sheetPr>
  <dimension ref="B2:AU34"/>
  <sheetViews>
    <sheetView showGridLines="0" topLeftCell="A3" zoomScaleNormal="100" workbookViewId="0">
      <selection activeCell="M21" sqref="M21"/>
    </sheetView>
  </sheetViews>
  <sheetFormatPr defaultColWidth="9.109375" defaultRowHeight="14.4" x14ac:dyDescent="0.3"/>
  <cols>
    <col min="1" max="1" width="1.33203125" style="179" customWidth="1"/>
    <col min="2" max="2" width="3.33203125" style="179" bestFit="1" customWidth="1"/>
    <col min="3" max="3" width="18.88671875" style="179" customWidth="1"/>
    <col min="4" max="37" width="5" style="179" bestFit="1" customWidth="1"/>
    <col min="38" max="38" width="4.44140625" style="179" customWidth="1"/>
    <col min="39" max="47" width="5" style="179" bestFit="1" customWidth="1"/>
    <col min="48" max="48" width="6.109375" style="179" customWidth="1"/>
    <col min="49" max="16384" width="9.109375" style="179"/>
  </cols>
  <sheetData>
    <row r="2" spans="2:47" ht="15" thickBot="1" x14ac:dyDescent="0.35">
      <c r="AM2" s="180"/>
      <c r="AN2" s="180"/>
      <c r="AO2" s="180"/>
    </row>
    <row r="3" spans="2:47" ht="15" thickBot="1" x14ac:dyDescent="0.35">
      <c r="B3" s="181"/>
      <c r="C3" s="181"/>
      <c r="D3" s="329" t="s">
        <v>82</v>
      </c>
      <c r="E3" s="330"/>
      <c r="F3" s="330"/>
      <c r="G3" s="331"/>
      <c r="H3" s="332" t="s">
        <v>107</v>
      </c>
      <c r="I3" s="333"/>
      <c r="J3" s="333"/>
      <c r="K3" s="335" t="s">
        <v>76</v>
      </c>
      <c r="L3" s="336"/>
      <c r="M3" s="337"/>
      <c r="N3" s="335" t="s">
        <v>78</v>
      </c>
      <c r="O3" s="336"/>
      <c r="P3" s="337"/>
      <c r="Q3" s="335" t="s">
        <v>79</v>
      </c>
      <c r="R3" s="336"/>
      <c r="S3" s="337"/>
      <c r="T3" s="335" t="s">
        <v>97</v>
      </c>
      <c r="U3" s="336"/>
      <c r="V3" s="337"/>
      <c r="W3" s="335" t="s">
        <v>98</v>
      </c>
      <c r="X3" s="336"/>
      <c r="Y3" s="337"/>
      <c r="Z3" s="335" t="s">
        <v>99</v>
      </c>
      <c r="AA3" s="336"/>
      <c r="AB3" s="337"/>
      <c r="AC3" s="335" t="s">
        <v>100</v>
      </c>
      <c r="AD3" s="336"/>
      <c r="AE3" s="337"/>
      <c r="AF3" s="335" t="s">
        <v>101</v>
      </c>
      <c r="AG3" s="336"/>
      <c r="AH3" s="337"/>
      <c r="AI3" s="335" t="s">
        <v>102</v>
      </c>
      <c r="AJ3" s="336"/>
      <c r="AK3" s="337"/>
      <c r="AL3" s="181"/>
      <c r="AM3" s="324">
        <v>2025</v>
      </c>
      <c r="AN3" s="325"/>
      <c r="AO3" s="326"/>
      <c r="AP3" s="324">
        <v>2030</v>
      </c>
      <c r="AQ3" s="325"/>
      <c r="AR3" s="326"/>
      <c r="AS3" s="324">
        <v>2035</v>
      </c>
      <c r="AT3" s="325"/>
      <c r="AU3" s="326"/>
    </row>
    <row r="4" spans="2:47" ht="15" thickBot="1" x14ac:dyDescent="0.35">
      <c r="B4" s="181"/>
      <c r="C4" s="182" t="s">
        <v>108</v>
      </c>
      <c r="D4" s="183">
        <v>2005</v>
      </c>
      <c r="E4" s="184">
        <v>2010</v>
      </c>
      <c r="F4" s="184">
        <v>2015</v>
      </c>
      <c r="G4" s="185">
        <v>2021</v>
      </c>
      <c r="H4" s="183">
        <v>2025</v>
      </c>
      <c r="I4" s="184">
        <v>2030</v>
      </c>
      <c r="J4" s="184">
        <v>2035</v>
      </c>
      <c r="K4" s="183">
        <v>2025</v>
      </c>
      <c r="L4" s="184">
        <v>2030</v>
      </c>
      <c r="M4" s="185">
        <v>2035</v>
      </c>
      <c r="N4" s="183">
        <v>2025</v>
      </c>
      <c r="O4" s="184">
        <v>2030</v>
      </c>
      <c r="P4" s="185">
        <v>2035</v>
      </c>
      <c r="Q4" s="183">
        <v>2025</v>
      </c>
      <c r="R4" s="184">
        <v>2030</v>
      </c>
      <c r="S4" s="185">
        <v>2035</v>
      </c>
      <c r="T4" s="183">
        <v>2025</v>
      </c>
      <c r="U4" s="184">
        <v>2030</v>
      </c>
      <c r="V4" s="185">
        <v>2035</v>
      </c>
      <c r="W4" s="183">
        <v>2025</v>
      </c>
      <c r="X4" s="184">
        <v>2030</v>
      </c>
      <c r="Y4" s="185">
        <v>2035</v>
      </c>
      <c r="Z4" s="183">
        <v>2025</v>
      </c>
      <c r="AA4" s="184">
        <v>2030</v>
      </c>
      <c r="AB4" s="185">
        <v>2035</v>
      </c>
      <c r="AC4" s="183">
        <v>2025</v>
      </c>
      <c r="AD4" s="184">
        <v>2030</v>
      </c>
      <c r="AE4" s="185">
        <v>2035</v>
      </c>
      <c r="AF4" s="183">
        <v>2025</v>
      </c>
      <c r="AG4" s="184">
        <v>2030</v>
      </c>
      <c r="AH4" s="185">
        <v>2035</v>
      </c>
      <c r="AI4" s="183">
        <v>2025</v>
      </c>
      <c r="AJ4" s="184">
        <v>2030</v>
      </c>
      <c r="AK4" s="185">
        <v>2035</v>
      </c>
      <c r="AL4" s="181"/>
      <c r="AM4" s="82" t="s">
        <v>109</v>
      </c>
      <c r="AN4" s="83" t="s">
        <v>110</v>
      </c>
      <c r="AO4" s="84" t="s">
        <v>111</v>
      </c>
      <c r="AP4" s="82" t="s">
        <v>109</v>
      </c>
      <c r="AQ4" s="83" t="s">
        <v>110</v>
      </c>
      <c r="AR4" s="84" t="s">
        <v>111</v>
      </c>
      <c r="AS4" s="82" t="s">
        <v>109</v>
      </c>
      <c r="AT4" s="83" t="s">
        <v>110</v>
      </c>
      <c r="AU4" s="84" t="s">
        <v>111</v>
      </c>
    </row>
    <row r="5" spans="2:47" x14ac:dyDescent="0.3">
      <c r="B5" s="340" t="s">
        <v>112</v>
      </c>
      <c r="C5" s="186" t="s">
        <v>56</v>
      </c>
      <c r="D5" s="187">
        <f>'GHGI 23 &amp; BR5 Projections'!C6</f>
        <v>6132.2</v>
      </c>
      <c r="E5" s="188">
        <f>'GHGI 23 &amp; BR5 Projections'!D6</f>
        <v>5679.7</v>
      </c>
      <c r="F5" s="188">
        <f>'GHGI 23 &amp; BR5 Projections'!E6</f>
        <v>5376.5</v>
      </c>
      <c r="G5" s="189">
        <f>'GHGI 23 &amp; BR5 Projections'!F6</f>
        <v>5032.2</v>
      </c>
      <c r="H5" s="187">
        <f>'GHGI 23 &amp; BR5 Projections'!G6</f>
        <v>4886</v>
      </c>
      <c r="I5" s="188">
        <f>'GHGI 23 &amp; BR5 Projections'!H6</f>
        <v>4807</v>
      </c>
      <c r="J5" s="188">
        <f>'GHGI 23 &amp; BR5 Projections'!I6</f>
        <v>4737</v>
      </c>
      <c r="K5" s="190">
        <v>4531.8691529999996</v>
      </c>
      <c r="L5" s="191">
        <v>3624.5762740000009</v>
      </c>
      <c r="M5" s="192">
        <v>3037.8479879999991</v>
      </c>
      <c r="N5" s="190">
        <v>4143</v>
      </c>
      <c r="O5" s="191">
        <v>3535</v>
      </c>
      <c r="P5" s="192">
        <v>3265</v>
      </c>
      <c r="Q5" s="190">
        <v>4150.8687679924697</v>
      </c>
      <c r="R5" s="191">
        <v>3631.8191361281602</v>
      </c>
      <c r="S5" s="192">
        <v>3310.1080503108101</v>
      </c>
      <c r="T5" s="190">
        <v>4265.2499999999991</v>
      </c>
      <c r="U5" s="191">
        <v>3978.59</v>
      </c>
      <c r="V5" s="192">
        <v>3385.68</v>
      </c>
      <c r="W5" s="190">
        <v>4495.062492</v>
      </c>
      <c r="X5" s="191">
        <v>3777.6127759999999</v>
      </c>
      <c r="Y5" s="192">
        <v>3347.49847</v>
      </c>
      <c r="Z5" s="190">
        <v>4617.6627799518001</v>
      </c>
      <c r="AA5" s="191">
        <v>3731.4234162070002</v>
      </c>
      <c r="AB5" s="192">
        <v>3572.5756357527198</v>
      </c>
      <c r="AC5" s="190">
        <v>4459.5563671215596</v>
      </c>
      <c r="AD5" s="191">
        <v>3920.61451399309</v>
      </c>
      <c r="AE5" s="192">
        <v>3158.1921519295602</v>
      </c>
      <c r="AF5" s="190">
        <v>4771.5</v>
      </c>
      <c r="AG5" s="191">
        <v>3693</v>
      </c>
      <c r="AH5" s="192">
        <v>2763</v>
      </c>
      <c r="AI5" s="190">
        <v>4127.4096740000005</v>
      </c>
      <c r="AJ5" s="191">
        <v>3493.680895</v>
      </c>
      <c r="AK5" s="192">
        <v>3231.66939</v>
      </c>
      <c r="AL5" s="181"/>
      <c r="AM5" s="193">
        <f>MIN(K5,N5,Q5,T5,W5,Z5,AC5,AF5,AI5)</f>
        <v>4127.4096740000005</v>
      </c>
      <c r="AN5" s="194">
        <f>MEDIAN(K5,N5,Q5,T5,W5,Z5,AC5,AF5,AI5)</f>
        <v>4459.5563671215596</v>
      </c>
      <c r="AO5" s="195">
        <f>MAX(K5,N5,Q5,T5,W5,Z5,AC5,AF5,AI5)</f>
        <v>4771.5</v>
      </c>
      <c r="AP5" s="193">
        <f>MIN(L5,O5,R5,U5,X5,AA5,AD5,AG5,AJ5)</f>
        <v>3493.680895</v>
      </c>
      <c r="AQ5" s="194">
        <f>MEDIAN(L5,O5,R5,U5,X5,AA5,AD5,AG5,AJ5)</f>
        <v>3693</v>
      </c>
      <c r="AR5" s="195">
        <f>MAX(L5,O5,R5,U5,X5,AA5,AD5,AG5,AJ5)</f>
        <v>3978.59</v>
      </c>
      <c r="AS5" s="193">
        <f>MIN(M5,P5,S5,V5,Y5,AB5,AE5,AH5,AK5)</f>
        <v>2763</v>
      </c>
      <c r="AT5" s="194">
        <f>MEDIAN(M5,P5,S5,V5,Y5,AB5,AE5,AH5,AK5)</f>
        <v>3265</v>
      </c>
      <c r="AU5" s="195">
        <f>MAX(M5,P5,S5,V5,Y5,AB5,AE5,AH5,AK5)</f>
        <v>3572.5756357527198</v>
      </c>
    </row>
    <row r="6" spans="2:47" x14ac:dyDescent="0.3">
      <c r="B6" s="338"/>
      <c r="C6" s="196" t="s">
        <v>59</v>
      </c>
      <c r="D6" s="197">
        <f>'GHGI 23 &amp; BR5 Projections'!C7</f>
        <v>791.1</v>
      </c>
      <c r="E6" s="198">
        <f>'GHGI 23 &amp; BR5 Projections'!D7</f>
        <v>808.2</v>
      </c>
      <c r="F6" s="198">
        <f>'GHGI 23 &amp; BR5 Projections'!E7</f>
        <v>771.3</v>
      </c>
      <c r="G6" s="199">
        <f>'GHGI 23 &amp; BR5 Projections'!F7</f>
        <v>727.4</v>
      </c>
      <c r="H6" s="197">
        <f>'GHGI 23 &amp; BR5 Projections'!G7</f>
        <v>731.36</v>
      </c>
      <c r="I6" s="198">
        <f>'GHGI 23 &amp; BR5 Projections'!H7</f>
        <v>731.36</v>
      </c>
      <c r="J6" s="198">
        <f>'GHGI 23 &amp; BR5 Projections'!I7</f>
        <v>729.12</v>
      </c>
      <c r="K6" s="200">
        <v>684.2283341207999</v>
      </c>
      <c r="L6" s="201">
        <v>695.7968892196003</v>
      </c>
      <c r="M6" s="202">
        <v>728.80697176560011</v>
      </c>
      <c r="N6" s="200">
        <v>722</v>
      </c>
      <c r="O6" s="201">
        <v>688</v>
      </c>
      <c r="P6" s="202">
        <v>688</v>
      </c>
      <c r="Q6" s="200">
        <v>667.79411360672077</v>
      </c>
      <c r="R6" s="201">
        <v>673.6548988993768</v>
      </c>
      <c r="S6" s="202">
        <v>689.90849353400802</v>
      </c>
      <c r="T6" s="203">
        <f>$H$6</f>
        <v>731.36</v>
      </c>
      <c r="U6" s="204">
        <f>$I$6</f>
        <v>731.36</v>
      </c>
      <c r="V6" s="205">
        <f>$J$6</f>
        <v>729.12</v>
      </c>
      <c r="W6" s="203">
        <f>$H$6</f>
        <v>731.36</v>
      </c>
      <c r="X6" s="204">
        <f>$I$6</f>
        <v>731.36</v>
      </c>
      <c r="Y6" s="205">
        <f>$J$6</f>
        <v>729.12</v>
      </c>
      <c r="Z6" s="200">
        <v>684.205439572621</v>
      </c>
      <c r="AA6" s="201">
        <v>641.10634430375103</v>
      </c>
      <c r="AB6" s="202">
        <v>636.60599204717596</v>
      </c>
      <c r="AC6" s="203">
        <f>$H$6</f>
        <v>731.36</v>
      </c>
      <c r="AD6" s="204">
        <f>$I$6</f>
        <v>731.36</v>
      </c>
      <c r="AE6" s="205">
        <f>$J$6</f>
        <v>729.12</v>
      </c>
      <c r="AF6" s="203">
        <f>$H$6</f>
        <v>731.36</v>
      </c>
      <c r="AG6" s="204">
        <f>$I$6</f>
        <v>731.36</v>
      </c>
      <c r="AH6" s="205">
        <f>$J$6</f>
        <v>729.12</v>
      </c>
      <c r="AI6" s="203">
        <f>$H$6</f>
        <v>731.36</v>
      </c>
      <c r="AJ6" s="204">
        <f>$I$6</f>
        <v>731.36</v>
      </c>
      <c r="AK6" s="205">
        <f>$J$6</f>
        <v>729.12</v>
      </c>
      <c r="AL6" s="181"/>
      <c r="AM6" s="206">
        <f t="shared" ref="AM6:AM22" si="0">MIN(K6,N6,Q6,T6,W6,Z6,AC6,AF6,AI6)</f>
        <v>667.79411360672077</v>
      </c>
      <c r="AN6" s="207">
        <f t="shared" ref="AN6:AN22" si="1">MEDIAN(K6,N6,Q6,T6,W6,Z6,AC6,AF6,AI6)</f>
        <v>731.36</v>
      </c>
      <c r="AO6" s="208">
        <f t="shared" ref="AO6:AO22" si="2">MAX(K6,N6,Q6,T6,W6,Z6,AC6,AF6,AI6)</f>
        <v>731.36</v>
      </c>
      <c r="AP6" s="206">
        <f t="shared" ref="AP6:AP22" si="3">MIN(L6,O6,R6,U6,X6,AA6,AD6,AG6,AJ6)</f>
        <v>641.10634430375103</v>
      </c>
      <c r="AQ6" s="207">
        <f t="shared" ref="AQ6:AQ22" si="4">MEDIAN(L6,O6,R6,U6,X6,AA6,AD6,AG6,AJ6)</f>
        <v>731.36</v>
      </c>
      <c r="AR6" s="208">
        <f t="shared" ref="AR6:AR22" si="5">MAX(L6,O6,R6,U6,X6,AA6,AD6,AG6,AJ6)</f>
        <v>731.36</v>
      </c>
      <c r="AS6" s="206">
        <f t="shared" ref="AS6:AS22" si="6">MIN(M6,P6,S6,V6,Y6,AB6,AE6,AH6,AK6)</f>
        <v>636.60599204717596</v>
      </c>
      <c r="AT6" s="207">
        <f t="shared" ref="AT6:AT22" si="7">MEDIAN(M6,P6,S6,V6,Y6,AB6,AE6,AH6,AK6)</f>
        <v>729.12</v>
      </c>
      <c r="AU6" s="208">
        <f t="shared" ref="AU6:AU22" si="8">MAX(M6,P6,S6,V6,Y6,AB6,AE6,AH6,AK6)</f>
        <v>729.12</v>
      </c>
    </row>
    <row r="7" spans="2:47" x14ac:dyDescent="0.3">
      <c r="B7" s="338"/>
      <c r="C7" s="196" t="s">
        <v>60</v>
      </c>
      <c r="D7" s="197">
        <f>'GHGI 23 &amp; BR5 Projections'!C8</f>
        <v>415.8</v>
      </c>
      <c r="E7" s="198">
        <f>'GHGI 23 &amp; BR5 Projections'!D8</f>
        <v>411.3</v>
      </c>
      <c r="F7" s="198">
        <f>'GHGI 23 &amp; BR5 Projections'!E8</f>
        <v>419.3</v>
      </c>
      <c r="G7" s="199">
        <f>'GHGI 23 &amp; BR5 Projections'!F8</f>
        <v>393.3</v>
      </c>
      <c r="H7" s="197">
        <f>'GHGI 23 &amp; BR5 Projections'!G8</f>
        <v>370.82214765100673</v>
      </c>
      <c r="I7" s="198">
        <f>'GHGI 23 &amp; BR5 Projections'!H8</f>
        <v>367.26510067114094</v>
      </c>
      <c r="J7" s="198">
        <f>'GHGI 23 &amp; BR5 Projections'!I8</f>
        <v>364.59731543624156</v>
      </c>
      <c r="K7" s="200">
        <v>342.11681534540003</v>
      </c>
      <c r="L7" s="201">
        <v>360.46189542725</v>
      </c>
      <c r="M7" s="202">
        <v>397.06839792379998</v>
      </c>
      <c r="N7" s="203">
        <f>$H$7</f>
        <v>370.82214765100673</v>
      </c>
      <c r="O7" s="204">
        <f>$I$7</f>
        <v>367.26510067114094</v>
      </c>
      <c r="P7" s="205">
        <f>$J$7</f>
        <v>364.59731543624156</v>
      </c>
      <c r="Q7" s="203">
        <f>$H$7</f>
        <v>370.82214765100673</v>
      </c>
      <c r="R7" s="204">
        <f>$I$7</f>
        <v>367.26510067114094</v>
      </c>
      <c r="S7" s="205">
        <f>$J$7</f>
        <v>364.59731543624156</v>
      </c>
      <c r="T7" s="203">
        <f>$H$7</f>
        <v>370.82214765100673</v>
      </c>
      <c r="U7" s="204">
        <f>$I$7</f>
        <v>367.26510067114094</v>
      </c>
      <c r="V7" s="205">
        <f>$J$7</f>
        <v>364.59731543624156</v>
      </c>
      <c r="W7" s="203">
        <f>$H$7</f>
        <v>370.82214765100673</v>
      </c>
      <c r="X7" s="204">
        <f>$I$7</f>
        <v>367.26510067114094</v>
      </c>
      <c r="Y7" s="205">
        <f>$J$7</f>
        <v>364.59731543624156</v>
      </c>
      <c r="Z7" s="200">
        <v>382.84410149641002</v>
      </c>
      <c r="AA7" s="201">
        <v>375.87443190614198</v>
      </c>
      <c r="AB7" s="202">
        <v>381.37707135344601</v>
      </c>
      <c r="AC7" s="203">
        <f>$H$7</f>
        <v>370.82214765100673</v>
      </c>
      <c r="AD7" s="204">
        <f>$I$7</f>
        <v>367.26510067114094</v>
      </c>
      <c r="AE7" s="205">
        <f>$J$7</f>
        <v>364.59731543624156</v>
      </c>
      <c r="AF7" s="203">
        <f>$H$7</f>
        <v>370.82214765100673</v>
      </c>
      <c r="AG7" s="204">
        <f>$I$7</f>
        <v>367.26510067114094</v>
      </c>
      <c r="AH7" s="205">
        <f>$J$7</f>
        <v>364.59731543624156</v>
      </c>
      <c r="AI7" s="203">
        <f>$H$7</f>
        <v>370.82214765100673</v>
      </c>
      <c r="AJ7" s="204">
        <f>$I$7</f>
        <v>367.26510067114094</v>
      </c>
      <c r="AK7" s="205">
        <f>$J$7</f>
        <v>364.59731543624156</v>
      </c>
      <c r="AL7" s="181"/>
      <c r="AM7" s="206">
        <f t="shared" si="0"/>
        <v>342.11681534540003</v>
      </c>
      <c r="AN7" s="207">
        <f t="shared" si="1"/>
        <v>370.82214765100673</v>
      </c>
      <c r="AO7" s="208">
        <f t="shared" si="2"/>
        <v>382.84410149641002</v>
      </c>
      <c r="AP7" s="206">
        <f t="shared" si="3"/>
        <v>360.46189542725</v>
      </c>
      <c r="AQ7" s="207">
        <f t="shared" si="4"/>
        <v>367.26510067114094</v>
      </c>
      <c r="AR7" s="208">
        <f t="shared" si="5"/>
        <v>375.87443190614198</v>
      </c>
      <c r="AS7" s="206">
        <f t="shared" si="6"/>
        <v>364.59731543624156</v>
      </c>
      <c r="AT7" s="207">
        <f t="shared" si="7"/>
        <v>364.59731543624156</v>
      </c>
      <c r="AU7" s="208">
        <f t="shared" si="8"/>
        <v>397.06839792379998</v>
      </c>
    </row>
    <row r="8" spans="2:47" x14ac:dyDescent="0.3">
      <c r="B8" s="338"/>
      <c r="C8" s="196" t="s">
        <v>61</v>
      </c>
      <c r="D8" s="197">
        <f>'GHGI 23 &amp; BR5 Projections'!C9</f>
        <v>116.4</v>
      </c>
      <c r="E8" s="198">
        <f>'GHGI 23 &amp; BR5 Projections'!D9</f>
        <v>144.69999999999999</v>
      </c>
      <c r="F8" s="198">
        <f>'GHGI 23 &amp; BR5 Projections'!E9</f>
        <v>157.9</v>
      </c>
      <c r="G8" s="199">
        <f>'GHGI 23 &amp; BR5 Projections'!F9</f>
        <v>175.1</v>
      </c>
      <c r="H8" s="197">
        <f>'GHGI 23 &amp; BR5 Projections'!G9</f>
        <v>149.59</v>
      </c>
      <c r="I8" s="198">
        <f>'GHGI 23 &amp; BR5 Projections'!H9</f>
        <v>153.47999999999999</v>
      </c>
      <c r="J8" s="198">
        <f>'GHGI 23 &amp; BR5 Projections'!I9</f>
        <v>123.83</v>
      </c>
      <c r="K8" s="203">
        <f>$H$8</f>
        <v>149.59</v>
      </c>
      <c r="L8" s="204">
        <f>$I$8</f>
        <v>153.47999999999999</v>
      </c>
      <c r="M8" s="205">
        <f>$J$8</f>
        <v>123.83</v>
      </c>
      <c r="N8" s="203">
        <f>$H$8</f>
        <v>149.59</v>
      </c>
      <c r="O8" s="204">
        <f>$I$8</f>
        <v>153.47999999999999</v>
      </c>
      <c r="P8" s="205">
        <f>$J$8</f>
        <v>123.83</v>
      </c>
      <c r="Q8" s="203">
        <f>$H$8</f>
        <v>149.59</v>
      </c>
      <c r="R8" s="204">
        <f>$I$8</f>
        <v>153.47999999999999</v>
      </c>
      <c r="S8" s="205">
        <f>$J$8</f>
        <v>123.83</v>
      </c>
      <c r="T8" s="203">
        <f>$H$8</f>
        <v>149.59</v>
      </c>
      <c r="U8" s="204">
        <f>$I$8</f>
        <v>153.47999999999999</v>
      </c>
      <c r="V8" s="205">
        <f>$J$8</f>
        <v>123.83</v>
      </c>
      <c r="W8" s="203">
        <f>$H$8</f>
        <v>149.59</v>
      </c>
      <c r="X8" s="204">
        <f>$I$8</f>
        <v>153.47999999999999</v>
      </c>
      <c r="Y8" s="205">
        <f>$J$8</f>
        <v>123.83</v>
      </c>
      <c r="Z8" s="200">
        <v>150.439916248217</v>
      </c>
      <c r="AA8" s="201">
        <v>118.295876703644</v>
      </c>
      <c r="AB8" s="202">
        <v>83.090833837750594</v>
      </c>
      <c r="AC8" s="203">
        <f>$H$8</f>
        <v>149.59</v>
      </c>
      <c r="AD8" s="204">
        <f>$I$8</f>
        <v>153.47999999999999</v>
      </c>
      <c r="AE8" s="205">
        <f>$J$8</f>
        <v>123.83</v>
      </c>
      <c r="AF8" s="203">
        <f>$H$8</f>
        <v>149.59</v>
      </c>
      <c r="AG8" s="204">
        <f>$I$8</f>
        <v>153.47999999999999</v>
      </c>
      <c r="AH8" s="205">
        <f>$J$8</f>
        <v>123.83</v>
      </c>
      <c r="AI8" s="203">
        <f>$H$8</f>
        <v>149.59</v>
      </c>
      <c r="AJ8" s="204">
        <f>$I$8</f>
        <v>153.47999999999999</v>
      </c>
      <c r="AK8" s="205">
        <f>$J$8</f>
        <v>123.83</v>
      </c>
      <c r="AL8" s="181"/>
      <c r="AM8" s="206">
        <f t="shared" si="0"/>
        <v>149.59</v>
      </c>
      <c r="AN8" s="207">
        <f t="shared" si="1"/>
        <v>149.59</v>
      </c>
      <c r="AO8" s="208">
        <f t="shared" si="2"/>
        <v>150.439916248217</v>
      </c>
      <c r="AP8" s="206">
        <f t="shared" si="3"/>
        <v>118.295876703644</v>
      </c>
      <c r="AQ8" s="207">
        <f t="shared" si="4"/>
        <v>153.47999999999999</v>
      </c>
      <c r="AR8" s="208">
        <f t="shared" si="5"/>
        <v>153.47999999999999</v>
      </c>
      <c r="AS8" s="206">
        <f t="shared" si="6"/>
        <v>83.090833837750594</v>
      </c>
      <c r="AT8" s="207">
        <f t="shared" si="7"/>
        <v>123.83</v>
      </c>
      <c r="AU8" s="208">
        <f t="shared" si="8"/>
        <v>123.83</v>
      </c>
    </row>
    <row r="9" spans="2:47" x14ac:dyDescent="0.3">
      <c r="B9" s="338"/>
      <c r="C9" s="196" t="s">
        <v>62</v>
      </c>
      <c r="D9" s="197">
        <f>'GHGI 23 &amp; BR5 Projections'!C10</f>
        <v>6.1</v>
      </c>
      <c r="E9" s="198">
        <f>'GHGI 23 &amp; BR5 Projections'!D10</f>
        <v>4.3</v>
      </c>
      <c r="F9" s="198">
        <f>'GHGI 23 &amp; BR5 Projections'!E10</f>
        <v>4.7</v>
      </c>
      <c r="G9" s="199">
        <f>'GHGI 23 &amp; BR5 Projections'!F10</f>
        <v>3.5</v>
      </c>
      <c r="H9" s="197">
        <f>'GHGI 23 &amp; BR5 Projections'!G10</f>
        <v>5</v>
      </c>
      <c r="I9" s="198">
        <f>'GHGI 23 &amp; BR5 Projections'!H10</f>
        <v>5</v>
      </c>
      <c r="J9" s="198">
        <f>'GHGI 23 &amp; BR5 Projections'!I10</f>
        <v>5</v>
      </c>
      <c r="K9" s="203">
        <f>$H$9</f>
        <v>5</v>
      </c>
      <c r="L9" s="204">
        <f>$I$9</f>
        <v>5</v>
      </c>
      <c r="M9" s="205">
        <f>$J$9</f>
        <v>5</v>
      </c>
      <c r="N9" s="203">
        <f>$H$9</f>
        <v>5</v>
      </c>
      <c r="O9" s="204">
        <f>$I$9</f>
        <v>5</v>
      </c>
      <c r="P9" s="205">
        <f>$J$9</f>
        <v>5</v>
      </c>
      <c r="Q9" s="203">
        <f>$H$9</f>
        <v>5</v>
      </c>
      <c r="R9" s="204">
        <f>$I$9</f>
        <v>5</v>
      </c>
      <c r="S9" s="205">
        <f>$J$9</f>
        <v>5</v>
      </c>
      <c r="T9" s="203">
        <f>$H$9</f>
        <v>5</v>
      </c>
      <c r="U9" s="204">
        <f>$I$9</f>
        <v>5</v>
      </c>
      <c r="V9" s="205">
        <f>$J$9</f>
        <v>5</v>
      </c>
      <c r="W9" s="203">
        <f>$H$9</f>
        <v>5</v>
      </c>
      <c r="X9" s="204">
        <f>$I$9</f>
        <v>5</v>
      </c>
      <c r="Y9" s="205">
        <f>$J$9</f>
        <v>5</v>
      </c>
      <c r="Z9" s="200">
        <v>4.3871697994735399</v>
      </c>
      <c r="AA9" s="201">
        <v>4.7312579114442803</v>
      </c>
      <c r="AB9" s="202">
        <v>5.1056099149243597</v>
      </c>
      <c r="AC9" s="203">
        <f>$H$9</f>
        <v>5</v>
      </c>
      <c r="AD9" s="204">
        <f>$I$9</f>
        <v>5</v>
      </c>
      <c r="AE9" s="205">
        <f>$J$9</f>
        <v>5</v>
      </c>
      <c r="AF9" s="203">
        <f>$H$9</f>
        <v>5</v>
      </c>
      <c r="AG9" s="204">
        <f>$I$9</f>
        <v>5</v>
      </c>
      <c r="AH9" s="205">
        <f>$J$9</f>
        <v>5</v>
      </c>
      <c r="AI9" s="203">
        <f>$H$9</f>
        <v>5</v>
      </c>
      <c r="AJ9" s="204">
        <f>$I$9</f>
        <v>5</v>
      </c>
      <c r="AK9" s="205">
        <f>$J$9</f>
        <v>5</v>
      </c>
      <c r="AL9" s="181"/>
      <c r="AM9" s="206">
        <f t="shared" si="0"/>
        <v>4.3871697994735399</v>
      </c>
      <c r="AN9" s="207">
        <f t="shared" si="1"/>
        <v>5</v>
      </c>
      <c r="AO9" s="208">
        <f t="shared" si="2"/>
        <v>5</v>
      </c>
      <c r="AP9" s="206">
        <f t="shared" si="3"/>
        <v>4.7312579114442803</v>
      </c>
      <c r="AQ9" s="207">
        <f t="shared" si="4"/>
        <v>5</v>
      </c>
      <c r="AR9" s="208">
        <f t="shared" si="5"/>
        <v>5</v>
      </c>
      <c r="AS9" s="206">
        <f t="shared" si="6"/>
        <v>5</v>
      </c>
      <c r="AT9" s="207">
        <f t="shared" si="7"/>
        <v>5</v>
      </c>
      <c r="AU9" s="208">
        <f t="shared" si="8"/>
        <v>5.1056099149243597</v>
      </c>
    </row>
    <row r="10" spans="2:47" x14ac:dyDescent="0.3">
      <c r="B10" s="338"/>
      <c r="C10" s="196" t="s">
        <v>63</v>
      </c>
      <c r="D10" s="197">
        <f>'GHGI 23 &amp; BR5 Projections'!C11</f>
        <v>15.5</v>
      </c>
      <c r="E10" s="198">
        <f>'GHGI 23 &amp; BR5 Projections'!D11</f>
        <v>9.6</v>
      </c>
      <c r="F10" s="198">
        <f>'GHGI 23 &amp; BR5 Projections'!E11</f>
        <v>7.1</v>
      </c>
      <c r="G10" s="199">
        <f>'GHGI 23 &amp; BR5 Projections'!F11</f>
        <v>8</v>
      </c>
      <c r="H10" s="197">
        <f>'GHGI 23 &amp; BR5 Projections'!G11</f>
        <v>5.1535087719298245</v>
      </c>
      <c r="I10" s="198">
        <f>'GHGI 23 &amp; BR5 Projections'!H11</f>
        <v>4.1228070175438596</v>
      </c>
      <c r="J10" s="198">
        <f>'GHGI 23 &amp; BR5 Projections'!I11</f>
        <v>4.1228070175438596</v>
      </c>
      <c r="K10" s="203">
        <f>$H$10</f>
        <v>5.1535087719298245</v>
      </c>
      <c r="L10" s="204">
        <f>$I$10</f>
        <v>4.1228070175438596</v>
      </c>
      <c r="M10" s="205">
        <f>$J$10</f>
        <v>4.1228070175438596</v>
      </c>
      <c r="N10" s="203">
        <f>$H$10</f>
        <v>5.1535087719298245</v>
      </c>
      <c r="O10" s="204">
        <f>$I$10</f>
        <v>4.1228070175438596</v>
      </c>
      <c r="P10" s="205">
        <f>$J$10</f>
        <v>4.1228070175438596</v>
      </c>
      <c r="Q10" s="203">
        <f>$H$10</f>
        <v>5.1535087719298245</v>
      </c>
      <c r="R10" s="204">
        <f>$I$10</f>
        <v>4.1228070175438596</v>
      </c>
      <c r="S10" s="205">
        <f>$J$10</f>
        <v>4.1228070175438596</v>
      </c>
      <c r="T10" s="203">
        <f>$H$10</f>
        <v>5.1535087719298245</v>
      </c>
      <c r="U10" s="204">
        <f>$I$10</f>
        <v>4.1228070175438596</v>
      </c>
      <c r="V10" s="205">
        <f>$J$10</f>
        <v>4.1228070175438596</v>
      </c>
      <c r="W10" s="203">
        <f>$H$10</f>
        <v>5.1535087719298245</v>
      </c>
      <c r="X10" s="204">
        <f>$I$10</f>
        <v>4.1228070175438596</v>
      </c>
      <c r="Y10" s="205">
        <f>$J$10</f>
        <v>4.1228070175438596</v>
      </c>
      <c r="Z10" s="200">
        <v>5.3107802085169702</v>
      </c>
      <c r="AA10" s="201">
        <v>5.25254417596756</v>
      </c>
      <c r="AB10" s="202">
        <v>5.3261829961328804</v>
      </c>
      <c r="AC10" s="203">
        <f>$H$10</f>
        <v>5.1535087719298245</v>
      </c>
      <c r="AD10" s="204">
        <f>$I$10</f>
        <v>4.1228070175438596</v>
      </c>
      <c r="AE10" s="205">
        <f>$J$10</f>
        <v>4.1228070175438596</v>
      </c>
      <c r="AF10" s="203">
        <f>$H$10</f>
        <v>5.1535087719298245</v>
      </c>
      <c r="AG10" s="204">
        <f>$I$10</f>
        <v>4.1228070175438596</v>
      </c>
      <c r="AH10" s="205">
        <f>$J$10</f>
        <v>4.1228070175438596</v>
      </c>
      <c r="AI10" s="203">
        <f>$H$10</f>
        <v>5.1535087719298245</v>
      </c>
      <c r="AJ10" s="204">
        <f>$I$10</f>
        <v>4.1228070175438596</v>
      </c>
      <c r="AK10" s="205">
        <f>$J$10</f>
        <v>4.1228070175438596</v>
      </c>
      <c r="AL10" s="181"/>
      <c r="AM10" s="206">
        <f t="shared" si="0"/>
        <v>5.1535087719298245</v>
      </c>
      <c r="AN10" s="207">
        <f t="shared" si="1"/>
        <v>5.1535087719298245</v>
      </c>
      <c r="AO10" s="208">
        <f t="shared" si="2"/>
        <v>5.3107802085169702</v>
      </c>
      <c r="AP10" s="206">
        <f t="shared" si="3"/>
        <v>4.1228070175438596</v>
      </c>
      <c r="AQ10" s="207">
        <f t="shared" si="4"/>
        <v>4.1228070175438596</v>
      </c>
      <c r="AR10" s="208">
        <f t="shared" si="5"/>
        <v>5.25254417596756</v>
      </c>
      <c r="AS10" s="206">
        <f t="shared" si="6"/>
        <v>4.1228070175438596</v>
      </c>
      <c r="AT10" s="207">
        <f t="shared" si="7"/>
        <v>4.1228070175438596</v>
      </c>
      <c r="AU10" s="208">
        <f t="shared" si="8"/>
        <v>5.3261829961328804</v>
      </c>
    </row>
    <row r="11" spans="2:47" x14ac:dyDescent="0.3">
      <c r="B11" s="338"/>
      <c r="C11" s="196" t="s">
        <v>64</v>
      </c>
      <c r="D11" s="197">
        <f>'GHGI 23 &amp; BR5 Projections'!C12</f>
        <v>0.4</v>
      </c>
      <c r="E11" s="198">
        <f>'GHGI 23 &amp; BR5 Projections'!D12</f>
        <v>0.4</v>
      </c>
      <c r="F11" s="198">
        <f>'GHGI 23 &amp; BR5 Projections'!E12</f>
        <v>0.5</v>
      </c>
      <c r="G11" s="199">
        <f>'GHGI 23 &amp; BR5 Projections'!F12</f>
        <v>0.6</v>
      </c>
      <c r="H11" s="197">
        <f>'GHGI 23 &amp; BR5 Projections'!G12</f>
        <v>0.93604651162790697</v>
      </c>
      <c r="I11" s="198">
        <f>'GHGI 23 &amp; BR5 Projections'!H12</f>
        <v>0.93604651162790697</v>
      </c>
      <c r="J11" s="198">
        <f>'GHGI 23 &amp; BR5 Projections'!I12</f>
        <v>0.93604651162790697</v>
      </c>
      <c r="K11" s="203">
        <f>$H$11</f>
        <v>0.93604651162790697</v>
      </c>
      <c r="L11" s="204">
        <f>$I$11</f>
        <v>0.93604651162790697</v>
      </c>
      <c r="M11" s="205">
        <f>$J$11</f>
        <v>0.93604651162790697</v>
      </c>
      <c r="N11" s="203">
        <f>$H$11</f>
        <v>0.93604651162790697</v>
      </c>
      <c r="O11" s="204">
        <f>$I$11</f>
        <v>0.93604651162790697</v>
      </c>
      <c r="P11" s="205">
        <f>$J$11</f>
        <v>0.93604651162790697</v>
      </c>
      <c r="Q11" s="203">
        <f>$H$11</f>
        <v>0.93604651162790697</v>
      </c>
      <c r="R11" s="204">
        <f>$I$11</f>
        <v>0.93604651162790697</v>
      </c>
      <c r="S11" s="205">
        <f>$J$11</f>
        <v>0.93604651162790697</v>
      </c>
      <c r="T11" s="203">
        <f>$H$11</f>
        <v>0.93604651162790697</v>
      </c>
      <c r="U11" s="204">
        <f>$I$11</f>
        <v>0.93604651162790697</v>
      </c>
      <c r="V11" s="205">
        <f>$J$11</f>
        <v>0.93604651162790697</v>
      </c>
      <c r="W11" s="203">
        <f>$H$11</f>
        <v>0.93604651162790697</v>
      </c>
      <c r="X11" s="204">
        <f>$I$11</f>
        <v>0.93604651162790697</v>
      </c>
      <c r="Y11" s="205">
        <f>$J$11</f>
        <v>0.93604651162790697</v>
      </c>
      <c r="Z11" s="200">
        <v>0.61630029377252604</v>
      </c>
      <c r="AA11" s="201">
        <v>0.68503600967357303</v>
      </c>
      <c r="AB11" s="202">
        <v>0.76217412256737405</v>
      </c>
      <c r="AC11" s="203">
        <f>$H$11</f>
        <v>0.93604651162790697</v>
      </c>
      <c r="AD11" s="204">
        <f>$I$11</f>
        <v>0.93604651162790697</v>
      </c>
      <c r="AE11" s="205">
        <f>$J$11</f>
        <v>0.93604651162790697</v>
      </c>
      <c r="AF11" s="203">
        <f>$H$11</f>
        <v>0.93604651162790697</v>
      </c>
      <c r="AG11" s="204">
        <f>$I$11</f>
        <v>0.93604651162790697</v>
      </c>
      <c r="AH11" s="205">
        <f>$J$11</f>
        <v>0.93604651162790697</v>
      </c>
      <c r="AI11" s="203">
        <f>$H$11</f>
        <v>0.93604651162790697</v>
      </c>
      <c r="AJ11" s="204">
        <f>$I$11</f>
        <v>0.93604651162790697</v>
      </c>
      <c r="AK11" s="205">
        <f>$J$11</f>
        <v>0.93604651162790697</v>
      </c>
      <c r="AL11" s="181"/>
      <c r="AM11" s="206">
        <f t="shared" si="0"/>
        <v>0.61630029377252604</v>
      </c>
      <c r="AN11" s="207">
        <f t="shared" si="1"/>
        <v>0.93604651162790697</v>
      </c>
      <c r="AO11" s="208">
        <f t="shared" si="2"/>
        <v>0.93604651162790697</v>
      </c>
      <c r="AP11" s="206">
        <f t="shared" si="3"/>
        <v>0.68503600967357303</v>
      </c>
      <c r="AQ11" s="207">
        <f t="shared" si="4"/>
        <v>0.93604651162790697</v>
      </c>
      <c r="AR11" s="208">
        <f t="shared" si="5"/>
        <v>0.93604651162790697</v>
      </c>
      <c r="AS11" s="206">
        <f t="shared" si="6"/>
        <v>0.76217412256737405</v>
      </c>
      <c r="AT11" s="207">
        <f t="shared" si="7"/>
        <v>0.93604651162790697</v>
      </c>
      <c r="AU11" s="208">
        <f t="shared" si="8"/>
        <v>0.93604651162790697</v>
      </c>
    </row>
    <row r="12" spans="2:47" ht="15" thickBot="1" x14ac:dyDescent="0.35">
      <c r="B12" s="339"/>
      <c r="C12" s="209" t="s">
        <v>65</v>
      </c>
      <c r="D12" s="210">
        <f>'GHGI 23 &amp; BR5 Projections'!C13</f>
        <v>7477.4</v>
      </c>
      <c r="E12" s="211">
        <f>'GHGI 23 &amp; BR5 Projections'!D13</f>
        <v>7058.2</v>
      </c>
      <c r="F12" s="211">
        <f>'GHGI 23 &amp; BR5 Projections'!E13</f>
        <v>6737.4</v>
      </c>
      <c r="G12" s="212">
        <f>'GHGI 23 &amp; BR5 Projections'!F13</f>
        <v>6340.2</v>
      </c>
      <c r="H12" s="210">
        <f>'GHGI 23 &amp; BR5 Projections'!G13</f>
        <v>6148.8617029345642</v>
      </c>
      <c r="I12" s="211">
        <f>'GHGI 23 &amp; BR5 Projections'!H13</f>
        <v>6069.1639542003122</v>
      </c>
      <c r="J12" s="211">
        <f>'GHGI 23 &amp; BR5 Projections'!I13</f>
        <v>5964.6061689654134</v>
      </c>
      <c r="K12" s="210">
        <f>SUM(K5:K11)</f>
        <v>5718.8938577497574</v>
      </c>
      <c r="L12" s="211">
        <f t="shared" ref="L12:AK12" si="9">SUM(L5:L11)</f>
        <v>4844.3739121760227</v>
      </c>
      <c r="M12" s="212">
        <f t="shared" si="9"/>
        <v>4297.6122112185712</v>
      </c>
      <c r="N12" s="210">
        <f t="shared" si="9"/>
        <v>5396.5017029345645</v>
      </c>
      <c r="O12" s="211">
        <f t="shared" si="9"/>
        <v>4753.8039542003125</v>
      </c>
      <c r="P12" s="212">
        <f t="shared" si="9"/>
        <v>4451.4861689654135</v>
      </c>
      <c r="Q12" s="210">
        <f t="shared" si="9"/>
        <v>5350.1645845337553</v>
      </c>
      <c r="R12" s="211">
        <f t="shared" si="9"/>
        <v>4836.2779892278495</v>
      </c>
      <c r="S12" s="212">
        <f t="shared" si="9"/>
        <v>4498.5027128102311</v>
      </c>
      <c r="T12" s="210">
        <f t="shared" si="9"/>
        <v>5528.1117029345633</v>
      </c>
      <c r="U12" s="211">
        <f t="shared" si="9"/>
        <v>5240.7539542003124</v>
      </c>
      <c r="V12" s="212">
        <f t="shared" si="9"/>
        <v>4613.2861689654137</v>
      </c>
      <c r="W12" s="210">
        <f t="shared" si="9"/>
        <v>5757.9241949345642</v>
      </c>
      <c r="X12" s="211">
        <f t="shared" si="9"/>
        <v>5039.7767302003122</v>
      </c>
      <c r="Y12" s="212">
        <f t="shared" si="9"/>
        <v>4575.104638965413</v>
      </c>
      <c r="Z12" s="210">
        <f t="shared" si="9"/>
        <v>5845.4664875708113</v>
      </c>
      <c r="AA12" s="211">
        <f t="shared" si="9"/>
        <v>4877.3689072176221</v>
      </c>
      <c r="AB12" s="212">
        <f t="shared" si="9"/>
        <v>4684.8435000247173</v>
      </c>
      <c r="AC12" s="210">
        <f>SUM(AC5:AC11)</f>
        <v>5722.4180700561237</v>
      </c>
      <c r="AD12" s="211">
        <f>SUM(AD5:AD11)</f>
        <v>5182.7784681934027</v>
      </c>
      <c r="AE12" s="212">
        <f>SUM(AE5:AE11)</f>
        <v>4385.7983208949736</v>
      </c>
      <c r="AF12" s="210">
        <f t="shared" si="9"/>
        <v>6034.3617029345642</v>
      </c>
      <c r="AG12" s="211">
        <f t="shared" si="9"/>
        <v>4955.1639542003122</v>
      </c>
      <c r="AH12" s="212">
        <f t="shared" si="9"/>
        <v>3990.606168965413</v>
      </c>
      <c r="AI12" s="210">
        <f t="shared" si="9"/>
        <v>5390.2713769345646</v>
      </c>
      <c r="AJ12" s="211">
        <f t="shared" si="9"/>
        <v>4755.8448492003126</v>
      </c>
      <c r="AK12" s="212">
        <f t="shared" si="9"/>
        <v>4459.2755589654134</v>
      </c>
      <c r="AL12" s="181"/>
      <c r="AM12" s="210">
        <f t="shared" si="0"/>
        <v>5350.1645845337553</v>
      </c>
      <c r="AN12" s="211">
        <f t="shared" si="1"/>
        <v>5718.8938577497574</v>
      </c>
      <c r="AO12" s="212">
        <f t="shared" si="2"/>
        <v>6034.3617029345642</v>
      </c>
      <c r="AP12" s="210">
        <f t="shared" si="3"/>
        <v>4753.8039542003125</v>
      </c>
      <c r="AQ12" s="211">
        <f t="shared" si="4"/>
        <v>4877.3689072176221</v>
      </c>
      <c r="AR12" s="212">
        <f t="shared" si="5"/>
        <v>5240.7539542003124</v>
      </c>
      <c r="AS12" s="210">
        <f t="shared" si="6"/>
        <v>3990.606168965413</v>
      </c>
      <c r="AT12" s="211">
        <f t="shared" si="7"/>
        <v>4459.2755589654134</v>
      </c>
      <c r="AU12" s="212">
        <f t="shared" si="8"/>
        <v>4684.8435000247173</v>
      </c>
    </row>
    <row r="13" spans="2:47" x14ac:dyDescent="0.3">
      <c r="B13" s="338" t="s">
        <v>113</v>
      </c>
      <c r="C13" s="213" t="s">
        <v>67</v>
      </c>
      <c r="D13" s="214">
        <f>'GHGI 23 &amp; BR5 Projections'!C14</f>
        <v>-781.1</v>
      </c>
      <c r="E13" s="215">
        <f>'GHGI 23 &amp; BR5 Projections'!D14</f>
        <v>-751</v>
      </c>
      <c r="F13" s="215">
        <f>'GHGI 23 &amp; BR5 Projections'!E14</f>
        <v>-671.9</v>
      </c>
      <c r="G13" s="216">
        <f>'GHGI 23 &amp; BR5 Projections'!F14</f>
        <v>-754.2</v>
      </c>
      <c r="H13" s="214">
        <f>'GHGI 23 &amp; BR5 Projections'!G15</f>
        <v>-725</v>
      </c>
      <c r="I13" s="215">
        <f>'GHGI 23 &amp; BR5 Projections'!H15</f>
        <v>-708.5</v>
      </c>
      <c r="J13" s="215">
        <f>'GHGI 23 &amp; BR5 Projections'!I15</f>
        <v>-724</v>
      </c>
      <c r="K13" s="217">
        <v>-738.38192500000002</v>
      </c>
      <c r="L13" s="218">
        <v>-742.3270665</v>
      </c>
      <c r="M13" s="219">
        <v>-708.38831999999991</v>
      </c>
      <c r="N13" s="217">
        <f>'GCAM-CGS'!E2</f>
        <v>-754.92959620462705</v>
      </c>
      <c r="O13" s="218">
        <f>'GCAM-CGS'!F2</f>
        <v>-754.0458800851178</v>
      </c>
      <c r="P13" s="219">
        <f>'GCAM-CGS'!G2</f>
        <v>-751.71753902945318</v>
      </c>
      <c r="Q13" s="217">
        <v>-994.03846003502804</v>
      </c>
      <c r="R13" s="218">
        <v>-857.24608210315398</v>
      </c>
      <c r="S13" s="219">
        <v>-841.85541836975301</v>
      </c>
      <c r="T13" s="217">
        <v>-744.21</v>
      </c>
      <c r="U13" s="218">
        <v>-749.61</v>
      </c>
      <c r="V13" s="219">
        <v>-755.05</v>
      </c>
      <c r="W13" s="203">
        <f>$H$13</f>
        <v>-725</v>
      </c>
      <c r="X13" s="204">
        <f>$I$13</f>
        <v>-708.5</v>
      </c>
      <c r="Y13" s="205">
        <f>$J$13</f>
        <v>-724</v>
      </c>
      <c r="Z13" s="217">
        <v>-810.94556211718805</v>
      </c>
      <c r="AA13" s="218">
        <v>-886.74357805924603</v>
      </c>
      <c r="AB13" s="219">
        <v>-903.30680465987098</v>
      </c>
      <c r="AC13" s="203">
        <f>$H$13</f>
        <v>-725</v>
      </c>
      <c r="AD13" s="204">
        <f>$I$13</f>
        <v>-708.5</v>
      </c>
      <c r="AE13" s="205">
        <f>$J$13</f>
        <v>-724</v>
      </c>
      <c r="AF13" s="217">
        <v>-752.83361676727998</v>
      </c>
      <c r="AG13" s="218">
        <v>-792.26893413823598</v>
      </c>
      <c r="AH13" s="219">
        <v>-646.13446706911805</v>
      </c>
      <c r="AI13" s="203">
        <f>$H$13</f>
        <v>-725</v>
      </c>
      <c r="AJ13" s="204">
        <f>$I$13</f>
        <v>-708.5</v>
      </c>
      <c r="AK13" s="205">
        <f>$J$13</f>
        <v>-724</v>
      </c>
      <c r="AL13" s="181"/>
      <c r="AM13" s="206">
        <f t="shared" si="0"/>
        <v>-994.03846003502804</v>
      </c>
      <c r="AN13" s="207">
        <f t="shared" si="1"/>
        <v>-744.21</v>
      </c>
      <c r="AO13" s="208">
        <f t="shared" si="2"/>
        <v>-725</v>
      </c>
      <c r="AP13" s="206">
        <f t="shared" si="3"/>
        <v>-886.74357805924603</v>
      </c>
      <c r="AQ13" s="207">
        <f t="shared" si="4"/>
        <v>-749.61</v>
      </c>
      <c r="AR13" s="208">
        <f t="shared" si="5"/>
        <v>-708.5</v>
      </c>
      <c r="AS13" s="206">
        <f t="shared" si="6"/>
        <v>-903.30680465987098</v>
      </c>
      <c r="AT13" s="207">
        <f t="shared" si="7"/>
        <v>-724</v>
      </c>
      <c r="AU13" s="208">
        <f t="shared" si="8"/>
        <v>-646.13446706911805</v>
      </c>
    </row>
    <row r="14" spans="2:47" ht="15" thickBot="1" x14ac:dyDescent="0.35">
      <c r="B14" s="339"/>
      <c r="C14" s="220" t="s">
        <v>68</v>
      </c>
      <c r="D14" s="221">
        <f>'GHGI 23 &amp; BR5 Projections'!C17</f>
        <v>6696.3</v>
      </c>
      <c r="E14" s="222">
        <f>'GHGI 23 &amp; BR5 Projections'!D17</f>
        <v>6307.2</v>
      </c>
      <c r="F14" s="222">
        <f>'GHGI 23 &amp; BR5 Projections'!E17</f>
        <v>6065.5</v>
      </c>
      <c r="G14" s="223">
        <f>'GHGI 23 &amp; BR5 Projections'!F17</f>
        <v>5586</v>
      </c>
      <c r="H14" s="221">
        <f>'GHGI 23 &amp; BR5 Projections'!G18</f>
        <v>5423.8617029345642</v>
      </c>
      <c r="I14" s="222">
        <f>'GHGI 23 &amp; BR5 Projections'!H18</f>
        <v>5360.6639542003122</v>
      </c>
      <c r="J14" s="222">
        <f>'GHGI 23 &amp; BR5 Projections'!I18</f>
        <v>5240.6061689654134</v>
      </c>
      <c r="K14" s="221">
        <f>SUM(K12:K13)</f>
        <v>4980.5119327497578</v>
      </c>
      <c r="L14" s="222">
        <f t="shared" ref="L14:AK14" si="10">SUM(L12:L13)</f>
        <v>4102.0468456760227</v>
      </c>
      <c r="M14" s="223">
        <f t="shared" si="10"/>
        <v>3589.2238912185712</v>
      </c>
      <c r="N14" s="221">
        <f t="shared" si="10"/>
        <v>4641.5721067299373</v>
      </c>
      <c r="O14" s="222">
        <f t="shared" si="10"/>
        <v>3999.7580741151946</v>
      </c>
      <c r="P14" s="223">
        <f t="shared" si="10"/>
        <v>3699.7686299359602</v>
      </c>
      <c r="Q14" s="221">
        <f t="shared" si="10"/>
        <v>4356.1261244987272</v>
      </c>
      <c r="R14" s="222">
        <f t="shared" si="10"/>
        <v>3979.0319071246954</v>
      </c>
      <c r="S14" s="223">
        <f t="shared" si="10"/>
        <v>3656.6472944404782</v>
      </c>
      <c r="T14" s="221">
        <f t="shared" si="10"/>
        <v>4783.9017029345632</v>
      </c>
      <c r="U14" s="222">
        <f t="shared" si="10"/>
        <v>4491.1439542003127</v>
      </c>
      <c r="V14" s="223">
        <f t="shared" si="10"/>
        <v>3858.2361689654135</v>
      </c>
      <c r="W14" s="210">
        <f t="shared" si="10"/>
        <v>5032.9241949345642</v>
      </c>
      <c r="X14" s="211">
        <f t="shared" si="10"/>
        <v>4331.2767302003122</v>
      </c>
      <c r="Y14" s="212">
        <f t="shared" si="10"/>
        <v>3851.104638965413</v>
      </c>
      <c r="Z14" s="210">
        <f t="shared" si="10"/>
        <v>5034.520925453623</v>
      </c>
      <c r="AA14" s="211">
        <f t="shared" si="10"/>
        <v>3990.6253291583762</v>
      </c>
      <c r="AB14" s="212">
        <f t="shared" si="10"/>
        <v>3781.5366953648463</v>
      </c>
      <c r="AC14" s="210">
        <f t="shared" si="10"/>
        <v>4997.4180700561237</v>
      </c>
      <c r="AD14" s="211">
        <f t="shared" si="10"/>
        <v>4474.2784681934027</v>
      </c>
      <c r="AE14" s="212">
        <f t="shared" si="10"/>
        <v>3661.7983208949736</v>
      </c>
      <c r="AF14" s="210">
        <f t="shared" si="10"/>
        <v>5281.5280861672845</v>
      </c>
      <c r="AG14" s="211">
        <f t="shared" si="10"/>
        <v>4162.8950200620766</v>
      </c>
      <c r="AH14" s="212">
        <f t="shared" si="10"/>
        <v>3344.4717018962947</v>
      </c>
      <c r="AI14" s="210">
        <f t="shared" si="10"/>
        <v>4665.2713769345646</v>
      </c>
      <c r="AJ14" s="211">
        <f t="shared" si="10"/>
        <v>4047.3448492003126</v>
      </c>
      <c r="AK14" s="212">
        <f t="shared" si="10"/>
        <v>3735.2755589654134</v>
      </c>
      <c r="AL14" s="181"/>
      <c r="AM14" s="210">
        <f t="shared" si="0"/>
        <v>4356.1261244987272</v>
      </c>
      <c r="AN14" s="211">
        <f t="shared" si="1"/>
        <v>4980.5119327497578</v>
      </c>
      <c r="AO14" s="212">
        <f t="shared" si="2"/>
        <v>5281.5280861672845</v>
      </c>
      <c r="AP14" s="210">
        <f t="shared" si="3"/>
        <v>3979.0319071246954</v>
      </c>
      <c r="AQ14" s="211">
        <f t="shared" si="4"/>
        <v>4102.0468456760227</v>
      </c>
      <c r="AR14" s="212">
        <f t="shared" si="5"/>
        <v>4491.1439542003127</v>
      </c>
      <c r="AS14" s="210">
        <f t="shared" si="6"/>
        <v>3344.4717018962947</v>
      </c>
      <c r="AT14" s="211">
        <f t="shared" si="7"/>
        <v>3699.7686299359602</v>
      </c>
      <c r="AU14" s="212">
        <f t="shared" si="8"/>
        <v>3858.2361689654135</v>
      </c>
    </row>
    <row r="15" spans="2:47" x14ac:dyDescent="0.3">
      <c r="B15" s="340" t="s">
        <v>114</v>
      </c>
      <c r="C15" s="186" t="s">
        <v>69</v>
      </c>
      <c r="D15" s="224">
        <f>'GHGI 23 &amp; BR5 Projections'!C23</f>
        <v>4385.49</v>
      </c>
      <c r="E15" s="225">
        <f>'GHGI 23 &amp; BR5 Projections'!D23</f>
        <v>4136.92</v>
      </c>
      <c r="F15" s="225">
        <f>'GHGI 23 &amp; BR5 Projections'!E23</f>
        <v>3807.66</v>
      </c>
      <c r="G15" s="226">
        <f>'GHGI 23 &amp; BR5 Projections'!F23</f>
        <v>3392.2900000000004</v>
      </c>
      <c r="H15" s="224">
        <f>H$12*($G15/$G$20)</f>
        <v>3289.9154705289889</v>
      </c>
      <c r="I15" s="225">
        <f t="shared" ref="H15:X19" si="11">I$12*($G15/$G$20)</f>
        <v>3247.2736175821233</v>
      </c>
      <c r="J15" s="225">
        <f t="shared" si="11"/>
        <v>3191.3305354593995</v>
      </c>
      <c r="K15" s="227">
        <f>K$12*($G15/$G$20)</f>
        <v>3059.8634813895342</v>
      </c>
      <c r="L15" s="228">
        <f t="shared" si="11"/>
        <v>2591.9562755962907</v>
      </c>
      <c r="M15" s="228">
        <f t="shared" si="11"/>
        <v>2299.4143604294263</v>
      </c>
      <c r="N15" s="227">
        <f>N$12*($G15/$G$20)</f>
        <v>2887.3692883265344</v>
      </c>
      <c r="O15" s="228">
        <f t="shared" si="11"/>
        <v>2543.4973054153147</v>
      </c>
      <c r="P15" s="228">
        <f t="shared" si="11"/>
        <v>2381.7437961136375</v>
      </c>
      <c r="Q15" s="227">
        <f>Q$12*($G15/$G$20)</f>
        <v>2862.576861687015</v>
      </c>
      <c r="R15" s="228">
        <f t="shared" si="11"/>
        <v>2587.6245954508913</v>
      </c>
      <c r="S15" s="228">
        <f t="shared" si="11"/>
        <v>2406.8997456924103</v>
      </c>
      <c r="T15" s="227">
        <f>T$12*($G15/$G$20)</f>
        <v>2957.7865128462654</v>
      </c>
      <c r="U15" s="228">
        <f t="shared" si="11"/>
        <v>2804.0372908258696</v>
      </c>
      <c r="V15" s="228">
        <f t="shared" si="11"/>
        <v>2468.3140181886511</v>
      </c>
      <c r="W15" s="227">
        <f>W$12*($G15/$G$20)</f>
        <v>3080.7464539343514</v>
      </c>
      <c r="X15" s="228">
        <f t="shared" si="11"/>
        <v>2696.5055052034982</v>
      </c>
      <c r="Y15" s="228">
        <f t="shared" ref="W15:Y19" si="12">Y$12*($G15/$G$20)</f>
        <v>2447.8851953749063</v>
      </c>
      <c r="Z15" s="229">
        <v>3112.9089354979901</v>
      </c>
      <c r="AA15" s="230">
        <v>2335.8835458868998</v>
      </c>
      <c r="AB15" s="231">
        <v>2332.54705151086</v>
      </c>
      <c r="AC15" s="227">
        <f>AC$12*($G15/$G$20)</f>
        <v>3061.7490922795319</v>
      </c>
      <c r="AD15" s="228">
        <f t="shared" ref="AC15:AE19" si="13">AD$12*($G15/$G$20)</f>
        <v>2773.0178180290527</v>
      </c>
      <c r="AE15" s="228">
        <f t="shared" si="13"/>
        <v>2346.5978653652583</v>
      </c>
      <c r="AF15" s="227">
        <f>AF$12*($G15/$G$20)</f>
        <v>3228.6528597280676</v>
      </c>
      <c r="AG15" s="228">
        <f t="shared" ref="AF15:AH19" si="14">AG$12*($G15/$G$20)</f>
        <v>2651.2338932832054</v>
      </c>
      <c r="AH15" s="228">
        <f t="shared" si="14"/>
        <v>2135.1524243588028</v>
      </c>
      <c r="AI15" s="227">
        <f>AI$12*($G15/$G$20)</f>
        <v>2884.0357858208504</v>
      </c>
      <c r="AJ15" s="228">
        <f t="shared" ref="AI15:AK19" si="15">AJ$12*($G15/$G$20)</f>
        <v>2544.5892753373282</v>
      </c>
      <c r="AK15" s="232">
        <f t="shared" si="15"/>
        <v>2385.9114674494153</v>
      </c>
      <c r="AL15" s="181"/>
      <c r="AM15" s="233">
        <f t="shared" si="0"/>
        <v>2862.576861687015</v>
      </c>
      <c r="AN15" s="234">
        <f t="shared" si="1"/>
        <v>3059.8634813895342</v>
      </c>
      <c r="AO15" s="235">
        <f t="shared" si="2"/>
        <v>3228.6528597280676</v>
      </c>
      <c r="AP15" s="233">
        <f t="shared" si="3"/>
        <v>2335.8835458868998</v>
      </c>
      <c r="AQ15" s="234">
        <f t="shared" si="4"/>
        <v>2591.9562755962907</v>
      </c>
      <c r="AR15" s="235">
        <f t="shared" si="5"/>
        <v>2804.0372908258696</v>
      </c>
      <c r="AS15" s="233">
        <f t="shared" si="6"/>
        <v>2135.1524243588028</v>
      </c>
      <c r="AT15" s="234">
        <f t="shared" si="7"/>
        <v>2381.7437961136375</v>
      </c>
      <c r="AU15" s="235">
        <f t="shared" si="8"/>
        <v>2468.3140181886511</v>
      </c>
    </row>
    <row r="16" spans="2:47" x14ac:dyDescent="0.3">
      <c r="B16" s="338"/>
      <c r="C16" s="196" t="s">
        <v>70</v>
      </c>
      <c r="D16" s="197">
        <f>'GHGI 23 &amp; BR5 Projections'!C24</f>
        <v>1966.01</v>
      </c>
      <c r="E16" s="198">
        <f>'GHGI 23 &amp; BR5 Projections'!D24</f>
        <v>1795.18</v>
      </c>
      <c r="F16" s="198">
        <f>'GHGI 23 &amp; BR5 Projections'!E24</f>
        <v>1789.14</v>
      </c>
      <c r="G16" s="199">
        <f>'GHGI 23 &amp; BR5 Projections'!F24</f>
        <v>1804.31</v>
      </c>
      <c r="H16" s="197">
        <f t="shared" si="11"/>
        <v>1749.858468064393</v>
      </c>
      <c r="I16" s="198">
        <f t="shared" si="11"/>
        <v>1727.1778830641251</v>
      </c>
      <c r="J16" s="198">
        <f t="shared" si="11"/>
        <v>1697.4225665950578</v>
      </c>
      <c r="K16" s="236">
        <f t="shared" si="11"/>
        <v>1627.4971414902473</v>
      </c>
      <c r="L16" s="237">
        <f t="shared" si="11"/>
        <v>1378.6240644582695</v>
      </c>
      <c r="M16" s="237">
        <f t="shared" si="11"/>
        <v>1223.0252498065961</v>
      </c>
      <c r="N16" s="236">
        <f t="shared" si="11"/>
        <v>1535.7499743891146</v>
      </c>
      <c r="O16" s="237">
        <f t="shared" si="11"/>
        <v>1352.8494389140983</v>
      </c>
      <c r="P16" s="237">
        <f t="shared" si="11"/>
        <v>1266.8150862001175</v>
      </c>
      <c r="Q16" s="236">
        <f t="shared" si="11"/>
        <v>1522.5632411469828</v>
      </c>
      <c r="R16" s="237">
        <f t="shared" si="11"/>
        <v>1376.3201064230941</v>
      </c>
      <c r="S16" s="237">
        <f t="shared" si="11"/>
        <v>1280.1951720372588</v>
      </c>
      <c r="T16" s="236">
        <f t="shared" si="11"/>
        <v>1573.203877909508</v>
      </c>
      <c r="U16" s="237">
        <f t="shared" si="11"/>
        <v>1491.426889862018</v>
      </c>
      <c r="V16" s="237">
        <f t="shared" si="11"/>
        <v>1312.8605355550276</v>
      </c>
      <c r="W16" s="236">
        <f t="shared" si="12"/>
        <v>1638.6044926283689</v>
      </c>
      <c r="X16" s="237">
        <f t="shared" si="12"/>
        <v>1434.2322879511255</v>
      </c>
      <c r="Y16" s="237">
        <f t="shared" si="12"/>
        <v>1301.994740092061</v>
      </c>
      <c r="Z16" s="200">
        <v>1636.8052259969099</v>
      </c>
      <c r="AA16" s="201">
        <v>1492.6608476410099</v>
      </c>
      <c r="AB16" s="202">
        <v>1346.0420396172699</v>
      </c>
      <c r="AC16" s="236">
        <f t="shared" si="13"/>
        <v>1628.5000706575447</v>
      </c>
      <c r="AD16" s="237">
        <f t="shared" si="13"/>
        <v>1474.9280808091289</v>
      </c>
      <c r="AE16" s="237">
        <f t="shared" si="13"/>
        <v>1248.1214738295339</v>
      </c>
      <c r="AF16" s="236">
        <f t="shared" si="14"/>
        <v>1717.2737712094042</v>
      </c>
      <c r="AG16" s="237">
        <f t="shared" si="14"/>
        <v>1410.1529721780332</v>
      </c>
      <c r="AH16" s="237">
        <f t="shared" si="14"/>
        <v>1135.6567011649452</v>
      </c>
      <c r="AI16" s="236">
        <f t="shared" si="15"/>
        <v>1533.9769326073003</v>
      </c>
      <c r="AJ16" s="237">
        <f t="shared" si="15"/>
        <v>1353.4302419262194</v>
      </c>
      <c r="AK16" s="238">
        <f t="shared" si="15"/>
        <v>1269.0318103209497</v>
      </c>
      <c r="AL16" s="181"/>
      <c r="AM16" s="206">
        <f t="shared" si="0"/>
        <v>1522.5632411469828</v>
      </c>
      <c r="AN16" s="207">
        <f t="shared" si="1"/>
        <v>1627.4971414902473</v>
      </c>
      <c r="AO16" s="208">
        <f t="shared" si="2"/>
        <v>1717.2737712094042</v>
      </c>
      <c r="AP16" s="206">
        <f t="shared" si="3"/>
        <v>1352.8494389140983</v>
      </c>
      <c r="AQ16" s="207">
        <f t="shared" si="4"/>
        <v>1410.1529721780332</v>
      </c>
      <c r="AR16" s="208">
        <f t="shared" si="5"/>
        <v>1492.6608476410099</v>
      </c>
      <c r="AS16" s="206">
        <f t="shared" si="6"/>
        <v>1135.6567011649452</v>
      </c>
      <c r="AT16" s="207">
        <f t="shared" si="7"/>
        <v>1269.0318103209497</v>
      </c>
      <c r="AU16" s="208">
        <f t="shared" si="8"/>
        <v>1346.0420396172699</v>
      </c>
    </row>
    <row r="17" spans="2:47" x14ac:dyDescent="0.3">
      <c r="B17" s="338"/>
      <c r="C17" s="196" t="s">
        <v>71</v>
      </c>
      <c r="D17" s="197">
        <f>'GHGI 23 &amp; BR5 Projections'!C25</f>
        <v>356.1</v>
      </c>
      <c r="E17" s="198">
        <f>'GHGI 23 &amp; BR5 Projections'!D25</f>
        <v>352</v>
      </c>
      <c r="F17" s="198">
        <f>'GHGI 23 &amp; BR5 Projections'!E25</f>
        <v>363.9</v>
      </c>
      <c r="G17" s="199">
        <f>'GHGI 23 &amp; BR5 Projections'!F25</f>
        <v>376.4</v>
      </c>
      <c r="H17" s="197">
        <f t="shared" si="11"/>
        <v>365.04077867962684</v>
      </c>
      <c r="I17" s="198">
        <f t="shared" si="11"/>
        <v>360.30934550345376</v>
      </c>
      <c r="J17" s="198">
        <f t="shared" si="11"/>
        <v>354.10204126030436</v>
      </c>
      <c r="K17" s="236">
        <f t="shared" si="11"/>
        <v>339.51478629333599</v>
      </c>
      <c r="L17" s="237">
        <f t="shared" si="11"/>
        <v>287.59697494448994</v>
      </c>
      <c r="M17" s="237">
        <f t="shared" si="11"/>
        <v>255.13725691660676</v>
      </c>
      <c r="N17" s="236">
        <f t="shared" si="11"/>
        <v>320.37526276530235</v>
      </c>
      <c r="O17" s="237">
        <f t="shared" si="11"/>
        <v>282.22008901312222</v>
      </c>
      <c r="P17" s="237">
        <f t="shared" si="11"/>
        <v>264.27232484757292</v>
      </c>
      <c r="Q17" s="236">
        <f t="shared" si="11"/>
        <v>317.62435721562497</v>
      </c>
      <c r="R17" s="237">
        <f t="shared" si="11"/>
        <v>287.11634256732634</v>
      </c>
      <c r="S17" s="237">
        <f t="shared" si="11"/>
        <v>267.06356599188842</v>
      </c>
      <c r="T17" s="236">
        <f t="shared" si="11"/>
        <v>328.18858158805239</v>
      </c>
      <c r="U17" s="237">
        <f t="shared" si="11"/>
        <v>311.12895308681078</v>
      </c>
      <c r="V17" s="237">
        <f t="shared" si="11"/>
        <v>273.87793981240054</v>
      </c>
      <c r="W17" s="236">
        <f t="shared" si="12"/>
        <v>341.83190861066998</v>
      </c>
      <c r="X17" s="237">
        <f t="shared" si="12"/>
        <v>299.19749554389415</v>
      </c>
      <c r="Y17" s="237">
        <f t="shared" si="12"/>
        <v>271.61120881148565</v>
      </c>
      <c r="Z17" s="200">
        <v>355.602191235183</v>
      </c>
      <c r="AA17" s="201">
        <v>310.51470834521302</v>
      </c>
      <c r="AB17" s="202">
        <v>274.55905739844201</v>
      </c>
      <c r="AC17" s="236">
        <f t="shared" si="13"/>
        <v>339.72400895383822</v>
      </c>
      <c r="AD17" s="237">
        <f t="shared" si="13"/>
        <v>307.68711009558007</v>
      </c>
      <c r="AE17" s="237">
        <f t="shared" si="13"/>
        <v>260.37262041968205</v>
      </c>
      <c r="AF17" s="236">
        <f t="shared" si="14"/>
        <v>358.24323286088293</v>
      </c>
      <c r="AG17" s="237">
        <f t="shared" si="14"/>
        <v>294.17427090012893</v>
      </c>
      <c r="AH17" s="237">
        <f t="shared" si="14"/>
        <v>236.91116400091187</v>
      </c>
      <c r="AI17" s="236">
        <f t="shared" si="15"/>
        <v>320.00538567839658</v>
      </c>
      <c r="AJ17" s="237">
        <f t="shared" si="15"/>
        <v>282.34125126005455</v>
      </c>
      <c r="AK17" s="238">
        <f t="shared" si="15"/>
        <v>264.73475921809745</v>
      </c>
      <c r="AL17" s="181"/>
      <c r="AM17" s="206">
        <f t="shared" si="0"/>
        <v>317.62435721562497</v>
      </c>
      <c r="AN17" s="207">
        <f t="shared" si="1"/>
        <v>339.51478629333599</v>
      </c>
      <c r="AO17" s="208">
        <f t="shared" si="2"/>
        <v>358.24323286088293</v>
      </c>
      <c r="AP17" s="206">
        <f t="shared" si="3"/>
        <v>282.22008901312222</v>
      </c>
      <c r="AQ17" s="207">
        <f t="shared" si="4"/>
        <v>294.17427090012893</v>
      </c>
      <c r="AR17" s="208">
        <f t="shared" si="5"/>
        <v>311.12895308681078</v>
      </c>
      <c r="AS17" s="206">
        <f t="shared" si="6"/>
        <v>236.91116400091187</v>
      </c>
      <c r="AT17" s="207">
        <f t="shared" si="7"/>
        <v>264.73475921809745</v>
      </c>
      <c r="AU17" s="208">
        <f t="shared" si="8"/>
        <v>274.55905739844201</v>
      </c>
    </row>
    <row r="18" spans="2:47" x14ac:dyDescent="0.3">
      <c r="B18" s="338"/>
      <c r="C18" s="196" t="s">
        <v>72</v>
      </c>
      <c r="D18" s="197">
        <f>'GHGI 23 &amp; BR5 Projections'!C26</f>
        <v>577.70000000000005</v>
      </c>
      <c r="E18" s="198">
        <f>'GHGI 23 &amp; BR5 Projections'!D26</f>
        <v>591</v>
      </c>
      <c r="F18" s="198">
        <f>'GHGI 23 &amp; BR5 Projections'!E26</f>
        <v>604.9</v>
      </c>
      <c r="G18" s="199">
        <f>'GHGI 23 &amp; BR5 Projections'!F26</f>
        <v>598.1</v>
      </c>
      <c r="H18" s="197">
        <f t="shared" si="11"/>
        <v>580.05018525049104</v>
      </c>
      <c r="I18" s="198">
        <f t="shared" si="11"/>
        <v>572.53193290546153</v>
      </c>
      <c r="J18" s="198">
        <f t="shared" si="11"/>
        <v>562.66851986659947</v>
      </c>
      <c r="K18" s="236">
        <f t="shared" si="11"/>
        <v>539.48935622222177</v>
      </c>
      <c r="L18" s="237">
        <f t="shared" si="11"/>
        <v>456.99189881588586</v>
      </c>
      <c r="M18" s="237">
        <f t="shared" si="11"/>
        <v>405.41337237466132</v>
      </c>
      <c r="N18" s="236">
        <f t="shared" si="11"/>
        <v>509.07663299661891</v>
      </c>
      <c r="O18" s="237">
        <f t="shared" si="11"/>
        <v>448.44802135692993</v>
      </c>
      <c r="P18" s="237">
        <f t="shared" si="11"/>
        <v>419.92900502479637</v>
      </c>
      <c r="Q18" s="236">
        <f t="shared" si="11"/>
        <v>504.70544115479623</v>
      </c>
      <c r="R18" s="237">
        <f t="shared" si="11"/>
        <v>456.22817345780527</v>
      </c>
      <c r="S18" s="237">
        <f t="shared" si="11"/>
        <v>424.36429016936364</v>
      </c>
      <c r="T18" s="236">
        <f t="shared" si="11"/>
        <v>521.49200490917679</v>
      </c>
      <c r="U18" s="237">
        <f t="shared" si="11"/>
        <v>494.38423709144934</v>
      </c>
      <c r="V18" s="237">
        <f t="shared" si="11"/>
        <v>435.19233741178732</v>
      </c>
      <c r="W18" s="236">
        <f t="shared" si="12"/>
        <v>543.17126604686962</v>
      </c>
      <c r="X18" s="237">
        <f t="shared" si="12"/>
        <v>475.42513837620373</v>
      </c>
      <c r="Y18" s="237">
        <f t="shared" si="12"/>
        <v>431.59049944248034</v>
      </c>
      <c r="Z18" s="200">
        <v>585.90199871076504</v>
      </c>
      <c r="AA18" s="201">
        <v>592.54004487936902</v>
      </c>
      <c r="AB18" s="202">
        <v>592.10472791789402</v>
      </c>
      <c r="AC18" s="236">
        <f t="shared" si="13"/>
        <v>539.82181125210059</v>
      </c>
      <c r="AD18" s="237">
        <f t="shared" si="13"/>
        <v>488.91514492073975</v>
      </c>
      <c r="AE18" s="237">
        <f t="shared" si="13"/>
        <v>413.73237054466483</v>
      </c>
      <c r="AF18" s="236">
        <f t="shared" si="14"/>
        <v>569.24887772076011</v>
      </c>
      <c r="AG18" s="237">
        <f t="shared" si="14"/>
        <v>467.44322907908378</v>
      </c>
      <c r="AH18" s="237">
        <f t="shared" si="14"/>
        <v>376.45209136276674</v>
      </c>
      <c r="AI18" s="236">
        <f t="shared" si="15"/>
        <v>508.48889791245756</v>
      </c>
      <c r="AJ18" s="237">
        <f t="shared" si="15"/>
        <v>448.64054829606437</v>
      </c>
      <c r="AK18" s="238">
        <f t="shared" si="15"/>
        <v>420.66381373098858</v>
      </c>
      <c r="AL18" s="181"/>
      <c r="AM18" s="206">
        <f t="shared" si="0"/>
        <v>504.70544115479623</v>
      </c>
      <c r="AN18" s="207">
        <f t="shared" si="1"/>
        <v>539.48935622222177</v>
      </c>
      <c r="AO18" s="208">
        <f t="shared" si="2"/>
        <v>585.90199871076504</v>
      </c>
      <c r="AP18" s="206">
        <f t="shared" si="3"/>
        <v>448.44802135692993</v>
      </c>
      <c r="AQ18" s="207">
        <f t="shared" si="4"/>
        <v>467.44322907908378</v>
      </c>
      <c r="AR18" s="208">
        <f t="shared" si="5"/>
        <v>592.54004487936902</v>
      </c>
      <c r="AS18" s="206">
        <f t="shared" si="6"/>
        <v>376.45209136276674</v>
      </c>
      <c r="AT18" s="207">
        <f t="shared" si="7"/>
        <v>420.66381373098858</v>
      </c>
      <c r="AU18" s="208">
        <f t="shared" si="8"/>
        <v>592.10472791789402</v>
      </c>
    </row>
    <row r="19" spans="2:47" x14ac:dyDescent="0.3">
      <c r="B19" s="338"/>
      <c r="C19" s="196" t="s">
        <v>73</v>
      </c>
      <c r="D19" s="197">
        <f>'GHGI 23 &amp; BR5 Projections'!C27</f>
        <v>192.1</v>
      </c>
      <c r="E19" s="198">
        <f>'GHGI 23 &amp; BR5 Projections'!D27</f>
        <v>183.1</v>
      </c>
      <c r="F19" s="198">
        <f>'GHGI 23 &amp; BR5 Projections'!E27</f>
        <v>171.7</v>
      </c>
      <c r="G19" s="199">
        <f>'GHGI 23 &amp; BR5 Projections'!F27</f>
        <v>169.2</v>
      </c>
      <c r="H19" s="197">
        <f t="shared" si="11"/>
        <v>164.09378255205328</v>
      </c>
      <c r="I19" s="198">
        <f t="shared" si="11"/>
        <v>161.96690026350791</v>
      </c>
      <c r="J19" s="198">
        <f t="shared" si="11"/>
        <v>159.17658177801141</v>
      </c>
      <c r="K19" s="236">
        <f t="shared" si="11"/>
        <v>152.61929288212659</v>
      </c>
      <c r="L19" s="237">
        <f t="shared" si="11"/>
        <v>129.28110563392053</v>
      </c>
      <c r="M19" s="237">
        <f t="shared" si="11"/>
        <v>114.68975523456393</v>
      </c>
      <c r="N19" s="236">
        <f t="shared" si="11"/>
        <v>144.01566009534847</v>
      </c>
      <c r="O19" s="237">
        <f t="shared" si="11"/>
        <v>126.86407827051084</v>
      </c>
      <c r="P19" s="237">
        <f t="shared" si="11"/>
        <v>118.79616728004605</v>
      </c>
      <c r="Q19" s="236">
        <f t="shared" si="11"/>
        <v>142.77906812137022</v>
      </c>
      <c r="R19" s="237">
        <f t="shared" si="11"/>
        <v>129.06505090964831</v>
      </c>
      <c r="S19" s="237">
        <f t="shared" si="11"/>
        <v>120.05089098253858</v>
      </c>
      <c r="T19" s="236">
        <f t="shared" si="11"/>
        <v>147.52791712194065</v>
      </c>
      <c r="U19" s="237">
        <f t="shared" si="11"/>
        <v>139.85924246091491</v>
      </c>
      <c r="V19" s="237">
        <f t="shared" si="11"/>
        <v>123.11410046827355</v>
      </c>
      <c r="W19" s="236">
        <f t="shared" si="12"/>
        <v>153.66088984305355</v>
      </c>
      <c r="X19" s="237">
        <f t="shared" si="12"/>
        <v>134.49579236457726</v>
      </c>
      <c r="Y19" s="237">
        <f t="shared" si="12"/>
        <v>122.09515550186869</v>
      </c>
      <c r="Z19" s="200">
        <v>154.248136129968</v>
      </c>
      <c r="AA19" s="201">
        <v>145.76976046513201</v>
      </c>
      <c r="AB19" s="202">
        <v>139.59062358025699</v>
      </c>
      <c r="AC19" s="236">
        <f t="shared" si="13"/>
        <v>152.71334302600803</v>
      </c>
      <c r="AD19" s="237">
        <f t="shared" si="13"/>
        <v>138.31205905465501</v>
      </c>
      <c r="AE19" s="237">
        <f t="shared" si="13"/>
        <v>117.04316518334272</v>
      </c>
      <c r="AF19" s="236">
        <f t="shared" si="14"/>
        <v>161.03813761971676</v>
      </c>
      <c r="AG19" s="237">
        <f t="shared" si="14"/>
        <v>132.23774345457443</v>
      </c>
      <c r="AH19" s="237">
        <f t="shared" si="14"/>
        <v>106.49672940742371</v>
      </c>
      <c r="AI19" s="236">
        <f t="shared" si="15"/>
        <v>143.84939228688816</v>
      </c>
      <c r="AJ19" s="237">
        <f t="shared" si="15"/>
        <v>126.91854334006702</v>
      </c>
      <c r="AK19" s="238">
        <f t="shared" si="15"/>
        <v>119.0040416038844</v>
      </c>
      <c r="AL19" s="181"/>
      <c r="AM19" s="206">
        <f t="shared" si="0"/>
        <v>142.77906812137022</v>
      </c>
      <c r="AN19" s="207">
        <f t="shared" si="1"/>
        <v>152.61929288212659</v>
      </c>
      <c r="AO19" s="208">
        <f t="shared" si="2"/>
        <v>161.03813761971676</v>
      </c>
      <c r="AP19" s="206">
        <f t="shared" si="3"/>
        <v>126.86407827051084</v>
      </c>
      <c r="AQ19" s="207">
        <f t="shared" si="4"/>
        <v>132.23774345457443</v>
      </c>
      <c r="AR19" s="208">
        <f t="shared" si="5"/>
        <v>145.76976046513201</v>
      </c>
      <c r="AS19" s="206">
        <f t="shared" si="6"/>
        <v>106.49672940742371</v>
      </c>
      <c r="AT19" s="207">
        <f t="shared" si="7"/>
        <v>119.0040416038844</v>
      </c>
      <c r="AU19" s="208">
        <f t="shared" si="8"/>
        <v>139.59062358025699</v>
      </c>
    </row>
    <row r="20" spans="2:47" ht="15" thickBot="1" x14ac:dyDescent="0.35">
      <c r="B20" s="339"/>
      <c r="C20" s="209" t="s">
        <v>65</v>
      </c>
      <c r="D20" s="210">
        <f>'GHGI 23 &amp; BR5 Projections'!C28</f>
        <v>7477.4</v>
      </c>
      <c r="E20" s="211">
        <f>'GHGI 23 &amp; BR5 Projections'!D28</f>
        <v>7058.2</v>
      </c>
      <c r="F20" s="211">
        <f>'GHGI 23 &amp; BR5 Projections'!E28</f>
        <v>6737.4</v>
      </c>
      <c r="G20" s="212">
        <f>'GHGI 23 &amp; BR5 Projections'!F28</f>
        <v>6340.2</v>
      </c>
      <c r="H20" s="210">
        <f>H12</f>
        <v>6148.8617029345642</v>
      </c>
      <c r="I20" s="211">
        <f t="shared" ref="I20:J20" si="16">I12</f>
        <v>6069.1639542003122</v>
      </c>
      <c r="J20" s="211">
        <f t="shared" si="16"/>
        <v>5964.6061689654134</v>
      </c>
      <c r="K20" s="210">
        <f>K12</f>
        <v>5718.8938577497574</v>
      </c>
      <c r="L20" s="211">
        <f t="shared" ref="L20:AK20" si="17">L12</f>
        <v>4844.3739121760227</v>
      </c>
      <c r="M20" s="212">
        <f t="shared" si="17"/>
        <v>4297.6122112185712</v>
      </c>
      <c r="N20" s="210">
        <f t="shared" si="17"/>
        <v>5396.5017029345645</v>
      </c>
      <c r="O20" s="211">
        <f t="shared" si="17"/>
        <v>4753.8039542003125</v>
      </c>
      <c r="P20" s="212">
        <f t="shared" si="17"/>
        <v>4451.4861689654135</v>
      </c>
      <c r="Q20" s="210">
        <f t="shared" si="17"/>
        <v>5350.1645845337553</v>
      </c>
      <c r="R20" s="211">
        <f t="shared" si="17"/>
        <v>4836.2779892278495</v>
      </c>
      <c r="S20" s="212">
        <f t="shared" si="17"/>
        <v>4498.5027128102311</v>
      </c>
      <c r="T20" s="210">
        <f t="shared" si="17"/>
        <v>5528.1117029345633</v>
      </c>
      <c r="U20" s="211">
        <f t="shared" si="17"/>
        <v>5240.7539542003124</v>
      </c>
      <c r="V20" s="212">
        <f t="shared" si="17"/>
        <v>4613.2861689654137</v>
      </c>
      <c r="W20" s="210">
        <f t="shared" si="17"/>
        <v>5757.9241949345642</v>
      </c>
      <c r="X20" s="211">
        <f t="shared" si="17"/>
        <v>5039.7767302003122</v>
      </c>
      <c r="Y20" s="212">
        <f t="shared" si="17"/>
        <v>4575.104638965413</v>
      </c>
      <c r="Z20" s="210">
        <f t="shared" si="17"/>
        <v>5845.4664875708113</v>
      </c>
      <c r="AA20" s="211">
        <f t="shared" si="17"/>
        <v>4877.3689072176221</v>
      </c>
      <c r="AB20" s="212">
        <f t="shared" si="17"/>
        <v>4684.8435000247173</v>
      </c>
      <c r="AC20" s="210">
        <f t="shared" si="17"/>
        <v>5722.4180700561237</v>
      </c>
      <c r="AD20" s="211">
        <f t="shared" si="17"/>
        <v>5182.7784681934027</v>
      </c>
      <c r="AE20" s="212">
        <f t="shared" si="17"/>
        <v>4385.7983208949736</v>
      </c>
      <c r="AF20" s="210">
        <f t="shared" si="17"/>
        <v>6034.3617029345642</v>
      </c>
      <c r="AG20" s="211">
        <f t="shared" si="17"/>
        <v>4955.1639542003122</v>
      </c>
      <c r="AH20" s="212">
        <f t="shared" si="17"/>
        <v>3990.606168965413</v>
      </c>
      <c r="AI20" s="210">
        <f>AI12</f>
        <v>5390.2713769345646</v>
      </c>
      <c r="AJ20" s="211">
        <f t="shared" si="17"/>
        <v>4755.8448492003126</v>
      </c>
      <c r="AK20" s="212">
        <f t="shared" si="17"/>
        <v>4459.2755589654134</v>
      </c>
      <c r="AL20" s="181"/>
      <c r="AM20" s="210">
        <f t="shared" si="0"/>
        <v>5350.1645845337553</v>
      </c>
      <c r="AN20" s="211">
        <f t="shared" si="1"/>
        <v>5718.8938577497574</v>
      </c>
      <c r="AO20" s="212">
        <f t="shared" si="2"/>
        <v>6034.3617029345642</v>
      </c>
      <c r="AP20" s="210">
        <f t="shared" si="3"/>
        <v>4753.8039542003125</v>
      </c>
      <c r="AQ20" s="211">
        <f>MEDIAN(L20,O20,R20,U20,X20,AA20,AD20,AG20,AJ20)</f>
        <v>4877.3689072176221</v>
      </c>
      <c r="AR20" s="212">
        <f t="shared" si="5"/>
        <v>5240.7539542003124</v>
      </c>
      <c r="AS20" s="210">
        <f t="shared" si="6"/>
        <v>3990.606168965413</v>
      </c>
      <c r="AT20" s="211">
        <f t="shared" si="7"/>
        <v>4459.2755589654134</v>
      </c>
      <c r="AU20" s="212">
        <f t="shared" si="8"/>
        <v>4684.8435000247173</v>
      </c>
    </row>
    <row r="21" spans="2:47" x14ac:dyDescent="0.3">
      <c r="B21" s="338" t="s">
        <v>113</v>
      </c>
      <c r="C21" s="213" t="s">
        <v>67</v>
      </c>
      <c r="D21" s="214">
        <f>'GHGI 23 &amp; BR5 Projections'!C29</f>
        <v>-781.1</v>
      </c>
      <c r="E21" s="215">
        <f>'GHGI 23 &amp; BR5 Projections'!D29</f>
        <v>-751</v>
      </c>
      <c r="F21" s="215">
        <f>'GHGI 23 &amp; BR5 Projections'!E29</f>
        <v>-671.9</v>
      </c>
      <c r="G21" s="216">
        <f>'GHGI 23 &amp; BR5 Projections'!F29</f>
        <v>-754.2</v>
      </c>
      <c r="H21" s="214">
        <f t="shared" ref="H21:AK21" si="18">H13</f>
        <v>-725</v>
      </c>
      <c r="I21" s="215">
        <f t="shared" si="18"/>
        <v>-708.5</v>
      </c>
      <c r="J21" s="215">
        <f t="shared" si="18"/>
        <v>-724</v>
      </c>
      <c r="K21" s="217">
        <f t="shared" si="18"/>
        <v>-738.38192500000002</v>
      </c>
      <c r="L21" s="218">
        <f t="shared" si="18"/>
        <v>-742.3270665</v>
      </c>
      <c r="M21" s="219">
        <f t="shared" si="18"/>
        <v>-708.38831999999991</v>
      </c>
      <c r="N21" s="217">
        <f t="shared" si="18"/>
        <v>-754.92959620462705</v>
      </c>
      <c r="O21" s="218">
        <f t="shared" si="18"/>
        <v>-754.0458800851178</v>
      </c>
      <c r="P21" s="219">
        <f t="shared" si="18"/>
        <v>-751.71753902945318</v>
      </c>
      <c r="Q21" s="217">
        <f t="shared" si="18"/>
        <v>-994.03846003502804</v>
      </c>
      <c r="R21" s="218">
        <f t="shared" si="18"/>
        <v>-857.24608210315398</v>
      </c>
      <c r="S21" s="219">
        <f t="shared" si="18"/>
        <v>-841.85541836975301</v>
      </c>
      <c r="T21" s="217">
        <f t="shared" si="18"/>
        <v>-744.21</v>
      </c>
      <c r="U21" s="218">
        <f t="shared" si="18"/>
        <v>-749.61</v>
      </c>
      <c r="V21" s="219">
        <f t="shared" si="18"/>
        <v>-755.05</v>
      </c>
      <c r="W21" s="203">
        <f t="shared" si="18"/>
        <v>-725</v>
      </c>
      <c r="X21" s="204">
        <f t="shared" si="18"/>
        <v>-708.5</v>
      </c>
      <c r="Y21" s="205">
        <f t="shared" si="18"/>
        <v>-724</v>
      </c>
      <c r="Z21" s="217">
        <f t="shared" si="18"/>
        <v>-810.94556211718805</v>
      </c>
      <c r="AA21" s="218">
        <f t="shared" si="18"/>
        <v>-886.74357805924603</v>
      </c>
      <c r="AB21" s="219">
        <f t="shared" si="18"/>
        <v>-903.30680465987098</v>
      </c>
      <c r="AC21" s="203">
        <f t="shared" si="18"/>
        <v>-725</v>
      </c>
      <c r="AD21" s="204">
        <f t="shared" si="18"/>
        <v>-708.5</v>
      </c>
      <c r="AE21" s="205">
        <f t="shared" si="18"/>
        <v>-724</v>
      </c>
      <c r="AF21" s="217">
        <f t="shared" si="18"/>
        <v>-752.83361676727998</v>
      </c>
      <c r="AG21" s="218">
        <f t="shared" si="18"/>
        <v>-792.26893413823598</v>
      </c>
      <c r="AH21" s="219">
        <f t="shared" si="18"/>
        <v>-646.13446706911805</v>
      </c>
      <c r="AI21" s="203">
        <f t="shared" si="18"/>
        <v>-725</v>
      </c>
      <c r="AJ21" s="204">
        <f t="shared" si="18"/>
        <v>-708.5</v>
      </c>
      <c r="AK21" s="205">
        <f t="shared" si="18"/>
        <v>-724</v>
      </c>
      <c r="AL21" s="181"/>
      <c r="AM21" s="206">
        <f t="shared" si="0"/>
        <v>-994.03846003502804</v>
      </c>
      <c r="AN21" s="207">
        <f t="shared" si="1"/>
        <v>-744.21</v>
      </c>
      <c r="AO21" s="208">
        <f t="shared" si="2"/>
        <v>-725</v>
      </c>
      <c r="AP21" s="206">
        <f t="shared" si="3"/>
        <v>-886.74357805924603</v>
      </c>
      <c r="AQ21" s="207">
        <f t="shared" si="4"/>
        <v>-749.61</v>
      </c>
      <c r="AR21" s="208">
        <f t="shared" si="5"/>
        <v>-708.5</v>
      </c>
      <c r="AS21" s="206">
        <f t="shared" si="6"/>
        <v>-903.30680465987098</v>
      </c>
      <c r="AT21" s="207">
        <f t="shared" si="7"/>
        <v>-724</v>
      </c>
      <c r="AU21" s="208">
        <f t="shared" si="8"/>
        <v>-646.13446706911805</v>
      </c>
    </row>
    <row r="22" spans="2:47" ht="15" thickBot="1" x14ac:dyDescent="0.35">
      <c r="B22" s="339"/>
      <c r="C22" s="220" t="s">
        <v>68</v>
      </c>
      <c r="D22" s="221">
        <f>'GHGI 23 &amp; BR5 Projections'!C32</f>
        <v>6696.3</v>
      </c>
      <c r="E22" s="222">
        <f>'GHGI 23 &amp; BR5 Projections'!D32</f>
        <v>6307.2</v>
      </c>
      <c r="F22" s="222">
        <f>'GHGI 23 &amp; BR5 Projections'!E32</f>
        <v>6065.5</v>
      </c>
      <c r="G22" s="223">
        <f>'GHGI 23 &amp; BR5 Projections'!F32</f>
        <v>5586</v>
      </c>
      <c r="H22" s="221">
        <f t="shared" ref="H22:AK22" si="19">H14</f>
        <v>5423.8617029345642</v>
      </c>
      <c r="I22" s="222">
        <f t="shared" si="19"/>
        <v>5360.6639542003122</v>
      </c>
      <c r="J22" s="222">
        <f t="shared" si="19"/>
        <v>5240.6061689654134</v>
      </c>
      <c r="K22" s="221">
        <f t="shared" si="19"/>
        <v>4980.5119327497578</v>
      </c>
      <c r="L22" s="222">
        <f t="shared" si="19"/>
        <v>4102.0468456760227</v>
      </c>
      <c r="M22" s="223">
        <f t="shared" si="19"/>
        <v>3589.2238912185712</v>
      </c>
      <c r="N22" s="221">
        <f t="shared" si="19"/>
        <v>4641.5721067299373</v>
      </c>
      <c r="O22" s="222">
        <f t="shared" si="19"/>
        <v>3999.7580741151946</v>
      </c>
      <c r="P22" s="223">
        <f t="shared" si="19"/>
        <v>3699.7686299359602</v>
      </c>
      <c r="Q22" s="221">
        <f t="shared" si="19"/>
        <v>4356.1261244987272</v>
      </c>
      <c r="R22" s="222">
        <f t="shared" si="19"/>
        <v>3979.0319071246954</v>
      </c>
      <c r="S22" s="223">
        <f t="shared" si="19"/>
        <v>3656.6472944404782</v>
      </c>
      <c r="T22" s="221">
        <f t="shared" si="19"/>
        <v>4783.9017029345632</v>
      </c>
      <c r="U22" s="222">
        <f t="shared" si="19"/>
        <v>4491.1439542003127</v>
      </c>
      <c r="V22" s="223">
        <f t="shared" si="19"/>
        <v>3858.2361689654135</v>
      </c>
      <c r="W22" s="239">
        <f t="shared" si="19"/>
        <v>5032.9241949345642</v>
      </c>
      <c r="X22" s="240">
        <f t="shared" si="19"/>
        <v>4331.2767302003122</v>
      </c>
      <c r="Y22" s="241">
        <f t="shared" si="19"/>
        <v>3851.104638965413</v>
      </c>
      <c r="Z22" s="239">
        <f t="shared" si="19"/>
        <v>5034.520925453623</v>
      </c>
      <c r="AA22" s="240">
        <f t="shared" si="19"/>
        <v>3990.6253291583762</v>
      </c>
      <c r="AB22" s="241">
        <f t="shared" si="19"/>
        <v>3781.5366953648463</v>
      </c>
      <c r="AC22" s="239">
        <f t="shared" si="19"/>
        <v>4997.4180700561237</v>
      </c>
      <c r="AD22" s="240">
        <f t="shared" si="19"/>
        <v>4474.2784681934027</v>
      </c>
      <c r="AE22" s="241">
        <f t="shared" si="19"/>
        <v>3661.7983208949736</v>
      </c>
      <c r="AF22" s="239">
        <f t="shared" si="19"/>
        <v>5281.5280861672845</v>
      </c>
      <c r="AG22" s="240">
        <f t="shared" si="19"/>
        <v>4162.8950200620766</v>
      </c>
      <c r="AH22" s="241">
        <f t="shared" si="19"/>
        <v>3344.4717018962947</v>
      </c>
      <c r="AI22" s="239">
        <f t="shared" si="19"/>
        <v>4665.2713769345646</v>
      </c>
      <c r="AJ22" s="240">
        <f t="shared" si="19"/>
        <v>4047.3448492003126</v>
      </c>
      <c r="AK22" s="241">
        <f t="shared" si="19"/>
        <v>3735.2755589654134</v>
      </c>
      <c r="AL22" s="181"/>
      <c r="AM22" s="239">
        <f t="shared" si="0"/>
        <v>4356.1261244987272</v>
      </c>
      <c r="AN22" s="240">
        <f t="shared" si="1"/>
        <v>4980.5119327497578</v>
      </c>
      <c r="AO22" s="241">
        <f t="shared" si="2"/>
        <v>5281.5280861672845</v>
      </c>
      <c r="AP22" s="239">
        <f t="shared" si="3"/>
        <v>3979.0319071246954</v>
      </c>
      <c r="AQ22" s="240">
        <f t="shared" si="4"/>
        <v>4102.0468456760227</v>
      </c>
      <c r="AR22" s="241">
        <f t="shared" si="5"/>
        <v>4491.1439542003127</v>
      </c>
      <c r="AS22" s="239">
        <f t="shared" si="6"/>
        <v>3344.4717018962947</v>
      </c>
      <c r="AT22" s="240">
        <f t="shared" si="7"/>
        <v>3699.7686299359602</v>
      </c>
      <c r="AU22" s="241">
        <f t="shared" si="8"/>
        <v>3858.2361689654135</v>
      </c>
    </row>
    <row r="23" spans="2:47" x14ac:dyDescent="0.3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</row>
    <row r="24" spans="2:47" ht="15" thickBot="1" x14ac:dyDescent="0.35"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</row>
    <row r="25" spans="2:47" ht="15" thickBot="1" x14ac:dyDescent="0.35">
      <c r="B25" s="181"/>
      <c r="C25" s="181"/>
      <c r="D25" s="329" t="s">
        <v>82</v>
      </c>
      <c r="E25" s="330"/>
      <c r="F25" s="330"/>
      <c r="G25" s="331"/>
      <c r="H25" s="332" t="s">
        <v>107</v>
      </c>
      <c r="I25" s="333"/>
      <c r="J25" s="334"/>
      <c r="K25" s="335" t="s">
        <v>76</v>
      </c>
      <c r="L25" s="336"/>
      <c r="M25" s="337"/>
      <c r="N25" s="335" t="s">
        <v>78</v>
      </c>
      <c r="O25" s="336"/>
      <c r="P25" s="337"/>
      <c r="Q25" s="335" t="s">
        <v>79</v>
      </c>
      <c r="R25" s="336"/>
      <c r="S25" s="337"/>
      <c r="T25" s="335" t="s">
        <v>97</v>
      </c>
      <c r="U25" s="336"/>
      <c r="V25" s="337"/>
      <c r="W25" s="335" t="s">
        <v>98</v>
      </c>
      <c r="X25" s="336"/>
      <c r="Y25" s="337"/>
      <c r="Z25" s="335" t="s">
        <v>99</v>
      </c>
      <c r="AA25" s="336"/>
      <c r="AB25" s="337"/>
      <c r="AC25" s="335" t="s">
        <v>100</v>
      </c>
      <c r="AD25" s="336"/>
      <c r="AE25" s="337"/>
      <c r="AF25" s="335" t="s">
        <v>101</v>
      </c>
      <c r="AG25" s="336"/>
      <c r="AH25" s="337"/>
      <c r="AI25" s="335" t="s">
        <v>102</v>
      </c>
      <c r="AJ25" s="336"/>
      <c r="AK25" s="337"/>
    </row>
    <row r="26" spans="2:47" ht="15" thickBot="1" x14ac:dyDescent="0.35">
      <c r="C26" s="327" t="s">
        <v>115</v>
      </c>
      <c r="D26" s="242">
        <v>2005</v>
      </c>
      <c r="E26" s="243">
        <v>2010</v>
      </c>
      <c r="F26" s="243">
        <v>2015</v>
      </c>
      <c r="G26" s="244">
        <v>2021</v>
      </c>
      <c r="H26" s="242">
        <v>2025</v>
      </c>
      <c r="I26" s="243">
        <v>2030</v>
      </c>
      <c r="J26" s="244">
        <v>2035</v>
      </c>
      <c r="K26" s="242">
        <v>2025</v>
      </c>
      <c r="L26" s="243">
        <v>2030</v>
      </c>
      <c r="M26" s="244">
        <v>2035</v>
      </c>
      <c r="N26" s="242">
        <v>2025</v>
      </c>
      <c r="O26" s="243">
        <v>2030</v>
      </c>
      <c r="P26" s="244">
        <v>2035</v>
      </c>
      <c r="Q26" s="242">
        <v>2025</v>
      </c>
      <c r="R26" s="243">
        <v>2030</v>
      </c>
      <c r="S26" s="244">
        <v>2035</v>
      </c>
      <c r="T26" s="242">
        <v>2025</v>
      </c>
      <c r="U26" s="243">
        <v>2030</v>
      </c>
      <c r="V26" s="244">
        <v>2035</v>
      </c>
      <c r="W26" s="242">
        <v>2025</v>
      </c>
      <c r="X26" s="243">
        <v>2030</v>
      </c>
      <c r="Y26" s="244">
        <v>2035</v>
      </c>
      <c r="Z26" s="242">
        <v>2025</v>
      </c>
      <c r="AA26" s="243">
        <v>2030</v>
      </c>
      <c r="AB26" s="244">
        <v>2035</v>
      </c>
      <c r="AC26" s="242">
        <v>2025</v>
      </c>
      <c r="AD26" s="243">
        <v>2030</v>
      </c>
      <c r="AE26" s="244">
        <v>2035</v>
      </c>
      <c r="AF26" s="242">
        <v>2025</v>
      </c>
      <c r="AG26" s="243">
        <v>2030</v>
      </c>
      <c r="AH26" s="244">
        <v>2035</v>
      </c>
      <c r="AI26" s="242">
        <v>2025</v>
      </c>
      <c r="AJ26" s="243">
        <v>2030</v>
      </c>
      <c r="AK26" s="244">
        <v>2035</v>
      </c>
      <c r="AN26" s="245"/>
    </row>
    <row r="27" spans="2:47" ht="15" thickBot="1" x14ac:dyDescent="0.35">
      <c r="C27" s="328"/>
      <c r="D27" s="246">
        <f>($D$14-D14)/$D$14</f>
        <v>0</v>
      </c>
      <c r="E27" s="247">
        <f>($D$14-E14)/$D$14</f>
        <v>5.8106715648940516E-2</v>
      </c>
      <c r="F27" s="247">
        <f t="shared" ref="F27:AK27" si="20">($D$14-F14)/$D$14</f>
        <v>9.420127533115305E-2</v>
      </c>
      <c r="G27" s="248">
        <f t="shared" si="20"/>
        <v>0.16580798351328349</v>
      </c>
      <c r="H27" s="246">
        <f t="shared" si="20"/>
        <v>0.19002110076690651</v>
      </c>
      <c r="I27" s="247">
        <f t="shared" si="20"/>
        <v>0.19945881244861907</v>
      </c>
      <c r="J27" s="248">
        <f t="shared" si="20"/>
        <v>0.21738778594665512</v>
      </c>
      <c r="K27" s="249">
        <f t="shared" si="20"/>
        <v>0.25622927097803899</v>
      </c>
      <c r="L27" s="247">
        <f t="shared" si="20"/>
        <v>0.38741590943117504</v>
      </c>
      <c r="M27" s="248">
        <f t="shared" si="20"/>
        <v>0.46399894102436107</v>
      </c>
      <c r="N27" s="249">
        <f t="shared" si="20"/>
        <v>0.30684525682392705</v>
      </c>
      <c r="O27" s="247">
        <f t="shared" si="20"/>
        <v>0.40269132593892232</v>
      </c>
      <c r="P27" s="248">
        <f t="shared" si="20"/>
        <v>0.44749060974927046</v>
      </c>
      <c r="Q27" s="249">
        <f t="shared" si="20"/>
        <v>0.34947267528355552</v>
      </c>
      <c r="R27" s="247">
        <f t="shared" si="20"/>
        <v>0.40578649297004388</v>
      </c>
      <c r="S27" s="248">
        <f t="shared" si="20"/>
        <v>0.4539301861564628</v>
      </c>
      <c r="T27" s="249">
        <f t="shared" si="20"/>
        <v>0.28559029569544925</v>
      </c>
      <c r="U27" s="247">
        <f t="shared" si="20"/>
        <v>0.32930962558423121</v>
      </c>
      <c r="V27" s="248">
        <f t="shared" si="20"/>
        <v>0.42382566955402035</v>
      </c>
      <c r="W27" s="246">
        <f t="shared" si="20"/>
        <v>0.2484022228791177</v>
      </c>
      <c r="X27" s="247">
        <f t="shared" si="20"/>
        <v>0.3531835894150035</v>
      </c>
      <c r="Y27" s="248">
        <f t="shared" si="20"/>
        <v>0.42489066514860252</v>
      </c>
      <c r="Z27" s="246">
        <f t="shared" si="20"/>
        <v>0.24816377321003794</v>
      </c>
      <c r="AA27" s="247">
        <f t="shared" si="20"/>
        <v>0.40405517537171631</v>
      </c>
      <c r="AB27" s="248">
        <f t="shared" si="20"/>
        <v>0.4352796775286582</v>
      </c>
      <c r="AC27" s="246">
        <f t="shared" si="20"/>
        <v>0.25370457266608071</v>
      </c>
      <c r="AD27" s="247">
        <f t="shared" si="20"/>
        <v>0.33182825318557974</v>
      </c>
      <c r="AE27" s="248">
        <f t="shared" si="20"/>
        <v>0.45316095143661822</v>
      </c>
      <c r="AF27" s="246">
        <f t="shared" si="20"/>
        <v>0.21127666231093523</v>
      </c>
      <c r="AG27" s="247">
        <f t="shared" si="20"/>
        <v>0.37832907425562229</v>
      </c>
      <c r="AH27" s="248">
        <f t="shared" si="20"/>
        <v>0.50054930306343881</v>
      </c>
      <c r="AI27" s="249">
        <f t="shared" si="20"/>
        <v>0.30330609785485052</v>
      </c>
      <c r="AJ27" s="247">
        <f t="shared" si="20"/>
        <v>0.39558489774945677</v>
      </c>
      <c r="AK27" s="248">
        <f t="shared" si="20"/>
        <v>0.44218813987345051</v>
      </c>
    </row>
    <row r="28" spans="2:47" ht="15" thickBot="1" x14ac:dyDescent="0.35"/>
    <row r="29" spans="2:47" ht="15" thickBot="1" x14ac:dyDescent="0.35">
      <c r="D29" s="245"/>
      <c r="N29" s="250" t="s">
        <v>109</v>
      </c>
      <c r="O29" s="251" t="s">
        <v>110</v>
      </c>
      <c r="P29" s="252" t="s">
        <v>111</v>
      </c>
    </row>
    <row r="30" spans="2:47" ht="15" thickBot="1" x14ac:dyDescent="0.35">
      <c r="C30" s="322" t="s">
        <v>116</v>
      </c>
      <c r="D30" s="323"/>
      <c r="M30" s="253">
        <v>2025</v>
      </c>
      <c r="N30" s="254">
        <f>MIN(K27,N27,Q27,T27,W27,Z27,AC27,AF27,AI27)</f>
        <v>0.21127666231093523</v>
      </c>
      <c r="O30" s="255">
        <f>MEDIAN(K27,N27,Q27,T27,W27,Z27,AC27,AF27,AI27)</f>
        <v>0.25622927097803899</v>
      </c>
      <c r="P30" s="256">
        <f>MAX(K27,N27,Q27,T27,W27,Z27,AC27,AF27,AI27)</f>
        <v>0.34947267528355552</v>
      </c>
    </row>
    <row r="31" spans="2:47" x14ac:dyDescent="0.3">
      <c r="C31" s="257" t="s">
        <v>117</v>
      </c>
      <c r="D31" s="258"/>
      <c r="M31" s="259">
        <v>2030</v>
      </c>
      <c r="N31" s="254">
        <f>MIN(L27,O27,R27,U27,X27,AA27,AD27,AG27,AJ27)</f>
        <v>0.32930962558423121</v>
      </c>
      <c r="O31" s="255">
        <f>MEDIAN(L27,O27,R27,U27,X27,AA27,AD27,AG27,AJ27)</f>
        <v>0.38741590943117504</v>
      </c>
      <c r="P31" s="256">
        <f>MAX(L27,O27,R27,U27,X27,AA27,AD27,AG27,AJ27)</f>
        <v>0.40578649297004388</v>
      </c>
    </row>
    <row r="32" spans="2:47" ht="15" thickBot="1" x14ac:dyDescent="0.35">
      <c r="C32" s="260" t="s">
        <v>118</v>
      </c>
      <c r="D32" s="261"/>
      <c r="M32" s="262">
        <v>2035</v>
      </c>
      <c r="N32" s="263">
        <f>MIN(M27,P27,S27,V27,Y27,AB27,AE27,AH27,AK27)</f>
        <v>0.42382566955402035</v>
      </c>
      <c r="O32" s="264">
        <f>MEDIAN(M27,P27,S27,V27,Y27,AB27,AE27,AH27,AK27)</f>
        <v>0.44749060974927046</v>
      </c>
      <c r="P32" s="265">
        <f>MAX(M27,P27,S27,V27,Y27,AB27,AE27,AH27,AK27)</f>
        <v>0.50054930306343881</v>
      </c>
    </row>
    <row r="33" spans="3:4" x14ac:dyDescent="0.3">
      <c r="C33" s="260" t="s">
        <v>119</v>
      </c>
      <c r="D33" s="266"/>
    </row>
    <row r="34" spans="3:4" ht="15" thickBot="1" x14ac:dyDescent="0.35">
      <c r="C34" s="267" t="s">
        <v>120</v>
      </c>
      <c r="D34" s="268"/>
    </row>
  </sheetData>
  <mergeCells count="31">
    <mergeCell ref="B21:B22"/>
    <mergeCell ref="K3:M3"/>
    <mergeCell ref="N3:P3"/>
    <mergeCell ref="Q3:S3"/>
    <mergeCell ref="T3:V3"/>
    <mergeCell ref="B5:B12"/>
    <mergeCell ref="B13:B14"/>
    <mergeCell ref="B15:B20"/>
    <mergeCell ref="D3:G3"/>
    <mergeCell ref="H3:J3"/>
    <mergeCell ref="W3:Y3"/>
    <mergeCell ref="Z3:AB3"/>
    <mergeCell ref="AC3:AE3"/>
    <mergeCell ref="AF3:AH3"/>
    <mergeCell ref="AI3:AK3"/>
    <mergeCell ref="C30:D30"/>
    <mergeCell ref="AP3:AR3"/>
    <mergeCell ref="AS3:AU3"/>
    <mergeCell ref="C26:C27"/>
    <mergeCell ref="D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  <mergeCell ref="AI25:AK25"/>
    <mergeCell ref="AM3:AO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3559-0A78-45DC-AE70-BCFE1052E361}">
  <dimension ref="B2:AL52"/>
  <sheetViews>
    <sheetView showGridLines="0" topLeftCell="A24" workbookViewId="0">
      <selection activeCell="AJ37" sqref="AJ37"/>
    </sheetView>
  </sheetViews>
  <sheetFormatPr defaultColWidth="9.109375" defaultRowHeight="13.8" x14ac:dyDescent="0.3"/>
  <cols>
    <col min="1" max="1" width="1.33203125" style="32" customWidth="1"/>
    <col min="2" max="2" width="3.33203125" style="32" bestFit="1" customWidth="1"/>
    <col min="3" max="3" width="18.6640625" style="32" bestFit="1" customWidth="1"/>
    <col min="4" max="37" width="5" style="32" bestFit="1" customWidth="1"/>
    <col min="38" max="38" width="4.44140625" style="32" customWidth="1"/>
    <col min="39" max="47" width="5" style="32" bestFit="1" customWidth="1"/>
    <col min="48" max="48" width="6.109375" style="32" customWidth="1"/>
    <col min="49" max="16384" width="9.109375" style="32"/>
  </cols>
  <sheetData>
    <row r="2" spans="2:38" ht="14.4" thickBot="1" x14ac:dyDescent="0.35"/>
    <row r="3" spans="2:38" ht="14.4" thickBot="1" x14ac:dyDescent="0.35">
      <c r="B3" s="129"/>
      <c r="C3" s="129"/>
      <c r="D3" s="352" t="s">
        <v>82</v>
      </c>
      <c r="E3" s="353"/>
      <c r="F3" s="353"/>
      <c r="G3" s="354"/>
      <c r="H3" s="355" t="s">
        <v>107</v>
      </c>
      <c r="I3" s="356"/>
      <c r="J3" s="357"/>
      <c r="AL3" s="129"/>
    </row>
    <row r="4" spans="2:38" ht="14.4" thickBot="1" x14ac:dyDescent="0.35">
      <c r="B4" s="129"/>
      <c r="C4" s="130" t="s">
        <v>108</v>
      </c>
      <c r="D4" s="85">
        <v>2005</v>
      </c>
      <c r="E4" s="86">
        <v>2010</v>
      </c>
      <c r="F4" s="86">
        <v>2015</v>
      </c>
      <c r="G4" s="131">
        <v>2021</v>
      </c>
      <c r="H4" s="85">
        <v>2025</v>
      </c>
      <c r="I4" s="86">
        <v>2030</v>
      </c>
      <c r="J4" s="131">
        <v>2035</v>
      </c>
      <c r="AL4" s="129"/>
    </row>
    <row r="5" spans="2:38" x14ac:dyDescent="0.3">
      <c r="B5" s="344" t="s">
        <v>112</v>
      </c>
      <c r="C5" s="132" t="s">
        <v>56</v>
      </c>
      <c r="D5" s="133">
        <v>6132.2</v>
      </c>
      <c r="E5" s="134">
        <v>5679.7</v>
      </c>
      <c r="F5" s="134">
        <v>5376.5</v>
      </c>
      <c r="G5" s="135">
        <v>5032.2</v>
      </c>
      <c r="H5" s="133">
        <v>4886</v>
      </c>
      <c r="I5" s="134">
        <v>4807</v>
      </c>
      <c r="J5" s="135">
        <v>4737</v>
      </c>
      <c r="AL5" s="129"/>
    </row>
    <row r="6" spans="2:38" x14ac:dyDescent="0.3">
      <c r="B6" s="345"/>
      <c r="C6" s="139" t="s">
        <v>59</v>
      </c>
      <c r="D6" s="140">
        <v>791.1</v>
      </c>
      <c r="E6" s="141">
        <v>808.2</v>
      </c>
      <c r="F6" s="141">
        <v>771.3</v>
      </c>
      <c r="G6" s="142">
        <v>727.4</v>
      </c>
      <c r="H6" s="140">
        <v>731.36</v>
      </c>
      <c r="I6" s="141">
        <v>731.36</v>
      </c>
      <c r="J6" s="142">
        <v>729.12</v>
      </c>
      <c r="AL6" s="129"/>
    </row>
    <row r="7" spans="2:38" x14ac:dyDescent="0.3">
      <c r="B7" s="345"/>
      <c r="C7" s="139" t="s">
        <v>60</v>
      </c>
      <c r="D7" s="140">
        <v>415.8</v>
      </c>
      <c r="E7" s="141">
        <v>411.3</v>
      </c>
      <c r="F7" s="141">
        <v>419.3</v>
      </c>
      <c r="G7" s="142">
        <v>393.3</v>
      </c>
      <c r="H7" s="140">
        <v>370.82214765100673</v>
      </c>
      <c r="I7" s="141">
        <v>367.26510067114094</v>
      </c>
      <c r="J7" s="142">
        <v>364.59731543624156</v>
      </c>
      <c r="AL7" s="129"/>
    </row>
    <row r="8" spans="2:38" x14ac:dyDescent="0.3">
      <c r="B8" s="345"/>
      <c r="C8" s="139" t="s">
        <v>61</v>
      </c>
      <c r="D8" s="140">
        <v>116.4</v>
      </c>
      <c r="E8" s="141">
        <v>144.69999999999999</v>
      </c>
      <c r="F8" s="141">
        <v>157.9</v>
      </c>
      <c r="G8" s="142">
        <v>175.1</v>
      </c>
      <c r="H8" s="140">
        <v>149.59</v>
      </c>
      <c r="I8" s="141">
        <v>153.47999999999999</v>
      </c>
      <c r="J8" s="142">
        <v>123.83</v>
      </c>
      <c r="AL8" s="129"/>
    </row>
    <row r="9" spans="2:38" x14ac:dyDescent="0.3">
      <c r="B9" s="345"/>
      <c r="C9" s="139" t="s">
        <v>62</v>
      </c>
      <c r="D9" s="140">
        <v>6.1</v>
      </c>
      <c r="E9" s="141">
        <v>4.3</v>
      </c>
      <c r="F9" s="141">
        <v>4.7</v>
      </c>
      <c r="G9" s="142">
        <v>3.5</v>
      </c>
      <c r="H9" s="140">
        <v>5</v>
      </c>
      <c r="I9" s="141">
        <v>5</v>
      </c>
      <c r="J9" s="142">
        <v>5</v>
      </c>
      <c r="AL9" s="129"/>
    </row>
    <row r="10" spans="2:38" x14ac:dyDescent="0.3">
      <c r="B10" s="345"/>
      <c r="C10" s="139" t="s">
        <v>63</v>
      </c>
      <c r="D10" s="140">
        <v>15.5</v>
      </c>
      <c r="E10" s="141">
        <v>9.6</v>
      </c>
      <c r="F10" s="141">
        <v>7.1</v>
      </c>
      <c r="G10" s="142">
        <v>8</v>
      </c>
      <c r="H10" s="140">
        <v>5.1535087719298245</v>
      </c>
      <c r="I10" s="141">
        <v>4.1228070175438596</v>
      </c>
      <c r="J10" s="142">
        <v>4.1228070175438596</v>
      </c>
      <c r="AL10" s="129"/>
    </row>
    <row r="11" spans="2:38" x14ac:dyDescent="0.3">
      <c r="B11" s="345"/>
      <c r="C11" s="139" t="s">
        <v>64</v>
      </c>
      <c r="D11" s="140">
        <v>0.4</v>
      </c>
      <c r="E11" s="141">
        <v>0.4</v>
      </c>
      <c r="F11" s="141">
        <v>0.5</v>
      </c>
      <c r="G11" s="142">
        <v>0.6</v>
      </c>
      <c r="H11" s="140">
        <v>0.93604651162790697</v>
      </c>
      <c r="I11" s="141">
        <v>0.93604651162790697</v>
      </c>
      <c r="J11" s="142">
        <v>0.93604651162790697</v>
      </c>
      <c r="AL11" s="129"/>
    </row>
    <row r="12" spans="2:38" ht="14.4" thickBot="1" x14ac:dyDescent="0.35">
      <c r="B12" s="346"/>
      <c r="C12" s="149" t="s">
        <v>65</v>
      </c>
      <c r="D12" s="150">
        <v>7477.4</v>
      </c>
      <c r="E12" s="151">
        <v>7058.2</v>
      </c>
      <c r="F12" s="151">
        <v>6737.4</v>
      </c>
      <c r="G12" s="152">
        <v>6340.2</v>
      </c>
      <c r="H12" s="150">
        <v>6148.8617029345642</v>
      </c>
      <c r="I12" s="151">
        <v>6069.1639542003122</v>
      </c>
      <c r="J12" s="152">
        <v>5964.6061689654134</v>
      </c>
      <c r="AL12" s="129"/>
    </row>
    <row r="13" spans="2:38" x14ac:dyDescent="0.3">
      <c r="B13" s="345" t="s">
        <v>113</v>
      </c>
      <c r="C13" s="153" t="s">
        <v>67</v>
      </c>
      <c r="D13" s="154">
        <v>-781.1</v>
      </c>
      <c r="E13" s="155">
        <v>-751</v>
      </c>
      <c r="F13" s="155">
        <v>-671.9</v>
      </c>
      <c r="G13" s="156">
        <v>-754.2</v>
      </c>
      <c r="H13" s="154">
        <v>-725</v>
      </c>
      <c r="I13" s="155">
        <v>-708.5</v>
      </c>
      <c r="J13" s="156">
        <v>-724</v>
      </c>
      <c r="AL13" s="129"/>
    </row>
    <row r="14" spans="2:38" ht="14.4" thickBot="1" x14ac:dyDescent="0.35">
      <c r="B14" s="346"/>
      <c r="C14" s="160" t="s">
        <v>68</v>
      </c>
      <c r="D14" s="161">
        <v>6696.3</v>
      </c>
      <c r="E14" s="162">
        <v>6307.2</v>
      </c>
      <c r="F14" s="162">
        <v>6065.5</v>
      </c>
      <c r="G14" s="163">
        <v>5586</v>
      </c>
      <c r="H14" s="161">
        <v>5423.8617029345642</v>
      </c>
      <c r="I14" s="162">
        <v>5360.6639542003122</v>
      </c>
      <c r="J14" s="163">
        <v>5240.6061689654134</v>
      </c>
      <c r="AL14" s="129"/>
    </row>
    <row r="15" spans="2:38" x14ac:dyDescent="0.3">
      <c r="B15" s="344" t="s">
        <v>114</v>
      </c>
      <c r="C15" s="132" t="s">
        <v>69</v>
      </c>
      <c r="D15" s="164">
        <v>4385.49</v>
      </c>
      <c r="E15" s="165">
        <v>4136.92</v>
      </c>
      <c r="F15" s="165">
        <v>3807.66</v>
      </c>
      <c r="G15" s="166">
        <v>3392.2900000000004</v>
      </c>
      <c r="H15" s="164">
        <v>3289.9154705289889</v>
      </c>
      <c r="I15" s="165">
        <v>3247.2736175821233</v>
      </c>
      <c r="J15" s="166">
        <v>3191.3305354593995</v>
      </c>
      <c r="AL15" s="129"/>
    </row>
    <row r="16" spans="2:38" x14ac:dyDescent="0.3">
      <c r="B16" s="345"/>
      <c r="C16" s="139" t="s">
        <v>70</v>
      </c>
      <c r="D16" s="140">
        <v>1966.01</v>
      </c>
      <c r="E16" s="141">
        <v>1795.18</v>
      </c>
      <c r="F16" s="141">
        <v>1789.14</v>
      </c>
      <c r="G16" s="142">
        <v>1804.31</v>
      </c>
      <c r="H16" s="140">
        <v>1749.858468064393</v>
      </c>
      <c r="I16" s="141">
        <v>1727.1778830641251</v>
      </c>
      <c r="J16" s="142">
        <v>1697.4225665950578</v>
      </c>
      <c r="AL16" s="129"/>
    </row>
    <row r="17" spans="2:38" x14ac:dyDescent="0.3">
      <c r="B17" s="345"/>
      <c r="C17" s="139" t="s">
        <v>71</v>
      </c>
      <c r="D17" s="140">
        <v>356.1</v>
      </c>
      <c r="E17" s="141">
        <v>352</v>
      </c>
      <c r="F17" s="141">
        <v>363.9</v>
      </c>
      <c r="G17" s="142">
        <v>376.4</v>
      </c>
      <c r="H17" s="140">
        <v>365.04077867962684</v>
      </c>
      <c r="I17" s="141">
        <v>360.30934550345376</v>
      </c>
      <c r="J17" s="142">
        <v>354.10204126030436</v>
      </c>
      <c r="AL17" s="129"/>
    </row>
    <row r="18" spans="2:38" x14ac:dyDescent="0.3">
      <c r="B18" s="345"/>
      <c r="C18" s="139" t="s">
        <v>72</v>
      </c>
      <c r="D18" s="140">
        <v>577.70000000000005</v>
      </c>
      <c r="E18" s="141">
        <v>591</v>
      </c>
      <c r="F18" s="141">
        <v>604.9</v>
      </c>
      <c r="G18" s="142">
        <v>598.1</v>
      </c>
      <c r="H18" s="140">
        <v>580.05018525049104</v>
      </c>
      <c r="I18" s="141">
        <v>572.53193290546153</v>
      </c>
      <c r="J18" s="142">
        <v>562.66851986659947</v>
      </c>
      <c r="AL18" s="129"/>
    </row>
    <row r="19" spans="2:38" x14ac:dyDescent="0.3">
      <c r="B19" s="345"/>
      <c r="C19" s="139" t="s">
        <v>73</v>
      </c>
      <c r="D19" s="140">
        <v>192.1</v>
      </c>
      <c r="E19" s="141">
        <v>183.1</v>
      </c>
      <c r="F19" s="141">
        <v>171.7</v>
      </c>
      <c r="G19" s="142">
        <v>169.2</v>
      </c>
      <c r="H19" s="140">
        <v>164.09378255205328</v>
      </c>
      <c r="I19" s="141">
        <v>161.96690026350791</v>
      </c>
      <c r="J19" s="142">
        <v>159.17658177801141</v>
      </c>
      <c r="AL19" s="129"/>
    </row>
    <row r="20" spans="2:38" ht="14.4" thickBot="1" x14ac:dyDescent="0.35">
      <c r="B20" s="346"/>
      <c r="C20" s="149" t="s">
        <v>65</v>
      </c>
      <c r="D20" s="150">
        <v>7477.4</v>
      </c>
      <c r="E20" s="151">
        <v>7058.2</v>
      </c>
      <c r="F20" s="151">
        <v>6737.4</v>
      </c>
      <c r="G20" s="152">
        <v>6340.2</v>
      </c>
      <c r="H20" s="150">
        <v>6148.8617029345642</v>
      </c>
      <c r="I20" s="151">
        <v>6069.1639542003122</v>
      </c>
      <c r="J20" s="152">
        <v>5964.6061689654134</v>
      </c>
      <c r="AL20" s="129"/>
    </row>
    <row r="21" spans="2:38" x14ac:dyDescent="0.3">
      <c r="B21" s="345" t="s">
        <v>113</v>
      </c>
      <c r="C21" s="153" t="s">
        <v>67</v>
      </c>
      <c r="D21" s="154">
        <v>-781.1</v>
      </c>
      <c r="E21" s="155">
        <v>-751</v>
      </c>
      <c r="F21" s="155">
        <v>-671.9</v>
      </c>
      <c r="G21" s="156">
        <v>-754.2</v>
      </c>
      <c r="H21" s="154">
        <v>-725</v>
      </c>
      <c r="I21" s="155">
        <v>-708.5</v>
      </c>
      <c r="J21" s="156">
        <v>-724</v>
      </c>
      <c r="AL21" s="129"/>
    </row>
    <row r="22" spans="2:38" ht="14.4" thickBot="1" x14ac:dyDescent="0.35">
      <c r="B22" s="346"/>
      <c r="C22" s="160" t="s">
        <v>68</v>
      </c>
      <c r="D22" s="161">
        <v>6696.3</v>
      </c>
      <c r="E22" s="162">
        <v>6307.2</v>
      </c>
      <c r="F22" s="162">
        <v>6065.5</v>
      </c>
      <c r="G22" s="163">
        <v>5586</v>
      </c>
      <c r="H22" s="161">
        <v>5423.8617029345642</v>
      </c>
      <c r="I22" s="162">
        <v>5360.6639542003122</v>
      </c>
      <c r="J22" s="163">
        <v>5240.6061689654134</v>
      </c>
      <c r="AL22" s="129"/>
    </row>
    <row r="23" spans="2:38" ht="28.2" thickBot="1" x14ac:dyDescent="0.35">
      <c r="C23" s="290" t="s">
        <v>115</v>
      </c>
      <c r="D23" s="270">
        <v>0</v>
      </c>
      <c r="E23" s="271">
        <v>5.8106715648940516E-2</v>
      </c>
      <c r="F23" s="271">
        <v>9.420127533115305E-2</v>
      </c>
      <c r="G23" s="272">
        <v>0.16580798351328349</v>
      </c>
      <c r="H23" s="270">
        <v>0.19002110076690651</v>
      </c>
      <c r="I23" s="271">
        <v>0.19945881244861907</v>
      </c>
      <c r="J23" s="272">
        <v>0.21738778594665512</v>
      </c>
    </row>
    <row r="25" spans="2:38" ht="14.4" thickBot="1" x14ac:dyDescent="0.35"/>
    <row r="26" spans="2:38" ht="14.4" thickBot="1" x14ac:dyDescent="0.35">
      <c r="B26" s="129"/>
      <c r="C26" s="129"/>
      <c r="D26" s="349" t="s">
        <v>76</v>
      </c>
      <c r="E26" s="350"/>
      <c r="F26" s="351"/>
      <c r="G26" s="349" t="s">
        <v>78</v>
      </c>
      <c r="H26" s="350"/>
      <c r="I26" s="351"/>
      <c r="J26" s="349" t="s">
        <v>79</v>
      </c>
      <c r="K26" s="350"/>
      <c r="L26" s="351"/>
      <c r="M26" s="349" t="s">
        <v>97</v>
      </c>
      <c r="N26" s="350"/>
      <c r="O26" s="351"/>
      <c r="P26" s="349" t="s">
        <v>98</v>
      </c>
      <c r="Q26" s="350"/>
      <c r="R26" s="351"/>
      <c r="S26" s="349" t="s">
        <v>99</v>
      </c>
      <c r="T26" s="350"/>
      <c r="U26" s="351"/>
      <c r="V26" s="349" t="s">
        <v>100</v>
      </c>
      <c r="W26" s="350"/>
      <c r="X26" s="351"/>
      <c r="Y26" s="349" t="s">
        <v>101</v>
      </c>
      <c r="Z26" s="350"/>
      <c r="AA26" s="351"/>
      <c r="AB26" s="349" t="s">
        <v>102</v>
      </c>
      <c r="AC26" s="350"/>
      <c r="AD26" s="351"/>
    </row>
    <row r="27" spans="2:38" ht="14.4" thickBot="1" x14ac:dyDescent="0.35">
      <c r="B27" s="129"/>
      <c r="C27" s="130" t="s">
        <v>108</v>
      </c>
      <c r="D27" s="85">
        <v>2025</v>
      </c>
      <c r="E27" s="86">
        <v>2030</v>
      </c>
      <c r="F27" s="131">
        <v>2035</v>
      </c>
      <c r="G27" s="85">
        <v>2025</v>
      </c>
      <c r="H27" s="86">
        <v>2030</v>
      </c>
      <c r="I27" s="131">
        <v>2035</v>
      </c>
      <c r="J27" s="85">
        <v>2025</v>
      </c>
      <c r="K27" s="86">
        <v>2030</v>
      </c>
      <c r="L27" s="131">
        <v>2035</v>
      </c>
      <c r="M27" s="85">
        <v>2025</v>
      </c>
      <c r="N27" s="86">
        <v>2030</v>
      </c>
      <c r="O27" s="131">
        <v>2035</v>
      </c>
      <c r="P27" s="85">
        <v>2025</v>
      </c>
      <c r="Q27" s="86">
        <v>2030</v>
      </c>
      <c r="R27" s="131">
        <v>2035</v>
      </c>
      <c r="S27" s="85">
        <v>2025</v>
      </c>
      <c r="T27" s="86">
        <v>2030</v>
      </c>
      <c r="U27" s="131">
        <v>2035</v>
      </c>
      <c r="V27" s="85">
        <v>2025</v>
      </c>
      <c r="W27" s="86">
        <v>2030</v>
      </c>
      <c r="X27" s="131">
        <v>2035</v>
      </c>
      <c r="Y27" s="85">
        <v>2025</v>
      </c>
      <c r="Z27" s="86">
        <v>2030</v>
      </c>
      <c r="AA27" s="131">
        <v>2035</v>
      </c>
      <c r="AB27" s="85">
        <v>2025</v>
      </c>
      <c r="AC27" s="86">
        <v>2030</v>
      </c>
      <c r="AD27" s="131">
        <v>2035</v>
      </c>
    </row>
    <row r="28" spans="2:38" x14ac:dyDescent="0.3">
      <c r="B28" s="344" t="s">
        <v>112</v>
      </c>
      <c r="C28" s="132" t="s">
        <v>56</v>
      </c>
      <c r="D28" s="136">
        <v>4531.8691529999996</v>
      </c>
      <c r="E28" s="137">
        <v>3624.5762740000009</v>
      </c>
      <c r="F28" s="138">
        <v>3037.8479879999991</v>
      </c>
      <c r="G28" s="136">
        <v>4143</v>
      </c>
      <c r="H28" s="137">
        <v>3535</v>
      </c>
      <c r="I28" s="138">
        <v>3265</v>
      </c>
      <c r="J28" s="136">
        <v>4150.8687679924697</v>
      </c>
      <c r="K28" s="137">
        <v>3631.8191361281602</v>
      </c>
      <c r="L28" s="138">
        <v>3310.1080503108101</v>
      </c>
      <c r="M28" s="136">
        <v>4265.2499999999991</v>
      </c>
      <c r="N28" s="137">
        <v>3978.59</v>
      </c>
      <c r="O28" s="138">
        <v>3385.68</v>
      </c>
      <c r="P28" s="136">
        <v>4495.062492</v>
      </c>
      <c r="Q28" s="137">
        <v>3777.6127759999999</v>
      </c>
      <c r="R28" s="138">
        <v>3347.49847</v>
      </c>
      <c r="S28" s="136">
        <v>4617.6627799518001</v>
      </c>
      <c r="T28" s="137">
        <v>3731.4234162070002</v>
      </c>
      <c r="U28" s="138">
        <v>3572.5756357527198</v>
      </c>
      <c r="V28" s="136">
        <v>4459.5563671215596</v>
      </c>
      <c r="W28" s="137">
        <v>3920.61451399309</v>
      </c>
      <c r="X28" s="138">
        <v>3158.1921519295602</v>
      </c>
      <c r="Y28" s="136">
        <v>4771.5</v>
      </c>
      <c r="Z28" s="137">
        <v>3693</v>
      </c>
      <c r="AA28" s="138">
        <v>2763</v>
      </c>
      <c r="AB28" s="136">
        <v>4127.4096740000005</v>
      </c>
      <c r="AC28" s="137">
        <v>3493.680895</v>
      </c>
      <c r="AD28" s="138">
        <v>3231.66939</v>
      </c>
    </row>
    <row r="29" spans="2:38" x14ac:dyDescent="0.3">
      <c r="B29" s="345"/>
      <c r="C29" s="139" t="s">
        <v>59</v>
      </c>
      <c r="D29" s="143">
        <v>684.2283341207999</v>
      </c>
      <c r="E29" s="144">
        <v>695.7968892196003</v>
      </c>
      <c r="F29" s="145">
        <v>728.80697176560011</v>
      </c>
      <c r="G29" s="143">
        <v>722</v>
      </c>
      <c r="H29" s="144">
        <v>688</v>
      </c>
      <c r="I29" s="145">
        <v>688</v>
      </c>
      <c r="J29" s="143">
        <v>667.79411360672077</v>
      </c>
      <c r="K29" s="144">
        <v>673.6548988993768</v>
      </c>
      <c r="L29" s="145">
        <v>689.90849353400802</v>
      </c>
      <c r="M29" s="146">
        <v>731.36</v>
      </c>
      <c r="N29" s="147">
        <v>731.36</v>
      </c>
      <c r="O29" s="148">
        <v>729.12</v>
      </c>
      <c r="P29" s="146">
        <v>731.36</v>
      </c>
      <c r="Q29" s="147">
        <v>731.36</v>
      </c>
      <c r="R29" s="148">
        <v>729.12</v>
      </c>
      <c r="S29" s="143">
        <v>684.205439572621</v>
      </c>
      <c r="T29" s="144">
        <v>641.10634430375103</v>
      </c>
      <c r="U29" s="145">
        <v>636.60599204717596</v>
      </c>
      <c r="V29" s="146">
        <v>731.36</v>
      </c>
      <c r="W29" s="147">
        <v>731.36</v>
      </c>
      <c r="X29" s="148">
        <v>729.12</v>
      </c>
      <c r="Y29" s="146">
        <v>731.36</v>
      </c>
      <c r="Z29" s="147">
        <v>731.36</v>
      </c>
      <c r="AA29" s="148">
        <v>729.12</v>
      </c>
      <c r="AB29" s="146">
        <v>731.36</v>
      </c>
      <c r="AC29" s="147">
        <v>731.36</v>
      </c>
      <c r="AD29" s="148">
        <v>729.12</v>
      </c>
    </row>
    <row r="30" spans="2:38" x14ac:dyDescent="0.3">
      <c r="B30" s="345"/>
      <c r="C30" s="139" t="s">
        <v>60</v>
      </c>
      <c r="D30" s="143">
        <v>342.11681534540003</v>
      </c>
      <c r="E30" s="144">
        <v>360.46189542725</v>
      </c>
      <c r="F30" s="145">
        <v>397.06839792379998</v>
      </c>
      <c r="G30" s="146">
        <v>370.82214765100673</v>
      </c>
      <c r="H30" s="147">
        <v>367.26510067114094</v>
      </c>
      <c r="I30" s="148">
        <v>364.59731543624156</v>
      </c>
      <c r="J30" s="146">
        <v>370.82214765100673</v>
      </c>
      <c r="K30" s="147">
        <v>367.26510067114094</v>
      </c>
      <c r="L30" s="148">
        <v>364.59731543624156</v>
      </c>
      <c r="M30" s="146">
        <v>370.82214765100673</v>
      </c>
      <c r="N30" s="147">
        <v>367.26510067114094</v>
      </c>
      <c r="O30" s="148">
        <v>364.59731543624156</v>
      </c>
      <c r="P30" s="146">
        <v>370.82214765100673</v>
      </c>
      <c r="Q30" s="147">
        <v>367.26510067114094</v>
      </c>
      <c r="R30" s="148">
        <v>364.59731543624156</v>
      </c>
      <c r="S30" s="143">
        <v>382.84410149641002</v>
      </c>
      <c r="T30" s="144">
        <v>375.87443190614198</v>
      </c>
      <c r="U30" s="145">
        <v>381.37707135344601</v>
      </c>
      <c r="V30" s="146">
        <v>370.82214765100673</v>
      </c>
      <c r="W30" s="147">
        <v>367.26510067114094</v>
      </c>
      <c r="X30" s="148">
        <v>364.59731543624156</v>
      </c>
      <c r="Y30" s="146">
        <v>370.82214765100673</v>
      </c>
      <c r="Z30" s="147">
        <v>367.26510067114094</v>
      </c>
      <c r="AA30" s="148">
        <v>364.59731543624156</v>
      </c>
      <c r="AB30" s="146">
        <v>370.82214765100673</v>
      </c>
      <c r="AC30" s="147">
        <v>367.26510067114094</v>
      </c>
      <c r="AD30" s="148">
        <v>364.59731543624156</v>
      </c>
    </row>
    <row r="31" spans="2:38" x14ac:dyDescent="0.3">
      <c r="B31" s="345"/>
      <c r="C31" s="139" t="s">
        <v>61</v>
      </c>
      <c r="D31" s="146">
        <v>149.59</v>
      </c>
      <c r="E31" s="147">
        <v>153.47999999999999</v>
      </c>
      <c r="F31" s="148">
        <v>123.83</v>
      </c>
      <c r="G31" s="146">
        <v>149.59</v>
      </c>
      <c r="H31" s="147">
        <v>153.47999999999999</v>
      </c>
      <c r="I31" s="148">
        <v>123.83</v>
      </c>
      <c r="J31" s="146">
        <v>149.59</v>
      </c>
      <c r="K31" s="147">
        <v>153.47999999999999</v>
      </c>
      <c r="L31" s="148">
        <v>123.83</v>
      </c>
      <c r="M31" s="146">
        <v>149.59</v>
      </c>
      <c r="N31" s="147">
        <v>153.47999999999999</v>
      </c>
      <c r="O31" s="148">
        <v>123.83</v>
      </c>
      <c r="P31" s="146">
        <v>149.59</v>
      </c>
      <c r="Q31" s="147">
        <v>153.47999999999999</v>
      </c>
      <c r="R31" s="148">
        <v>123.83</v>
      </c>
      <c r="S31" s="143">
        <v>150.439916248217</v>
      </c>
      <c r="T31" s="144">
        <v>118.295876703644</v>
      </c>
      <c r="U31" s="145">
        <v>83.090833837750594</v>
      </c>
      <c r="V31" s="146">
        <v>149.59</v>
      </c>
      <c r="W31" s="147">
        <v>153.47999999999999</v>
      </c>
      <c r="X31" s="148">
        <v>123.83</v>
      </c>
      <c r="Y31" s="146">
        <v>149.59</v>
      </c>
      <c r="Z31" s="147">
        <v>153.47999999999999</v>
      </c>
      <c r="AA31" s="148">
        <v>123.83</v>
      </c>
      <c r="AB31" s="146">
        <v>149.59</v>
      </c>
      <c r="AC31" s="147">
        <v>153.47999999999999</v>
      </c>
      <c r="AD31" s="148">
        <v>123.83</v>
      </c>
    </row>
    <row r="32" spans="2:38" x14ac:dyDescent="0.3">
      <c r="B32" s="345"/>
      <c r="C32" s="139" t="s">
        <v>62</v>
      </c>
      <c r="D32" s="146">
        <v>5</v>
      </c>
      <c r="E32" s="147">
        <v>5</v>
      </c>
      <c r="F32" s="148">
        <v>5</v>
      </c>
      <c r="G32" s="146">
        <v>5</v>
      </c>
      <c r="H32" s="147">
        <v>5</v>
      </c>
      <c r="I32" s="148">
        <v>5</v>
      </c>
      <c r="J32" s="146">
        <v>5</v>
      </c>
      <c r="K32" s="147">
        <v>5</v>
      </c>
      <c r="L32" s="148">
        <v>5</v>
      </c>
      <c r="M32" s="146">
        <v>5</v>
      </c>
      <c r="N32" s="147">
        <v>5</v>
      </c>
      <c r="O32" s="148">
        <v>5</v>
      </c>
      <c r="P32" s="146">
        <v>5</v>
      </c>
      <c r="Q32" s="147">
        <v>5</v>
      </c>
      <c r="R32" s="148">
        <v>5</v>
      </c>
      <c r="S32" s="143">
        <v>4.3871697994735399</v>
      </c>
      <c r="T32" s="144">
        <v>4.7312579114442803</v>
      </c>
      <c r="U32" s="145">
        <v>5.1056099149243597</v>
      </c>
      <c r="V32" s="146">
        <v>5</v>
      </c>
      <c r="W32" s="147">
        <v>5</v>
      </c>
      <c r="X32" s="148">
        <v>5</v>
      </c>
      <c r="Y32" s="146">
        <v>5</v>
      </c>
      <c r="Z32" s="147">
        <v>5</v>
      </c>
      <c r="AA32" s="148">
        <v>5</v>
      </c>
      <c r="AB32" s="146">
        <v>5</v>
      </c>
      <c r="AC32" s="147">
        <v>5</v>
      </c>
      <c r="AD32" s="148">
        <v>5</v>
      </c>
    </row>
    <row r="33" spans="2:30" x14ac:dyDescent="0.3">
      <c r="B33" s="345"/>
      <c r="C33" s="139" t="s">
        <v>63</v>
      </c>
      <c r="D33" s="146">
        <v>5.1535087719298245</v>
      </c>
      <c r="E33" s="147">
        <v>4.1228070175438596</v>
      </c>
      <c r="F33" s="148">
        <v>4.1228070175438596</v>
      </c>
      <c r="G33" s="146">
        <v>5.1535087719298245</v>
      </c>
      <c r="H33" s="147">
        <v>4.1228070175438596</v>
      </c>
      <c r="I33" s="148">
        <v>4.1228070175438596</v>
      </c>
      <c r="J33" s="146">
        <v>5.1535087719298245</v>
      </c>
      <c r="K33" s="147">
        <v>4.1228070175438596</v>
      </c>
      <c r="L33" s="148">
        <v>4.1228070175438596</v>
      </c>
      <c r="M33" s="146">
        <v>5.1535087719298245</v>
      </c>
      <c r="N33" s="147">
        <v>4.1228070175438596</v>
      </c>
      <c r="O33" s="148">
        <v>4.1228070175438596</v>
      </c>
      <c r="P33" s="146">
        <v>5.1535087719298245</v>
      </c>
      <c r="Q33" s="147">
        <v>4.1228070175438596</v>
      </c>
      <c r="R33" s="148">
        <v>4.1228070175438596</v>
      </c>
      <c r="S33" s="143">
        <v>5.3107802085169702</v>
      </c>
      <c r="T33" s="144">
        <v>5.25254417596756</v>
      </c>
      <c r="U33" s="145">
        <v>5.3261829961328804</v>
      </c>
      <c r="V33" s="146">
        <v>5.1535087719298245</v>
      </c>
      <c r="W33" s="147">
        <v>4.1228070175438596</v>
      </c>
      <c r="X33" s="148">
        <v>4.1228070175438596</v>
      </c>
      <c r="Y33" s="146">
        <v>5.1535087719298245</v>
      </c>
      <c r="Z33" s="147">
        <v>4.1228070175438596</v>
      </c>
      <c r="AA33" s="148">
        <v>4.1228070175438596</v>
      </c>
      <c r="AB33" s="146">
        <v>5.1535087719298245</v>
      </c>
      <c r="AC33" s="147">
        <v>4.1228070175438596</v>
      </c>
      <c r="AD33" s="148">
        <v>4.1228070175438596</v>
      </c>
    </row>
    <row r="34" spans="2:30" x14ac:dyDescent="0.3">
      <c r="B34" s="345"/>
      <c r="C34" s="139" t="s">
        <v>64</v>
      </c>
      <c r="D34" s="146">
        <v>0.93604651162790697</v>
      </c>
      <c r="E34" s="147">
        <v>0.93604651162790697</v>
      </c>
      <c r="F34" s="148">
        <v>0.93604651162790697</v>
      </c>
      <c r="G34" s="146">
        <v>0.93604651162790697</v>
      </c>
      <c r="H34" s="147">
        <v>0.93604651162790697</v>
      </c>
      <c r="I34" s="148">
        <v>0.93604651162790697</v>
      </c>
      <c r="J34" s="146">
        <v>0.93604651162790697</v>
      </c>
      <c r="K34" s="147">
        <v>0.93604651162790697</v>
      </c>
      <c r="L34" s="148">
        <v>0.93604651162790697</v>
      </c>
      <c r="M34" s="146">
        <v>0.93604651162790697</v>
      </c>
      <c r="N34" s="147">
        <v>0.93604651162790697</v>
      </c>
      <c r="O34" s="148">
        <v>0.93604651162790697</v>
      </c>
      <c r="P34" s="146">
        <v>0.93604651162790697</v>
      </c>
      <c r="Q34" s="147">
        <v>0.93604651162790697</v>
      </c>
      <c r="R34" s="148">
        <v>0.93604651162790697</v>
      </c>
      <c r="S34" s="143">
        <v>0.61630029377252604</v>
      </c>
      <c r="T34" s="144">
        <v>0.68503600967357303</v>
      </c>
      <c r="U34" s="145">
        <v>0.76217412256737405</v>
      </c>
      <c r="V34" s="146">
        <v>0.93604651162790697</v>
      </c>
      <c r="W34" s="147">
        <v>0.93604651162790697</v>
      </c>
      <c r="X34" s="148">
        <v>0.93604651162790697</v>
      </c>
      <c r="Y34" s="146">
        <v>0.93604651162790697</v>
      </c>
      <c r="Z34" s="147">
        <v>0.93604651162790697</v>
      </c>
      <c r="AA34" s="148">
        <v>0.93604651162790697</v>
      </c>
      <c r="AB34" s="146">
        <v>0.93604651162790697</v>
      </c>
      <c r="AC34" s="147">
        <v>0.93604651162790697</v>
      </c>
      <c r="AD34" s="148">
        <v>0.93604651162790697</v>
      </c>
    </row>
    <row r="35" spans="2:30" ht="14.4" thickBot="1" x14ac:dyDescent="0.35">
      <c r="B35" s="346"/>
      <c r="C35" s="149" t="s">
        <v>65</v>
      </c>
      <c r="D35" s="150">
        <v>5718.8938577497574</v>
      </c>
      <c r="E35" s="151">
        <v>4844.3739121760227</v>
      </c>
      <c r="F35" s="152">
        <v>4297.6122112185712</v>
      </c>
      <c r="G35" s="150">
        <v>5396.5017029345645</v>
      </c>
      <c r="H35" s="151">
        <v>4753.8039542003125</v>
      </c>
      <c r="I35" s="152">
        <v>4451.4861689654135</v>
      </c>
      <c r="J35" s="150">
        <v>5350.1645845337553</v>
      </c>
      <c r="K35" s="151">
        <v>4836.2779892278495</v>
      </c>
      <c r="L35" s="152">
        <v>4498.5027128102311</v>
      </c>
      <c r="M35" s="150">
        <v>5528.1117029345633</v>
      </c>
      <c r="N35" s="151">
        <v>5240.7539542003124</v>
      </c>
      <c r="O35" s="152">
        <v>4613.2861689654137</v>
      </c>
      <c r="P35" s="150">
        <v>5757.9241949345642</v>
      </c>
      <c r="Q35" s="151">
        <v>5039.7767302003122</v>
      </c>
      <c r="R35" s="152">
        <v>4575.104638965413</v>
      </c>
      <c r="S35" s="150">
        <v>5845.4664875708113</v>
      </c>
      <c r="T35" s="151">
        <v>4877.3689072176221</v>
      </c>
      <c r="U35" s="152">
        <v>4684.8435000247173</v>
      </c>
      <c r="V35" s="150">
        <v>5722.4180700561237</v>
      </c>
      <c r="W35" s="151">
        <v>5182.7784681934027</v>
      </c>
      <c r="X35" s="152">
        <v>4385.7983208949736</v>
      </c>
      <c r="Y35" s="150">
        <v>6034.3617029345642</v>
      </c>
      <c r="Z35" s="151">
        <v>4955.1639542003122</v>
      </c>
      <c r="AA35" s="152">
        <v>3990.606168965413</v>
      </c>
      <c r="AB35" s="150">
        <v>5390.2713769345646</v>
      </c>
      <c r="AC35" s="151">
        <v>4755.8448492003126</v>
      </c>
      <c r="AD35" s="152">
        <v>4459.2755589654134</v>
      </c>
    </row>
    <row r="36" spans="2:30" x14ac:dyDescent="0.3">
      <c r="B36" s="345" t="s">
        <v>113</v>
      </c>
      <c r="C36" s="153" t="s">
        <v>67</v>
      </c>
      <c r="D36" s="157">
        <v>-738.38192500000002</v>
      </c>
      <c r="E36" s="158">
        <v>-742.3270665</v>
      </c>
      <c r="F36" s="159">
        <v>-708.38831999999991</v>
      </c>
      <c r="G36" s="157">
        <v>-754.92959620462705</v>
      </c>
      <c r="H36" s="158">
        <v>-754.0458800851178</v>
      </c>
      <c r="I36" s="159">
        <v>-751.71753902945318</v>
      </c>
      <c r="J36" s="157">
        <v>-994.03846003502804</v>
      </c>
      <c r="K36" s="158">
        <v>-857.24608210315398</v>
      </c>
      <c r="L36" s="159">
        <v>-841.85541836975301</v>
      </c>
      <c r="M36" s="157">
        <v>-744.21</v>
      </c>
      <c r="N36" s="158">
        <v>-749.61</v>
      </c>
      <c r="O36" s="159">
        <v>-755.05</v>
      </c>
      <c r="P36" s="146">
        <v>-725</v>
      </c>
      <c r="Q36" s="147">
        <v>-708.5</v>
      </c>
      <c r="R36" s="148">
        <v>-724</v>
      </c>
      <c r="S36" s="157">
        <v>-810.94556211718805</v>
      </c>
      <c r="T36" s="158">
        <v>-886.74357805924603</v>
      </c>
      <c r="U36" s="159">
        <v>-903.30680465987098</v>
      </c>
      <c r="V36" s="146">
        <v>-725</v>
      </c>
      <c r="W36" s="147">
        <v>-708.5</v>
      </c>
      <c r="X36" s="148">
        <v>-724</v>
      </c>
      <c r="Y36" s="157">
        <v>-752.83361676727998</v>
      </c>
      <c r="Z36" s="158">
        <v>-792.26893413823598</v>
      </c>
      <c r="AA36" s="159">
        <v>-646.13446706911805</v>
      </c>
      <c r="AB36" s="146">
        <v>-725</v>
      </c>
      <c r="AC36" s="147">
        <v>-708.5</v>
      </c>
      <c r="AD36" s="148">
        <v>-724</v>
      </c>
    </row>
    <row r="37" spans="2:30" ht="14.4" thickBot="1" x14ac:dyDescent="0.35">
      <c r="B37" s="346"/>
      <c r="C37" s="160" t="s">
        <v>68</v>
      </c>
      <c r="D37" s="161">
        <v>4980.5119327497578</v>
      </c>
      <c r="E37" s="162">
        <v>4102.0468456760227</v>
      </c>
      <c r="F37" s="163">
        <v>3589.2238912185712</v>
      </c>
      <c r="G37" s="161">
        <v>4641.5721067299373</v>
      </c>
      <c r="H37" s="162">
        <v>3999.7580741151946</v>
      </c>
      <c r="I37" s="163">
        <v>3699.7686299359602</v>
      </c>
      <c r="J37" s="161">
        <v>4356.1261244987272</v>
      </c>
      <c r="K37" s="162">
        <v>3979.0319071246954</v>
      </c>
      <c r="L37" s="163">
        <v>3656.6472944404782</v>
      </c>
      <c r="M37" s="161">
        <v>4783.9017029345632</v>
      </c>
      <c r="N37" s="162">
        <v>4491.1439542003127</v>
      </c>
      <c r="O37" s="163">
        <v>3858.2361689654135</v>
      </c>
      <c r="P37" s="150">
        <v>5032.9241949345642</v>
      </c>
      <c r="Q37" s="151">
        <v>4331.2767302003122</v>
      </c>
      <c r="R37" s="152">
        <v>3851.104638965413</v>
      </c>
      <c r="S37" s="150">
        <v>5034.520925453623</v>
      </c>
      <c r="T37" s="151">
        <v>3990.6253291583762</v>
      </c>
      <c r="U37" s="152">
        <v>3781.5366953648463</v>
      </c>
      <c r="V37" s="150">
        <v>4997.4180700561237</v>
      </c>
      <c r="W37" s="151">
        <v>4474.2784681934027</v>
      </c>
      <c r="X37" s="152">
        <v>3661.7983208949736</v>
      </c>
      <c r="Y37" s="150">
        <v>5281.5280861672845</v>
      </c>
      <c r="Z37" s="151">
        <v>4162.8950200620766</v>
      </c>
      <c r="AA37" s="152">
        <v>3344.4717018962947</v>
      </c>
      <c r="AB37" s="150">
        <v>4665.2713769345646</v>
      </c>
      <c r="AC37" s="151">
        <v>4047.3448492003126</v>
      </c>
      <c r="AD37" s="152">
        <v>3735.2755589654134</v>
      </c>
    </row>
    <row r="38" spans="2:30" x14ac:dyDescent="0.3">
      <c r="B38" s="344" t="s">
        <v>114</v>
      </c>
      <c r="C38" s="132" t="s">
        <v>69</v>
      </c>
      <c r="D38" s="167">
        <v>3059.8634813895342</v>
      </c>
      <c r="E38" s="168">
        <v>2591.9562755962907</v>
      </c>
      <c r="F38" s="168">
        <v>2299.4143604294263</v>
      </c>
      <c r="G38" s="167">
        <v>2887.3692883265344</v>
      </c>
      <c r="H38" s="168">
        <v>2543.4973054153147</v>
      </c>
      <c r="I38" s="168">
        <v>2381.7437961136375</v>
      </c>
      <c r="J38" s="167">
        <v>2862.576861687015</v>
      </c>
      <c r="K38" s="168">
        <v>2587.6245954508913</v>
      </c>
      <c r="L38" s="168">
        <v>2406.8997456924103</v>
      </c>
      <c r="M38" s="167">
        <v>2957.7865128462654</v>
      </c>
      <c r="N38" s="168">
        <v>2804.0372908258696</v>
      </c>
      <c r="O38" s="168">
        <v>2468.3140181886511</v>
      </c>
      <c r="P38" s="167">
        <v>3080.7464539343514</v>
      </c>
      <c r="Q38" s="168">
        <v>2696.5055052034982</v>
      </c>
      <c r="R38" s="168">
        <v>2447.8851953749063</v>
      </c>
      <c r="S38" s="169">
        <v>3112.9089354979901</v>
      </c>
      <c r="T38" s="170">
        <v>2335.8835458868998</v>
      </c>
      <c r="U38" s="171">
        <v>2332.54705151086</v>
      </c>
      <c r="V38" s="167">
        <v>3061.7490922795319</v>
      </c>
      <c r="W38" s="168">
        <v>2773.0178180290527</v>
      </c>
      <c r="X38" s="168">
        <v>2346.5978653652583</v>
      </c>
      <c r="Y38" s="167">
        <v>3228.6528597280676</v>
      </c>
      <c r="Z38" s="168">
        <v>2651.2338932832054</v>
      </c>
      <c r="AA38" s="168">
        <v>2135.1524243588028</v>
      </c>
      <c r="AB38" s="167">
        <v>2884.0357858208504</v>
      </c>
      <c r="AC38" s="168">
        <v>2544.5892753373282</v>
      </c>
      <c r="AD38" s="172">
        <v>2385.9114674494153</v>
      </c>
    </row>
    <row r="39" spans="2:30" x14ac:dyDescent="0.3">
      <c r="B39" s="345"/>
      <c r="C39" s="139" t="s">
        <v>70</v>
      </c>
      <c r="D39" s="173">
        <v>1627.4971414902473</v>
      </c>
      <c r="E39" s="174">
        <v>1378.6240644582695</v>
      </c>
      <c r="F39" s="174">
        <v>1223.0252498065961</v>
      </c>
      <c r="G39" s="173">
        <v>1535.7499743891146</v>
      </c>
      <c r="H39" s="174">
        <v>1352.8494389140983</v>
      </c>
      <c r="I39" s="174">
        <v>1266.8150862001175</v>
      </c>
      <c r="J39" s="173">
        <v>1522.5632411469828</v>
      </c>
      <c r="K39" s="174">
        <v>1376.3201064230941</v>
      </c>
      <c r="L39" s="174">
        <v>1280.1951720372588</v>
      </c>
      <c r="M39" s="173">
        <v>1573.203877909508</v>
      </c>
      <c r="N39" s="174">
        <v>1491.426889862018</v>
      </c>
      <c r="O39" s="174">
        <v>1312.8605355550276</v>
      </c>
      <c r="P39" s="173">
        <v>1638.6044926283689</v>
      </c>
      <c r="Q39" s="174">
        <v>1434.2322879511255</v>
      </c>
      <c r="R39" s="174">
        <v>1301.994740092061</v>
      </c>
      <c r="S39" s="143">
        <v>1636.8052259969099</v>
      </c>
      <c r="T39" s="144">
        <v>1492.6608476410099</v>
      </c>
      <c r="U39" s="145">
        <v>1346.0420396172699</v>
      </c>
      <c r="V39" s="173">
        <v>1628.5000706575447</v>
      </c>
      <c r="W39" s="174">
        <v>1474.9280808091289</v>
      </c>
      <c r="X39" s="174">
        <v>1248.1214738295339</v>
      </c>
      <c r="Y39" s="173">
        <v>1717.2737712094042</v>
      </c>
      <c r="Z39" s="174">
        <v>1410.1529721780332</v>
      </c>
      <c r="AA39" s="174">
        <v>1135.6567011649452</v>
      </c>
      <c r="AB39" s="173">
        <v>1533.9769326073003</v>
      </c>
      <c r="AC39" s="174">
        <v>1353.4302419262194</v>
      </c>
      <c r="AD39" s="175">
        <v>1269.0318103209497</v>
      </c>
    </row>
    <row r="40" spans="2:30" x14ac:dyDescent="0.3">
      <c r="B40" s="345"/>
      <c r="C40" s="139" t="s">
        <v>71</v>
      </c>
      <c r="D40" s="173">
        <v>339.51478629333599</v>
      </c>
      <c r="E40" s="174">
        <v>287.59697494448994</v>
      </c>
      <c r="F40" s="174">
        <v>255.13725691660676</v>
      </c>
      <c r="G40" s="173">
        <v>320.37526276530235</v>
      </c>
      <c r="H40" s="174">
        <v>282.22008901312222</v>
      </c>
      <c r="I40" s="174">
        <v>264.27232484757292</v>
      </c>
      <c r="J40" s="173">
        <v>317.62435721562497</v>
      </c>
      <c r="K40" s="174">
        <v>287.11634256732634</v>
      </c>
      <c r="L40" s="174">
        <v>267.06356599188842</v>
      </c>
      <c r="M40" s="173">
        <v>328.18858158805239</v>
      </c>
      <c r="N40" s="174">
        <v>311.12895308681078</v>
      </c>
      <c r="O40" s="174">
        <v>273.87793981240054</v>
      </c>
      <c r="P40" s="173">
        <v>341.83190861066998</v>
      </c>
      <c r="Q40" s="174">
        <v>299.19749554389415</v>
      </c>
      <c r="R40" s="174">
        <v>271.61120881148565</v>
      </c>
      <c r="S40" s="143">
        <v>355.602191235183</v>
      </c>
      <c r="T40" s="144">
        <v>310.51470834521302</v>
      </c>
      <c r="U40" s="145">
        <v>274.55905739844201</v>
      </c>
      <c r="V40" s="173">
        <v>339.72400895383822</v>
      </c>
      <c r="W40" s="174">
        <v>307.68711009558007</v>
      </c>
      <c r="X40" s="174">
        <v>260.37262041968205</v>
      </c>
      <c r="Y40" s="173">
        <v>358.24323286088293</v>
      </c>
      <c r="Z40" s="174">
        <v>294.17427090012893</v>
      </c>
      <c r="AA40" s="174">
        <v>236.91116400091187</v>
      </c>
      <c r="AB40" s="173">
        <v>320.00538567839658</v>
      </c>
      <c r="AC40" s="174">
        <v>282.34125126005455</v>
      </c>
      <c r="AD40" s="175">
        <v>264.73475921809745</v>
      </c>
    </row>
    <row r="41" spans="2:30" x14ac:dyDescent="0.3">
      <c r="B41" s="345"/>
      <c r="C41" s="139" t="s">
        <v>72</v>
      </c>
      <c r="D41" s="173">
        <v>539.48935622222177</v>
      </c>
      <c r="E41" s="174">
        <v>456.99189881588586</v>
      </c>
      <c r="F41" s="174">
        <v>405.41337237466132</v>
      </c>
      <c r="G41" s="173">
        <v>509.07663299661891</v>
      </c>
      <c r="H41" s="174">
        <v>448.44802135692993</v>
      </c>
      <c r="I41" s="174">
        <v>419.92900502479637</v>
      </c>
      <c r="J41" s="173">
        <v>504.70544115479623</v>
      </c>
      <c r="K41" s="174">
        <v>456.22817345780527</v>
      </c>
      <c r="L41" s="174">
        <v>424.36429016936364</v>
      </c>
      <c r="M41" s="173">
        <v>521.49200490917679</v>
      </c>
      <c r="N41" s="174">
        <v>494.38423709144934</v>
      </c>
      <c r="O41" s="174">
        <v>435.19233741178732</v>
      </c>
      <c r="P41" s="173">
        <v>543.17126604686962</v>
      </c>
      <c r="Q41" s="174">
        <v>475.42513837620373</v>
      </c>
      <c r="R41" s="174">
        <v>431.59049944248034</v>
      </c>
      <c r="S41" s="143">
        <v>585.90199871076504</v>
      </c>
      <c r="T41" s="144">
        <v>592.54004487936902</v>
      </c>
      <c r="U41" s="145">
        <v>592.10472791789402</v>
      </c>
      <c r="V41" s="173">
        <v>539.82181125210059</v>
      </c>
      <c r="W41" s="174">
        <v>488.91514492073975</v>
      </c>
      <c r="X41" s="174">
        <v>413.73237054466483</v>
      </c>
      <c r="Y41" s="173">
        <v>569.24887772076011</v>
      </c>
      <c r="Z41" s="174">
        <v>467.44322907908378</v>
      </c>
      <c r="AA41" s="174">
        <v>376.45209136276674</v>
      </c>
      <c r="AB41" s="173">
        <v>508.48889791245756</v>
      </c>
      <c r="AC41" s="174">
        <v>448.64054829606437</v>
      </c>
      <c r="AD41" s="175">
        <v>420.66381373098858</v>
      </c>
    </row>
    <row r="42" spans="2:30" x14ac:dyDescent="0.3">
      <c r="B42" s="345"/>
      <c r="C42" s="139" t="s">
        <v>73</v>
      </c>
      <c r="D42" s="173">
        <v>152.61929288212659</v>
      </c>
      <c r="E42" s="174">
        <v>129.28110563392053</v>
      </c>
      <c r="F42" s="174">
        <v>114.68975523456393</v>
      </c>
      <c r="G42" s="173">
        <v>144.01566009534847</v>
      </c>
      <c r="H42" s="174">
        <v>126.86407827051084</v>
      </c>
      <c r="I42" s="174">
        <v>118.79616728004605</v>
      </c>
      <c r="J42" s="173">
        <v>142.77906812137022</v>
      </c>
      <c r="K42" s="174">
        <v>129.06505090964831</v>
      </c>
      <c r="L42" s="174">
        <v>120.05089098253858</v>
      </c>
      <c r="M42" s="173">
        <v>147.52791712194065</v>
      </c>
      <c r="N42" s="174">
        <v>139.85924246091491</v>
      </c>
      <c r="O42" s="174">
        <v>123.11410046827355</v>
      </c>
      <c r="P42" s="173">
        <v>153.66088984305355</v>
      </c>
      <c r="Q42" s="174">
        <v>134.49579236457726</v>
      </c>
      <c r="R42" s="174">
        <v>122.09515550186869</v>
      </c>
      <c r="S42" s="143">
        <v>154.248136129968</v>
      </c>
      <c r="T42" s="144">
        <v>145.76976046513201</v>
      </c>
      <c r="U42" s="145">
        <v>139.59062358025699</v>
      </c>
      <c r="V42" s="173">
        <v>152.71334302600803</v>
      </c>
      <c r="W42" s="174">
        <v>138.31205905465501</v>
      </c>
      <c r="X42" s="174">
        <v>117.04316518334272</v>
      </c>
      <c r="Y42" s="173">
        <v>161.03813761971676</v>
      </c>
      <c r="Z42" s="174">
        <v>132.23774345457443</v>
      </c>
      <c r="AA42" s="174">
        <v>106.49672940742371</v>
      </c>
      <c r="AB42" s="173">
        <v>143.84939228688816</v>
      </c>
      <c r="AC42" s="174">
        <v>126.91854334006702</v>
      </c>
      <c r="AD42" s="175">
        <v>119.0040416038844</v>
      </c>
    </row>
    <row r="43" spans="2:30" ht="14.4" thickBot="1" x14ac:dyDescent="0.35">
      <c r="B43" s="346"/>
      <c r="C43" s="149" t="s">
        <v>65</v>
      </c>
      <c r="D43" s="150">
        <v>5718.8938577497574</v>
      </c>
      <c r="E43" s="151">
        <v>4844.3739121760227</v>
      </c>
      <c r="F43" s="152">
        <v>4297.6122112185712</v>
      </c>
      <c r="G43" s="150">
        <v>5396.5017029345645</v>
      </c>
      <c r="H43" s="151">
        <v>4753.8039542003125</v>
      </c>
      <c r="I43" s="152">
        <v>4451.4861689654135</v>
      </c>
      <c r="J43" s="150">
        <v>5350.1645845337553</v>
      </c>
      <c r="K43" s="151">
        <v>4836.2779892278495</v>
      </c>
      <c r="L43" s="152">
        <v>4498.5027128102311</v>
      </c>
      <c r="M43" s="150">
        <v>5528.1117029345633</v>
      </c>
      <c r="N43" s="151">
        <v>5240.7539542003124</v>
      </c>
      <c r="O43" s="152">
        <v>4613.2861689654137</v>
      </c>
      <c r="P43" s="150">
        <v>5757.9241949345642</v>
      </c>
      <c r="Q43" s="151">
        <v>5039.7767302003122</v>
      </c>
      <c r="R43" s="152">
        <v>4575.104638965413</v>
      </c>
      <c r="S43" s="150">
        <v>5845.4664875708113</v>
      </c>
      <c r="T43" s="151">
        <v>4877.3689072176221</v>
      </c>
      <c r="U43" s="152">
        <v>4684.8435000247173</v>
      </c>
      <c r="V43" s="150">
        <v>5722.4180700561237</v>
      </c>
      <c r="W43" s="151">
        <v>5182.7784681934027</v>
      </c>
      <c r="X43" s="152">
        <v>4385.7983208949736</v>
      </c>
      <c r="Y43" s="150">
        <v>6034.3617029345642</v>
      </c>
      <c r="Z43" s="151">
        <v>4955.1639542003122</v>
      </c>
      <c r="AA43" s="152">
        <v>3990.606168965413</v>
      </c>
      <c r="AB43" s="150">
        <v>5390.2713769345646</v>
      </c>
      <c r="AC43" s="151">
        <v>4755.8448492003126</v>
      </c>
      <c r="AD43" s="152">
        <v>4459.2755589654134</v>
      </c>
    </row>
    <row r="44" spans="2:30" x14ac:dyDescent="0.3">
      <c r="B44" s="345" t="s">
        <v>113</v>
      </c>
      <c r="C44" s="153" t="s">
        <v>67</v>
      </c>
      <c r="D44" s="157">
        <v>-738.38192500000002</v>
      </c>
      <c r="E44" s="158">
        <v>-742.3270665</v>
      </c>
      <c r="F44" s="159">
        <v>-708.38831999999991</v>
      </c>
      <c r="G44" s="157">
        <v>-754.92959620462705</v>
      </c>
      <c r="H44" s="158">
        <v>-754.0458800851178</v>
      </c>
      <c r="I44" s="159">
        <v>-751.71753902945318</v>
      </c>
      <c r="J44" s="157">
        <v>-994.03846003502804</v>
      </c>
      <c r="K44" s="158">
        <v>-857.24608210315398</v>
      </c>
      <c r="L44" s="159">
        <v>-841.85541836975301</v>
      </c>
      <c r="M44" s="157">
        <v>-744.21</v>
      </c>
      <c r="N44" s="158">
        <v>-749.61</v>
      </c>
      <c r="O44" s="159">
        <v>-755.05</v>
      </c>
      <c r="P44" s="146">
        <v>-725</v>
      </c>
      <c r="Q44" s="147">
        <v>-708.5</v>
      </c>
      <c r="R44" s="148">
        <v>-724</v>
      </c>
      <c r="S44" s="157">
        <v>-810.94556211718805</v>
      </c>
      <c r="T44" s="158">
        <v>-886.74357805924603</v>
      </c>
      <c r="U44" s="159">
        <v>-903.30680465987098</v>
      </c>
      <c r="V44" s="146">
        <v>-725</v>
      </c>
      <c r="W44" s="147">
        <v>-708.5</v>
      </c>
      <c r="X44" s="148">
        <v>-724</v>
      </c>
      <c r="Y44" s="157">
        <v>-752.83361676727998</v>
      </c>
      <c r="Z44" s="158">
        <v>-792.26893413823598</v>
      </c>
      <c r="AA44" s="159">
        <v>-646.13446706911805</v>
      </c>
      <c r="AB44" s="146">
        <v>-725</v>
      </c>
      <c r="AC44" s="147">
        <v>-708.5</v>
      </c>
      <c r="AD44" s="148">
        <v>-724</v>
      </c>
    </row>
    <row r="45" spans="2:30" ht="14.4" thickBot="1" x14ac:dyDescent="0.35">
      <c r="B45" s="346"/>
      <c r="C45" s="160" t="s">
        <v>68</v>
      </c>
      <c r="D45" s="161">
        <v>4980.5119327497578</v>
      </c>
      <c r="E45" s="162">
        <v>4102.0468456760227</v>
      </c>
      <c r="F45" s="163">
        <v>3589.2238912185712</v>
      </c>
      <c r="G45" s="161">
        <v>4641.5721067299373</v>
      </c>
      <c r="H45" s="162">
        <v>3999.7580741151946</v>
      </c>
      <c r="I45" s="163">
        <v>3699.7686299359602</v>
      </c>
      <c r="J45" s="161">
        <v>4356.1261244987272</v>
      </c>
      <c r="K45" s="162">
        <v>3979.0319071246954</v>
      </c>
      <c r="L45" s="163">
        <v>3656.6472944404782</v>
      </c>
      <c r="M45" s="161">
        <v>4783.9017029345632</v>
      </c>
      <c r="N45" s="162">
        <v>4491.1439542003127</v>
      </c>
      <c r="O45" s="163">
        <v>3858.2361689654135</v>
      </c>
      <c r="P45" s="176">
        <v>5032.9241949345642</v>
      </c>
      <c r="Q45" s="177">
        <v>4331.2767302003122</v>
      </c>
      <c r="R45" s="178">
        <v>3851.104638965413</v>
      </c>
      <c r="S45" s="176">
        <v>5034.520925453623</v>
      </c>
      <c r="T45" s="177">
        <v>3990.6253291583762</v>
      </c>
      <c r="U45" s="178">
        <v>3781.5366953648463</v>
      </c>
      <c r="V45" s="176">
        <v>4997.4180700561237</v>
      </c>
      <c r="W45" s="177">
        <v>4474.2784681934027</v>
      </c>
      <c r="X45" s="178">
        <v>3661.7983208949736</v>
      </c>
      <c r="Y45" s="176">
        <v>5281.5280861672845</v>
      </c>
      <c r="Z45" s="177">
        <v>4162.8950200620766</v>
      </c>
      <c r="AA45" s="178">
        <v>3344.4717018962947</v>
      </c>
      <c r="AB45" s="176">
        <v>4665.2713769345646</v>
      </c>
      <c r="AC45" s="177">
        <v>4047.3448492003126</v>
      </c>
      <c r="AD45" s="178">
        <v>3735.2755589654134</v>
      </c>
    </row>
    <row r="46" spans="2:30" ht="28.2" thickBot="1" x14ac:dyDescent="0.35">
      <c r="C46" s="290" t="s">
        <v>115</v>
      </c>
      <c r="D46" s="291">
        <v>0.25622927097803899</v>
      </c>
      <c r="E46" s="292">
        <v>0.38741590943117504</v>
      </c>
      <c r="F46" s="293">
        <v>0.46399894102436107</v>
      </c>
      <c r="G46" s="291">
        <v>0.30684525682392705</v>
      </c>
      <c r="H46" s="292">
        <v>0.40269132593892232</v>
      </c>
      <c r="I46" s="293">
        <v>0.44749060974927046</v>
      </c>
      <c r="J46" s="291">
        <v>0.34947267528355552</v>
      </c>
      <c r="K46" s="292">
        <v>0.40578649297004388</v>
      </c>
      <c r="L46" s="293">
        <v>0.4539301861564628</v>
      </c>
      <c r="M46" s="291">
        <v>0.28559029569544925</v>
      </c>
      <c r="N46" s="292">
        <v>0.32930962558423121</v>
      </c>
      <c r="O46" s="293">
        <v>0.42382566955402035</v>
      </c>
      <c r="P46" s="291">
        <v>0.2484022228791177</v>
      </c>
      <c r="Q46" s="292">
        <v>0.3531835894150035</v>
      </c>
      <c r="R46" s="293">
        <v>0.42489066514860252</v>
      </c>
      <c r="S46" s="291">
        <v>0.24816377321003794</v>
      </c>
      <c r="T46" s="292">
        <v>0.40405517537171631</v>
      </c>
      <c r="U46" s="293">
        <v>0.4352796775286582</v>
      </c>
      <c r="V46" s="291">
        <v>0.25370457266608071</v>
      </c>
      <c r="W46" s="292">
        <v>0.33182825318557974</v>
      </c>
      <c r="X46" s="293">
        <v>0.45316095143661822</v>
      </c>
      <c r="Y46" s="291">
        <v>0.21127666231093523</v>
      </c>
      <c r="Z46" s="292">
        <v>0.37832907425562229</v>
      </c>
      <c r="AA46" s="293">
        <v>0.50054930306343881</v>
      </c>
      <c r="AB46" s="291">
        <v>0.30330609785485052</v>
      </c>
      <c r="AC46" s="271">
        <v>0.39558489774945677</v>
      </c>
      <c r="AD46" s="272">
        <v>0.44218813987345051</v>
      </c>
    </row>
    <row r="47" spans="2:30" ht="14.4" thickBot="1" x14ac:dyDescent="0.35">
      <c r="D47" s="269"/>
    </row>
    <row r="48" spans="2:30" ht="14.4" thickBot="1" x14ac:dyDescent="0.35">
      <c r="C48" s="347" t="s">
        <v>116</v>
      </c>
      <c r="D48" s="348"/>
      <c r="G48" s="294"/>
      <c r="H48" s="341" t="s">
        <v>121</v>
      </c>
      <c r="I48" s="342"/>
      <c r="J48" s="343"/>
    </row>
    <row r="49" spans="3:10" ht="14.4" thickBot="1" x14ac:dyDescent="0.35">
      <c r="C49" s="280" t="s">
        <v>117</v>
      </c>
      <c r="D49" s="281"/>
      <c r="H49" s="273" t="s">
        <v>109</v>
      </c>
      <c r="I49" s="274" t="s">
        <v>110</v>
      </c>
      <c r="J49" s="275" t="s">
        <v>111</v>
      </c>
    </row>
    <row r="50" spans="3:10" x14ac:dyDescent="0.3">
      <c r="C50" s="283" t="s">
        <v>118</v>
      </c>
      <c r="D50" s="284"/>
      <c r="G50" s="276">
        <v>2025</v>
      </c>
      <c r="H50" s="277">
        <v>0.21127666231093523</v>
      </c>
      <c r="I50" s="278">
        <v>0.25622927097803899</v>
      </c>
      <c r="J50" s="279">
        <v>0.34947267528355552</v>
      </c>
    </row>
    <row r="51" spans="3:10" ht="14.4" thickBot="1" x14ac:dyDescent="0.35">
      <c r="C51" s="289" t="s">
        <v>119</v>
      </c>
      <c r="D51" s="295"/>
      <c r="G51" s="282">
        <v>2030</v>
      </c>
      <c r="H51" s="277">
        <v>0.32930962558423121</v>
      </c>
      <c r="I51" s="278">
        <v>0.38741590943117504</v>
      </c>
      <c r="J51" s="279">
        <v>0.40578649297004388</v>
      </c>
    </row>
    <row r="52" spans="3:10" ht="14.4" thickBot="1" x14ac:dyDescent="0.35">
      <c r="G52" s="285">
        <v>2035</v>
      </c>
      <c r="H52" s="286">
        <v>0.42382566955402035</v>
      </c>
      <c r="I52" s="287">
        <v>0.44749060974927046</v>
      </c>
      <c r="J52" s="288">
        <v>0.50054930306343881</v>
      </c>
    </row>
  </sheetData>
  <mergeCells count="21">
    <mergeCell ref="M26:O26"/>
    <mergeCell ref="D3:G3"/>
    <mergeCell ref="H3:J3"/>
    <mergeCell ref="D26:F26"/>
    <mergeCell ref="G26:I26"/>
    <mergeCell ref="J26:L26"/>
    <mergeCell ref="P26:R26"/>
    <mergeCell ref="S26:U26"/>
    <mergeCell ref="V26:X26"/>
    <mergeCell ref="Y26:AA26"/>
    <mergeCell ref="AB26:AD26"/>
    <mergeCell ref="H48:J48"/>
    <mergeCell ref="B5:B12"/>
    <mergeCell ref="B13:B14"/>
    <mergeCell ref="B15:B20"/>
    <mergeCell ref="B21:B22"/>
    <mergeCell ref="C48:D48"/>
    <mergeCell ref="B28:B35"/>
    <mergeCell ref="B36:B37"/>
    <mergeCell ref="B38:B43"/>
    <mergeCell ref="B44:B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D498-22B9-4A6B-B6AF-0D1D13712698}">
  <sheetPr filterMode="1">
    <tabColor theme="7" tint="0.39997558519241921"/>
  </sheetPr>
  <dimension ref="A1:I28"/>
  <sheetViews>
    <sheetView zoomScale="90" zoomScaleNormal="90" workbookViewId="0">
      <selection activeCell="C21" sqref="C21"/>
    </sheetView>
  </sheetViews>
  <sheetFormatPr defaultRowHeight="14.4" x14ac:dyDescent="0.3"/>
  <cols>
    <col min="1" max="1" width="9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12" bestFit="1" customWidth="1"/>
    <col min="8" max="8" width="32" bestFit="1" customWidth="1"/>
    <col min="9" max="9" width="39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76</v>
      </c>
      <c r="B2" t="s">
        <v>77</v>
      </c>
      <c r="C2" t="s">
        <v>27</v>
      </c>
      <c r="D2" t="s">
        <v>9</v>
      </c>
      <c r="E2">
        <v>-738.38192500000002</v>
      </c>
      <c r="F2">
        <v>-742.3270665</v>
      </c>
      <c r="G2">
        <v>-708.38831999999991</v>
      </c>
      <c r="H2" t="s">
        <v>122</v>
      </c>
      <c r="I2" t="s">
        <v>123</v>
      </c>
    </row>
    <row r="3" spans="1:9" x14ac:dyDescent="0.3">
      <c r="A3" t="s">
        <v>76</v>
      </c>
      <c r="B3" t="s">
        <v>77</v>
      </c>
      <c r="C3" t="s">
        <v>8</v>
      </c>
      <c r="D3" t="s">
        <v>9</v>
      </c>
      <c r="E3">
        <v>684.2283341207999</v>
      </c>
      <c r="F3">
        <v>695.7968892196003</v>
      </c>
      <c r="G3">
        <v>728.80697176560011</v>
      </c>
      <c r="H3" t="s">
        <v>122</v>
      </c>
      <c r="I3" t="s">
        <v>123</v>
      </c>
    </row>
    <row r="4" spans="1:9" x14ac:dyDescent="0.3">
      <c r="A4" t="s">
        <v>76</v>
      </c>
      <c r="B4" t="s">
        <v>77</v>
      </c>
      <c r="C4" t="s">
        <v>4</v>
      </c>
      <c r="D4" t="s">
        <v>5</v>
      </c>
      <c r="E4">
        <v>4531.8691529999996</v>
      </c>
      <c r="F4">
        <v>3624.5762740000009</v>
      </c>
      <c r="G4">
        <v>3037.8479879999991</v>
      </c>
      <c r="H4" t="s">
        <v>122</v>
      </c>
      <c r="I4" t="s">
        <v>123</v>
      </c>
    </row>
    <row r="5" spans="1:9" x14ac:dyDescent="0.3">
      <c r="A5" t="s">
        <v>76</v>
      </c>
      <c r="B5" t="s">
        <v>77</v>
      </c>
      <c r="C5" t="s">
        <v>45</v>
      </c>
      <c r="D5" t="s">
        <v>9</v>
      </c>
      <c r="E5">
        <v>1386.2317498950299</v>
      </c>
      <c r="F5">
        <v>919.18421968681798</v>
      </c>
      <c r="G5">
        <v>723.35257948913898</v>
      </c>
      <c r="H5" t="s">
        <v>124</v>
      </c>
      <c r="I5" t="s">
        <v>125</v>
      </c>
    </row>
    <row r="6" spans="1:9" hidden="1" x14ac:dyDescent="0.3">
      <c r="A6" t="s">
        <v>76</v>
      </c>
      <c r="B6" t="s">
        <v>126</v>
      </c>
      <c r="C6" t="s">
        <v>45</v>
      </c>
      <c r="D6" t="s">
        <v>9</v>
      </c>
      <c r="E6">
        <v>1307.99719666583</v>
      </c>
      <c r="F6">
        <v>745.37119574937196</v>
      </c>
      <c r="G6">
        <v>703.80392492877604</v>
      </c>
      <c r="H6" t="s">
        <v>124</v>
      </c>
      <c r="I6" t="s">
        <v>125</v>
      </c>
    </row>
    <row r="7" spans="1:9" hidden="1" x14ac:dyDescent="0.3">
      <c r="A7" t="s">
        <v>76</v>
      </c>
      <c r="B7" t="s">
        <v>127</v>
      </c>
      <c r="C7" t="s">
        <v>45</v>
      </c>
      <c r="D7" t="s">
        <v>9</v>
      </c>
      <c r="E7">
        <v>1403.3570959426499</v>
      </c>
      <c r="F7">
        <v>969.958897431639</v>
      </c>
      <c r="G7">
        <v>759.70878304896803</v>
      </c>
      <c r="H7" t="s">
        <v>124</v>
      </c>
      <c r="I7" t="s">
        <v>125</v>
      </c>
    </row>
    <row r="8" spans="1:9" x14ac:dyDescent="0.3">
      <c r="A8" t="s">
        <v>76</v>
      </c>
      <c r="B8" t="s">
        <v>77</v>
      </c>
      <c r="C8" t="s">
        <v>47</v>
      </c>
      <c r="D8" t="s">
        <v>9</v>
      </c>
      <c r="E8">
        <v>1146.6818568051899</v>
      </c>
      <c r="F8">
        <v>939.53906026228799</v>
      </c>
      <c r="G8">
        <v>849.98088654049695</v>
      </c>
      <c r="H8" t="s">
        <v>124</v>
      </c>
      <c r="I8" t="s">
        <v>125</v>
      </c>
    </row>
    <row r="9" spans="1:9" hidden="1" x14ac:dyDescent="0.3">
      <c r="A9" t="s">
        <v>76</v>
      </c>
      <c r="B9" t="s">
        <v>126</v>
      </c>
      <c r="C9" t="s">
        <v>47</v>
      </c>
      <c r="D9" t="s">
        <v>9</v>
      </c>
      <c r="E9">
        <v>1151.1053701666101</v>
      </c>
      <c r="F9">
        <v>906.18328585119002</v>
      </c>
      <c r="G9">
        <v>809.271711792823</v>
      </c>
      <c r="H9" t="s">
        <v>124</v>
      </c>
      <c r="I9" t="s">
        <v>125</v>
      </c>
    </row>
    <row r="10" spans="1:9" hidden="1" x14ac:dyDescent="0.3">
      <c r="A10" t="s">
        <v>76</v>
      </c>
      <c r="B10" t="s">
        <v>127</v>
      </c>
      <c r="C10" t="s">
        <v>47</v>
      </c>
      <c r="D10" t="s">
        <v>9</v>
      </c>
      <c r="E10">
        <v>1194.91734610861</v>
      </c>
      <c r="F10">
        <v>1005.28862016994</v>
      </c>
      <c r="G10">
        <v>855.90908064870302</v>
      </c>
      <c r="H10" t="s">
        <v>124</v>
      </c>
      <c r="I10" t="s">
        <v>125</v>
      </c>
    </row>
    <row r="11" spans="1:9" x14ac:dyDescent="0.3">
      <c r="A11" t="s">
        <v>76</v>
      </c>
      <c r="B11" t="s">
        <v>77</v>
      </c>
      <c r="C11" t="s">
        <v>49</v>
      </c>
      <c r="D11" t="s">
        <v>9</v>
      </c>
      <c r="E11">
        <v>1594.04495600469</v>
      </c>
      <c r="F11">
        <v>1417.94385151708</v>
      </c>
      <c r="G11">
        <v>1229.5350411900999</v>
      </c>
      <c r="H11" t="s">
        <v>124</v>
      </c>
      <c r="I11" t="s">
        <v>125</v>
      </c>
    </row>
    <row r="12" spans="1:9" hidden="1" x14ac:dyDescent="0.3">
      <c r="A12" t="s">
        <v>76</v>
      </c>
      <c r="B12" t="s">
        <v>126</v>
      </c>
      <c r="C12" t="s">
        <v>49</v>
      </c>
      <c r="D12" t="s">
        <v>9</v>
      </c>
      <c r="E12">
        <v>1591.89763992189</v>
      </c>
      <c r="F12">
        <v>1395.6083211509199</v>
      </c>
      <c r="G12">
        <v>1212.3155575870101</v>
      </c>
      <c r="H12" t="s">
        <v>124</v>
      </c>
      <c r="I12" t="s">
        <v>125</v>
      </c>
    </row>
    <row r="13" spans="1:9" hidden="1" x14ac:dyDescent="0.3">
      <c r="A13" t="s">
        <v>76</v>
      </c>
      <c r="B13" t="s">
        <v>127</v>
      </c>
      <c r="C13" t="s">
        <v>49</v>
      </c>
      <c r="D13" t="s">
        <v>9</v>
      </c>
      <c r="E13">
        <v>1594.44925148629</v>
      </c>
      <c r="F13">
        <v>1427.24662116377</v>
      </c>
      <c r="G13">
        <v>1249.9751316535001</v>
      </c>
      <c r="H13" t="s">
        <v>124</v>
      </c>
      <c r="I13" t="s">
        <v>125</v>
      </c>
    </row>
    <row r="14" spans="1:9" x14ac:dyDescent="0.3">
      <c r="A14" t="s">
        <v>76</v>
      </c>
      <c r="B14" t="s">
        <v>77</v>
      </c>
      <c r="C14" t="s">
        <v>42</v>
      </c>
      <c r="D14" t="s">
        <v>9</v>
      </c>
      <c r="E14">
        <v>1189.76</v>
      </c>
      <c r="F14">
        <v>601.40499999999997</v>
      </c>
      <c r="G14">
        <v>333.702</v>
      </c>
      <c r="H14" t="s">
        <v>128</v>
      </c>
      <c r="I14" t="s">
        <v>125</v>
      </c>
    </row>
    <row r="15" spans="1:9" hidden="1" x14ac:dyDescent="0.3">
      <c r="A15" t="s">
        <v>76</v>
      </c>
      <c r="B15" t="s">
        <v>126</v>
      </c>
      <c r="C15" t="s">
        <v>42</v>
      </c>
      <c r="D15" t="s">
        <v>9</v>
      </c>
      <c r="E15">
        <v>1078.3399999999999</v>
      </c>
      <c r="F15">
        <v>339.28199999999998</v>
      </c>
      <c r="G15">
        <v>308.89699999999999</v>
      </c>
      <c r="H15" t="s">
        <v>128</v>
      </c>
      <c r="I15" t="s">
        <v>125</v>
      </c>
    </row>
    <row r="16" spans="1:9" hidden="1" x14ac:dyDescent="0.3">
      <c r="A16" t="s">
        <v>76</v>
      </c>
      <c r="B16" t="s">
        <v>127</v>
      </c>
      <c r="C16" t="s">
        <v>42</v>
      </c>
      <c r="D16" t="s">
        <v>9</v>
      </c>
      <c r="E16">
        <v>1208.4100000000001</v>
      </c>
      <c r="F16">
        <v>669.56899999999996</v>
      </c>
      <c r="G16">
        <v>385.67599999999999</v>
      </c>
      <c r="H16" t="s">
        <v>128</v>
      </c>
      <c r="I16" t="s">
        <v>125</v>
      </c>
    </row>
    <row r="17" spans="1:9" x14ac:dyDescent="0.3">
      <c r="A17" t="s">
        <v>76</v>
      </c>
      <c r="B17" t="s">
        <v>77</v>
      </c>
      <c r="C17" t="s">
        <v>16</v>
      </c>
      <c r="D17" t="s">
        <v>5</v>
      </c>
      <c r="E17" s="80">
        <v>149.59</v>
      </c>
      <c r="F17" s="80">
        <v>153.47999999999999</v>
      </c>
      <c r="G17" s="80">
        <v>123.83</v>
      </c>
      <c r="H17" t="s">
        <v>129</v>
      </c>
      <c r="I17" t="s">
        <v>130</v>
      </c>
    </row>
    <row r="18" spans="1:9" x14ac:dyDescent="0.3">
      <c r="A18" t="s">
        <v>76</v>
      </c>
      <c r="B18" t="s">
        <v>77</v>
      </c>
      <c r="C18" t="s">
        <v>22</v>
      </c>
      <c r="D18" t="s">
        <v>5</v>
      </c>
      <c r="E18" s="80">
        <v>0.93604651162790697</v>
      </c>
      <c r="F18" s="80">
        <v>0.93604651162790697</v>
      </c>
      <c r="G18" s="80">
        <v>0.93604651162790697</v>
      </c>
      <c r="H18" t="s">
        <v>129</v>
      </c>
      <c r="I18" t="s">
        <v>130</v>
      </c>
    </row>
    <row r="19" spans="1:9" x14ac:dyDescent="0.3">
      <c r="A19" t="s">
        <v>76</v>
      </c>
      <c r="B19" t="s">
        <v>77</v>
      </c>
      <c r="C19" t="s">
        <v>18</v>
      </c>
      <c r="D19" t="s">
        <v>5</v>
      </c>
      <c r="E19" s="80">
        <v>5</v>
      </c>
      <c r="F19" s="80">
        <v>5</v>
      </c>
      <c r="G19" s="80">
        <v>5</v>
      </c>
      <c r="H19" t="s">
        <v>129</v>
      </c>
      <c r="I19" t="s">
        <v>130</v>
      </c>
    </row>
    <row r="20" spans="1:9" x14ac:dyDescent="0.3">
      <c r="A20" t="s">
        <v>76</v>
      </c>
      <c r="B20" t="s">
        <v>77</v>
      </c>
      <c r="C20" t="s">
        <v>20</v>
      </c>
      <c r="D20" t="s">
        <v>5</v>
      </c>
      <c r="E20" s="80">
        <v>5.1535087719298245</v>
      </c>
      <c r="F20" s="80">
        <v>4.1228070175438596</v>
      </c>
      <c r="G20" s="80">
        <v>4.1228070175438596</v>
      </c>
      <c r="H20" t="s">
        <v>129</v>
      </c>
      <c r="I20" t="s">
        <v>130</v>
      </c>
    </row>
    <row r="21" spans="1:9" x14ac:dyDescent="0.3">
      <c r="A21" t="s">
        <v>76</v>
      </c>
      <c r="B21" t="s">
        <v>77</v>
      </c>
      <c r="C21" t="s">
        <v>38</v>
      </c>
      <c r="D21" t="s">
        <v>5</v>
      </c>
      <c r="E21">
        <v>497.25602389261746</v>
      </c>
      <c r="F21">
        <v>465.76051792905082</v>
      </c>
      <c r="G21">
        <v>579.96334152444877</v>
      </c>
      <c r="H21" t="s">
        <v>122</v>
      </c>
      <c r="I21" t="s">
        <v>123</v>
      </c>
    </row>
    <row r="22" spans="1:9" x14ac:dyDescent="0.3">
      <c r="A22" t="s">
        <v>76</v>
      </c>
      <c r="B22" t="s">
        <v>77</v>
      </c>
      <c r="C22" t="s">
        <v>31</v>
      </c>
      <c r="D22" t="s">
        <v>5</v>
      </c>
      <c r="E22">
        <v>2643.8147196846971</v>
      </c>
      <c r="F22">
        <v>2122.4030962882462</v>
      </c>
      <c r="G22">
        <v>1821.4028390648509</v>
      </c>
      <c r="H22" t="s">
        <v>122</v>
      </c>
      <c r="I22" t="s">
        <v>123</v>
      </c>
    </row>
    <row r="23" spans="1:9" x14ac:dyDescent="0.3">
      <c r="A23" t="s">
        <v>76</v>
      </c>
      <c r="B23" t="s">
        <v>77</v>
      </c>
      <c r="C23" t="s">
        <v>36</v>
      </c>
      <c r="D23" t="s">
        <v>5</v>
      </c>
    </row>
    <row r="24" spans="1:9" x14ac:dyDescent="0.3">
      <c r="A24" t="s">
        <v>76</v>
      </c>
      <c r="B24" t="s">
        <v>77</v>
      </c>
      <c r="C24" t="s">
        <v>29</v>
      </c>
      <c r="D24" t="s">
        <v>5</v>
      </c>
    </row>
    <row r="25" spans="1:9" x14ac:dyDescent="0.3">
      <c r="A25" t="s">
        <v>76</v>
      </c>
      <c r="B25" t="s">
        <v>77</v>
      </c>
      <c r="C25" t="s">
        <v>24</v>
      </c>
      <c r="D25" t="s">
        <v>5</v>
      </c>
    </row>
    <row r="26" spans="1:9" x14ac:dyDescent="0.3">
      <c r="A26" t="s">
        <v>76</v>
      </c>
      <c r="B26" t="s">
        <v>77</v>
      </c>
      <c r="C26" t="s">
        <v>34</v>
      </c>
      <c r="D26" t="s">
        <v>5</v>
      </c>
      <c r="E26">
        <v>1578.5984396662002</v>
      </c>
      <c r="F26">
        <v>1349.6889029168499</v>
      </c>
      <c r="G26">
        <v>1081.7421524593999</v>
      </c>
      <c r="H26" t="s">
        <v>122</v>
      </c>
      <c r="I26" t="s">
        <v>123</v>
      </c>
    </row>
    <row r="27" spans="1:9" x14ac:dyDescent="0.3">
      <c r="A27" t="s">
        <v>76</v>
      </c>
      <c r="B27" t="s">
        <v>77</v>
      </c>
      <c r="C27" t="s">
        <v>40</v>
      </c>
      <c r="D27" t="s">
        <v>5</v>
      </c>
      <c r="E27">
        <v>190.32599597315436</v>
      </c>
      <c r="F27">
        <v>167.99486893576224</v>
      </c>
      <c r="G27">
        <v>176.27280158197507</v>
      </c>
      <c r="H27" t="s">
        <v>122</v>
      </c>
      <c r="I27" t="s">
        <v>123</v>
      </c>
    </row>
    <row r="28" spans="1:9" x14ac:dyDescent="0.3">
      <c r="A28" t="s">
        <v>76</v>
      </c>
      <c r="B28" t="s">
        <v>77</v>
      </c>
      <c r="C28" t="s">
        <v>11</v>
      </c>
      <c r="D28" t="s">
        <v>5</v>
      </c>
      <c r="E28">
        <v>342.11681534540003</v>
      </c>
      <c r="F28">
        <v>360.46189542725</v>
      </c>
      <c r="G28">
        <v>397.06839792379998</v>
      </c>
      <c r="H28" t="s">
        <v>122</v>
      </c>
      <c r="I28" t="s">
        <v>123</v>
      </c>
    </row>
  </sheetData>
  <autoFilter ref="A1:I28" xr:uid="{E60BD498-22B9-4A6B-B6AF-0D1D13712698}">
    <filterColumn colId="1">
      <filters>
        <filter val="IRA"/>
      </filters>
    </filterColumn>
    <sortState xmlns:xlrd2="http://schemas.microsoft.com/office/spreadsheetml/2017/richdata2" ref="A2:I28">
      <sortCondition ref="C1:C2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D63-D66C-442F-BE0E-32159298035A}">
  <sheetPr>
    <tabColor theme="7" tint="0.39997558519241921"/>
  </sheetPr>
  <dimension ref="A1:I28"/>
  <sheetViews>
    <sheetView zoomScale="80" zoomScaleNormal="80" workbookViewId="0">
      <selection activeCell="H21" sqref="H21:I28"/>
    </sheetView>
  </sheetViews>
  <sheetFormatPr defaultRowHeight="14.4" x14ac:dyDescent="0.3"/>
  <cols>
    <col min="1" max="1" width="11" bestFit="1" customWidth="1"/>
    <col min="2" max="2" width="12.44140625" bestFit="1" customWidth="1"/>
    <col min="3" max="3" width="69.88671875" bestFit="1" customWidth="1"/>
    <col min="4" max="4" width="11.5546875" bestFit="1" customWidth="1"/>
    <col min="5" max="6" width="13.6640625" bestFit="1" customWidth="1"/>
    <col min="7" max="7" width="13" bestFit="1" customWidth="1"/>
    <col min="8" max="8" width="29.5546875" bestFit="1" customWidth="1"/>
    <col min="9" max="9" width="47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78</v>
      </c>
      <c r="B2" t="s">
        <v>77</v>
      </c>
      <c r="C2" t="s">
        <v>27</v>
      </c>
      <c r="D2" t="s">
        <v>9</v>
      </c>
      <c r="E2">
        <v>-754.92959620462705</v>
      </c>
      <c r="F2">
        <v>-754.0458800851178</v>
      </c>
      <c r="G2">
        <v>-751.71753902945318</v>
      </c>
      <c r="H2" t="s">
        <v>78</v>
      </c>
      <c r="I2" t="s">
        <v>131</v>
      </c>
    </row>
    <row r="3" spans="1:9" x14ac:dyDescent="0.3">
      <c r="A3" t="s">
        <v>78</v>
      </c>
      <c r="B3" t="s">
        <v>77</v>
      </c>
      <c r="C3" t="s">
        <v>8</v>
      </c>
      <c r="D3" t="s">
        <v>9</v>
      </c>
      <c r="E3">
        <v>722.00800000000004</v>
      </c>
      <c r="F3">
        <v>688.1167999999999</v>
      </c>
      <c r="G3">
        <v>688.1167999999999</v>
      </c>
      <c r="H3" t="s">
        <v>78</v>
      </c>
      <c r="I3" t="s">
        <v>131</v>
      </c>
    </row>
    <row r="4" spans="1:9" x14ac:dyDescent="0.3">
      <c r="A4" t="s">
        <v>78</v>
      </c>
      <c r="B4" t="s">
        <v>77</v>
      </c>
      <c r="C4" t="s">
        <v>4</v>
      </c>
      <c r="D4" t="s">
        <v>5</v>
      </c>
      <c r="E4">
        <v>4143.3213313294</v>
      </c>
      <c r="F4">
        <v>3535.1512173338947</v>
      </c>
      <c r="G4">
        <v>3265.1415767924891</v>
      </c>
      <c r="H4" t="s">
        <v>78</v>
      </c>
      <c r="I4" t="s">
        <v>131</v>
      </c>
    </row>
    <row r="5" spans="1:9" x14ac:dyDescent="0.3">
      <c r="A5" t="s">
        <v>78</v>
      </c>
      <c r="B5" t="s">
        <v>77</v>
      </c>
      <c r="C5" t="s">
        <v>45</v>
      </c>
      <c r="D5" t="s">
        <v>9</v>
      </c>
      <c r="E5">
        <v>1250.4103539299399</v>
      </c>
      <c r="F5">
        <v>924.91011011443004</v>
      </c>
      <c r="G5">
        <v>752.92884169292597</v>
      </c>
      <c r="H5" t="s">
        <v>124</v>
      </c>
      <c r="I5" t="s">
        <v>125</v>
      </c>
    </row>
    <row r="6" spans="1:9" x14ac:dyDescent="0.3">
      <c r="A6" t="s">
        <v>78</v>
      </c>
      <c r="B6" t="s">
        <v>126</v>
      </c>
      <c r="C6" t="s">
        <v>45</v>
      </c>
      <c r="D6" t="s">
        <v>9</v>
      </c>
      <c r="E6">
        <v>497.52229454279501</v>
      </c>
      <c r="F6">
        <v>450.39121012979302</v>
      </c>
      <c r="G6">
        <v>436.99693500135697</v>
      </c>
      <c r="H6" t="s">
        <v>124</v>
      </c>
      <c r="I6" t="s">
        <v>125</v>
      </c>
    </row>
    <row r="7" spans="1:9" x14ac:dyDescent="0.3">
      <c r="A7" t="s">
        <v>78</v>
      </c>
      <c r="B7" t="s">
        <v>127</v>
      </c>
      <c r="C7" t="s">
        <v>45</v>
      </c>
      <c r="D7" t="s">
        <v>9</v>
      </c>
      <c r="E7">
        <v>500.64407527536002</v>
      </c>
      <c r="F7">
        <v>455.13273136217902</v>
      </c>
      <c r="G7">
        <v>447.92957237406102</v>
      </c>
      <c r="H7" t="s">
        <v>124</v>
      </c>
      <c r="I7" t="s">
        <v>125</v>
      </c>
    </row>
    <row r="8" spans="1:9" x14ac:dyDescent="0.3">
      <c r="A8" t="s">
        <v>78</v>
      </c>
      <c r="B8" t="s">
        <v>77</v>
      </c>
      <c r="C8" t="s">
        <v>47</v>
      </c>
      <c r="D8" t="s">
        <v>9</v>
      </c>
      <c r="E8">
        <v>1299.8771119073599</v>
      </c>
      <c r="F8">
        <v>1185.5497590578</v>
      </c>
      <c r="G8">
        <v>1174.68798661098</v>
      </c>
      <c r="H8" t="s">
        <v>124</v>
      </c>
      <c r="I8" t="s">
        <v>125</v>
      </c>
    </row>
    <row r="9" spans="1:9" x14ac:dyDescent="0.3">
      <c r="A9" t="s">
        <v>78</v>
      </c>
      <c r="B9" t="s">
        <v>126</v>
      </c>
      <c r="C9" t="s">
        <v>47</v>
      </c>
      <c r="D9" t="s">
        <v>9</v>
      </c>
      <c r="E9">
        <v>1065.62680453743</v>
      </c>
      <c r="F9">
        <v>1005.42831503926</v>
      </c>
      <c r="G9">
        <v>1048.17817506027</v>
      </c>
      <c r="H9" t="s">
        <v>124</v>
      </c>
      <c r="I9" t="s">
        <v>125</v>
      </c>
    </row>
    <row r="10" spans="1:9" x14ac:dyDescent="0.3">
      <c r="A10" t="s">
        <v>78</v>
      </c>
      <c r="B10" t="s">
        <v>127</v>
      </c>
      <c r="C10" t="s">
        <v>47</v>
      </c>
      <c r="D10" t="s">
        <v>9</v>
      </c>
      <c r="E10">
        <v>1073.64525551973</v>
      </c>
      <c r="F10">
        <v>1016.65622914748</v>
      </c>
      <c r="G10">
        <v>1067.93671480221</v>
      </c>
      <c r="H10" t="s">
        <v>124</v>
      </c>
      <c r="I10" t="s">
        <v>125</v>
      </c>
    </row>
    <row r="11" spans="1:9" x14ac:dyDescent="0.3">
      <c r="A11" t="s">
        <v>78</v>
      </c>
      <c r="B11" t="s">
        <v>77</v>
      </c>
      <c r="C11" t="s">
        <v>49</v>
      </c>
      <c r="D11" t="s">
        <v>9</v>
      </c>
      <c r="E11">
        <v>1562.07727857705</v>
      </c>
      <c r="F11">
        <v>1396.9307216309001</v>
      </c>
      <c r="G11">
        <v>1310.8725681738499</v>
      </c>
      <c r="H11" t="s">
        <v>124</v>
      </c>
      <c r="I11" t="s">
        <v>125</v>
      </c>
    </row>
    <row r="12" spans="1:9" x14ac:dyDescent="0.3">
      <c r="A12" t="s">
        <v>78</v>
      </c>
      <c r="B12" t="s">
        <v>126</v>
      </c>
      <c r="C12" t="s">
        <v>49</v>
      </c>
      <c r="D12" t="s">
        <v>9</v>
      </c>
      <c r="E12">
        <v>1537.21131226335</v>
      </c>
      <c r="F12">
        <v>1350.0267801651901</v>
      </c>
      <c r="G12">
        <v>1270.2377534667201</v>
      </c>
      <c r="H12" t="s">
        <v>124</v>
      </c>
      <c r="I12" t="s">
        <v>125</v>
      </c>
    </row>
    <row r="13" spans="1:9" x14ac:dyDescent="0.3">
      <c r="A13" t="s">
        <v>78</v>
      </c>
      <c r="B13" t="s">
        <v>127</v>
      </c>
      <c r="C13" t="s">
        <v>49</v>
      </c>
      <c r="D13" t="s">
        <v>9</v>
      </c>
      <c r="E13">
        <v>1540.0619202821799</v>
      </c>
      <c r="F13">
        <v>1364.0248866039101</v>
      </c>
      <c r="G13">
        <v>1292.3644200897299</v>
      </c>
      <c r="H13" t="s">
        <v>124</v>
      </c>
      <c r="I13" t="s">
        <v>125</v>
      </c>
    </row>
    <row r="14" spans="1:9" x14ac:dyDescent="0.3">
      <c r="A14" t="s">
        <v>78</v>
      </c>
      <c r="B14" t="s">
        <v>77</v>
      </c>
      <c r="C14" t="s">
        <v>42</v>
      </c>
      <c r="D14" t="s">
        <v>9</v>
      </c>
      <c r="E14">
        <v>1001.2398840439701</v>
      </c>
      <c r="F14">
        <v>679.65905481321704</v>
      </c>
      <c r="G14">
        <v>445.58029832678199</v>
      </c>
      <c r="H14" t="s">
        <v>128</v>
      </c>
      <c r="I14" t="s">
        <v>125</v>
      </c>
    </row>
    <row r="15" spans="1:9" x14ac:dyDescent="0.3">
      <c r="A15" t="s">
        <v>78</v>
      </c>
      <c r="B15" t="s">
        <v>126</v>
      </c>
      <c r="C15" t="s">
        <v>42</v>
      </c>
      <c r="D15" t="s">
        <v>9</v>
      </c>
      <c r="E15">
        <v>962.41714320653205</v>
      </c>
      <c r="F15">
        <v>594.27299553785895</v>
      </c>
      <c r="G15">
        <v>437.13851892309498</v>
      </c>
      <c r="H15" t="s">
        <v>128</v>
      </c>
      <c r="I15" t="s">
        <v>125</v>
      </c>
    </row>
    <row r="16" spans="1:9" x14ac:dyDescent="0.3">
      <c r="A16" t="s">
        <v>78</v>
      </c>
      <c r="B16" t="s">
        <v>127</v>
      </c>
      <c r="C16" t="s">
        <v>42</v>
      </c>
      <c r="D16" t="s">
        <v>9</v>
      </c>
      <c r="E16">
        <v>1041.9274621024899</v>
      </c>
      <c r="F16">
        <v>763.15217862402096</v>
      </c>
      <c r="G16">
        <v>445.85411382178899</v>
      </c>
      <c r="H16" t="s">
        <v>128</v>
      </c>
      <c r="I16" t="s">
        <v>125</v>
      </c>
    </row>
    <row r="17" spans="1:9" x14ac:dyDescent="0.3">
      <c r="A17" t="s">
        <v>78</v>
      </c>
      <c r="B17" t="s">
        <v>77</v>
      </c>
      <c r="C17" t="s">
        <v>16</v>
      </c>
      <c r="D17" t="s">
        <v>5</v>
      </c>
      <c r="E17" s="80">
        <v>149.59</v>
      </c>
      <c r="F17" s="80">
        <v>153.47999999999999</v>
      </c>
      <c r="G17" s="80">
        <v>123.83</v>
      </c>
      <c r="H17" t="s">
        <v>129</v>
      </c>
      <c r="I17" t="s">
        <v>130</v>
      </c>
    </row>
    <row r="18" spans="1:9" x14ac:dyDescent="0.3">
      <c r="A18" t="s">
        <v>78</v>
      </c>
      <c r="B18" t="s">
        <v>77</v>
      </c>
      <c r="C18" t="s">
        <v>22</v>
      </c>
      <c r="D18" t="s">
        <v>5</v>
      </c>
      <c r="E18" s="80">
        <v>0.93604651162790697</v>
      </c>
      <c r="F18" s="80">
        <v>0.93604651162790697</v>
      </c>
      <c r="G18" s="80">
        <v>0.93604651162790697</v>
      </c>
      <c r="H18" t="s">
        <v>129</v>
      </c>
      <c r="I18" t="s">
        <v>130</v>
      </c>
    </row>
    <row r="19" spans="1:9" x14ac:dyDescent="0.3">
      <c r="A19" t="s">
        <v>78</v>
      </c>
      <c r="B19" t="s">
        <v>77</v>
      </c>
      <c r="C19" t="s">
        <v>18</v>
      </c>
      <c r="D19" t="s">
        <v>5</v>
      </c>
      <c r="E19" s="80">
        <v>5</v>
      </c>
      <c r="F19" s="80">
        <v>5</v>
      </c>
      <c r="G19" s="80">
        <v>5</v>
      </c>
      <c r="H19" t="s">
        <v>129</v>
      </c>
      <c r="I19" t="s">
        <v>130</v>
      </c>
    </row>
    <row r="20" spans="1:9" x14ac:dyDescent="0.3">
      <c r="A20" t="s">
        <v>78</v>
      </c>
      <c r="B20" t="s">
        <v>77</v>
      </c>
      <c r="C20" t="s">
        <v>20</v>
      </c>
      <c r="D20" t="s">
        <v>5</v>
      </c>
      <c r="E20" s="80">
        <v>5.1535087719298245</v>
      </c>
      <c r="F20" s="80">
        <v>4.1228070175438596</v>
      </c>
      <c r="G20" s="80">
        <v>4.1228070175438596</v>
      </c>
      <c r="H20" t="s">
        <v>129</v>
      </c>
      <c r="I20" t="s">
        <v>130</v>
      </c>
    </row>
    <row r="21" spans="1:9" x14ac:dyDescent="0.3">
      <c r="A21" t="s">
        <v>78</v>
      </c>
      <c r="B21" t="s">
        <v>77</v>
      </c>
      <c r="C21" t="s">
        <v>38</v>
      </c>
      <c r="D21" t="s">
        <v>5</v>
      </c>
      <c r="E21">
        <v>647.30858213325541</v>
      </c>
      <c r="F21">
        <v>663.40075101081936</v>
      </c>
      <c r="G21">
        <v>685.52911709051386</v>
      </c>
      <c r="H21" t="s">
        <v>78</v>
      </c>
      <c r="I21" t="s">
        <v>131</v>
      </c>
    </row>
    <row r="22" spans="1:9" x14ac:dyDescent="0.3">
      <c r="A22" t="s">
        <v>78</v>
      </c>
      <c r="B22" t="s">
        <v>77</v>
      </c>
      <c r="C22" t="s">
        <v>31</v>
      </c>
      <c r="D22" t="s">
        <v>5</v>
      </c>
      <c r="E22">
        <v>2919.4314399444002</v>
      </c>
      <c r="F22">
        <v>2456.5915811747</v>
      </c>
      <c r="G22">
        <v>2260.5344857443001</v>
      </c>
      <c r="H22" t="s">
        <v>78</v>
      </c>
      <c r="I22" t="s">
        <v>131</v>
      </c>
    </row>
    <row r="23" spans="1:9" x14ac:dyDescent="0.3">
      <c r="A23" t="s">
        <v>78</v>
      </c>
      <c r="B23" t="s">
        <v>77</v>
      </c>
      <c r="C23" t="s">
        <v>36</v>
      </c>
      <c r="D23" t="s">
        <v>5</v>
      </c>
      <c r="E23">
        <v>160.13489687155513</v>
      </c>
      <c r="F23">
        <v>129.5470180708225</v>
      </c>
      <c r="G23">
        <v>129.6306363635949</v>
      </c>
      <c r="H23" t="s">
        <v>78</v>
      </c>
      <c r="I23" t="s">
        <v>131</v>
      </c>
    </row>
    <row r="24" spans="1:9" x14ac:dyDescent="0.3">
      <c r="A24" t="s">
        <v>78</v>
      </c>
      <c r="B24" t="s">
        <v>77</v>
      </c>
      <c r="C24" t="s">
        <v>29</v>
      </c>
      <c r="D24" t="s">
        <v>5</v>
      </c>
      <c r="E24">
        <v>4689.6271417202979</v>
      </c>
      <c r="F24">
        <v>4035.8357232326521</v>
      </c>
      <c r="G24">
        <v>3790.1979566387035</v>
      </c>
      <c r="H24" t="s">
        <v>78</v>
      </c>
      <c r="I24" t="s">
        <v>131</v>
      </c>
    </row>
    <row r="25" spans="1:9" x14ac:dyDescent="0.3">
      <c r="A25" t="s">
        <v>78</v>
      </c>
      <c r="B25" t="s">
        <v>77</v>
      </c>
      <c r="C25" t="s">
        <v>24</v>
      </c>
      <c r="D25" t="s">
        <v>5</v>
      </c>
      <c r="E25">
        <v>5444.5567379249251</v>
      </c>
      <c r="F25">
        <v>4789.88160331777</v>
      </c>
      <c r="G25">
        <v>4541.9154956681568</v>
      </c>
      <c r="H25" t="s">
        <v>78</v>
      </c>
      <c r="I25" t="s">
        <v>131</v>
      </c>
    </row>
    <row r="26" spans="1:9" x14ac:dyDescent="0.3">
      <c r="A26" t="s">
        <v>78</v>
      </c>
      <c r="B26" t="s">
        <v>77</v>
      </c>
      <c r="C26" t="s">
        <v>34</v>
      </c>
      <c r="D26" t="s">
        <v>5</v>
      </c>
      <c r="E26">
        <v>1538.6165656608</v>
      </c>
      <c r="F26">
        <v>1357.1796423220101</v>
      </c>
      <c r="G26">
        <v>1282.9675605035</v>
      </c>
      <c r="H26" t="s">
        <v>78</v>
      </c>
      <c r="I26" t="s">
        <v>131</v>
      </c>
    </row>
    <row r="27" spans="1:9" x14ac:dyDescent="0.3">
      <c r="A27" t="s">
        <v>78</v>
      </c>
      <c r="B27" t="s">
        <v>77</v>
      </c>
      <c r="C27" t="s">
        <v>40</v>
      </c>
      <c r="D27" t="s">
        <v>5</v>
      </c>
      <c r="E27">
        <v>179.51645331491406</v>
      </c>
      <c r="F27">
        <v>183.44581073941353</v>
      </c>
      <c r="G27">
        <v>183.53689596624963</v>
      </c>
      <c r="H27" t="s">
        <v>78</v>
      </c>
      <c r="I27" t="s">
        <v>131</v>
      </c>
    </row>
    <row r="28" spans="1:9" x14ac:dyDescent="0.3">
      <c r="A28" t="s">
        <v>78</v>
      </c>
      <c r="B28" t="s">
        <v>77</v>
      </c>
      <c r="C28" t="s">
        <v>11</v>
      </c>
      <c r="D28" t="s">
        <v>5</v>
      </c>
      <c r="E28">
        <v>439.78221662191066</v>
      </c>
      <c r="F28">
        <v>457.67232846408615</v>
      </c>
      <c r="G28">
        <v>479.71586135587944</v>
      </c>
      <c r="H28" t="s">
        <v>78</v>
      </c>
      <c r="I28" t="s">
        <v>131</v>
      </c>
    </row>
  </sheetData>
  <autoFilter ref="A1:I1" xr:uid="{2EBDDD63-D66C-442F-BE0E-32159298035A}">
    <sortState xmlns:xlrd2="http://schemas.microsoft.com/office/spreadsheetml/2017/richdata2" ref="A2:I28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E544-4FAD-466D-9687-E545EC02F9CE}">
  <sheetPr>
    <tabColor theme="7" tint="0.39997558519241921"/>
  </sheetPr>
  <dimension ref="A1:I40"/>
  <sheetViews>
    <sheetView zoomScale="80" zoomScaleNormal="80" workbookViewId="0">
      <selection activeCell="G9" sqref="G9"/>
    </sheetView>
  </sheetViews>
  <sheetFormatPr defaultRowHeight="14.4" x14ac:dyDescent="0.3"/>
  <cols>
    <col min="1" max="1" width="12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7.33203125" bestFit="1" customWidth="1"/>
    <col min="9" max="9" width="8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79</v>
      </c>
      <c r="B2" t="s">
        <v>77</v>
      </c>
      <c r="C2" t="s">
        <v>27</v>
      </c>
      <c r="D2" t="s">
        <v>9</v>
      </c>
    </row>
    <row r="3" spans="1:9" x14ac:dyDescent="0.3">
      <c r="A3" t="s">
        <v>79</v>
      </c>
      <c r="B3" t="s">
        <v>77</v>
      </c>
      <c r="C3" t="s">
        <v>8</v>
      </c>
      <c r="D3" t="s">
        <v>5</v>
      </c>
      <c r="H3" t="s">
        <v>132</v>
      </c>
      <c r="I3" t="s">
        <v>125</v>
      </c>
    </row>
    <row r="4" spans="1:9" x14ac:dyDescent="0.3">
      <c r="A4" t="s">
        <v>79</v>
      </c>
      <c r="B4" t="s">
        <v>77</v>
      </c>
      <c r="C4" t="s">
        <v>4</v>
      </c>
      <c r="D4" t="s">
        <v>9</v>
      </c>
      <c r="E4">
        <v>4150.8687679924697</v>
      </c>
      <c r="F4">
        <v>3631.8191361281602</v>
      </c>
      <c r="G4">
        <v>3310.1080503108101</v>
      </c>
      <c r="H4" t="s">
        <v>132</v>
      </c>
      <c r="I4" t="s">
        <v>125</v>
      </c>
    </row>
    <row r="5" spans="1:9" x14ac:dyDescent="0.3">
      <c r="A5" t="s">
        <v>79</v>
      </c>
      <c r="B5" t="s">
        <v>133</v>
      </c>
      <c r="C5" t="s">
        <v>45</v>
      </c>
      <c r="D5" t="s">
        <v>9</v>
      </c>
      <c r="E5">
        <v>1262.1088106607699</v>
      </c>
      <c r="F5">
        <v>1015.18371346658</v>
      </c>
      <c r="G5">
        <v>944.91028784134505</v>
      </c>
      <c r="H5" t="s">
        <v>124</v>
      </c>
      <c r="I5" t="s">
        <v>125</v>
      </c>
    </row>
    <row r="6" spans="1:9" x14ac:dyDescent="0.3">
      <c r="A6" t="s">
        <v>79</v>
      </c>
      <c r="B6" t="s">
        <v>134</v>
      </c>
      <c r="C6" t="s">
        <v>45</v>
      </c>
      <c r="D6" t="s">
        <v>9</v>
      </c>
      <c r="E6">
        <v>1135.2800999999999</v>
      </c>
      <c r="F6">
        <v>911.39160000000004</v>
      </c>
      <c r="G6">
        <v>823.60239999999999</v>
      </c>
      <c r="H6" t="s">
        <v>124</v>
      </c>
      <c r="I6" t="s">
        <v>125</v>
      </c>
    </row>
    <row r="7" spans="1:9" x14ac:dyDescent="0.3">
      <c r="A7" t="s">
        <v>79</v>
      </c>
      <c r="B7" t="s">
        <v>135</v>
      </c>
      <c r="C7" t="s">
        <v>45</v>
      </c>
      <c r="D7" t="s">
        <v>9</v>
      </c>
      <c r="E7">
        <v>1296.5508</v>
      </c>
      <c r="F7">
        <v>1066.3322000000001</v>
      </c>
      <c r="G7">
        <v>1006.3374</v>
      </c>
      <c r="H7" t="s">
        <v>124</v>
      </c>
      <c r="I7" t="s">
        <v>125</v>
      </c>
    </row>
    <row r="8" spans="1:9" x14ac:dyDescent="0.3">
      <c r="A8" t="s">
        <v>79</v>
      </c>
      <c r="B8" t="s">
        <v>77</v>
      </c>
      <c r="C8" t="s">
        <v>45</v>
      </c>
      <c r="D8" t="s">
        <v>9</v>
      </c>
      <c r="E8">
        <v>1279.29474111474</v>
      </c>
      <c r="F8">
        <v>1039.4555803569499</v>
      </c>
      <c r="G8">
        <v>974.24757461114098</v>
      </c>
      <c r="H8" t="s">
        <v>124</v>
      </c>
      <c r="I8" t="s">
        <v>125</v>
      </c>
    </row>
    <row r="9" spans="1:9" x14ac:dyDescent="0.3">
      <c r="A9" t="s">
        <v>79</v>
      </c>
      <c r="B9" t="s">
        <v>136</v>
      </c>
      <c r="C9" t="s">
        <v>45</v>
      </c>
      <c r="D9" t="s">
        <v>9</v>
      </c>
      <c r="E9">
        <v>1304.7485999999999</v>
      </c>
      <c r="F9">
        <v>1058.1822</v>
      </c>
      <c r="G9">
        <v>1015.5188000000001</v>
      </c>
      <c r="H9" t="s">
        <v>124</v>
      </c>
      <c r="I9" t="s">
        <v>125</v>
      </c>
    </row>
    <row r="10" spans="1:9" x14ac:dyDescent="0.3">
      <c r="A10" t="s">
        <v>79</v>
      </c>
      <c r="B10" t="s">
        <v>137</v>
      </c>
      <c r="C10" t="s">
        <v>45</v>
      </c>
      <c r="D10" t="s">
        <v>9</v>
      </c>
      <c r="E10">
        <v>1260.4517000000001</v>
      </c>
      <c r="F10">
        <v>1008.8972</v>
      </c>
      <c r="G10">
        <v>936.56529999999998</v>
      </c>
      <c r="H10" t="s">
        <v>124</v>
      </c>
      <c r="I10" t="s">
        <v>125</v>
      </c>
    </row>
    <row r="11" spans="1:9" x14ac:dyDescent="0.3">
      <c r="A11" t="s">
        <v>79</v>
      </c>
      <c r="B11" t="s">
        <v>133</v>
      </c>
      <c r="C11" t="s">
        <v>47</v>
      </c>
      <c r="D11" t="s">
        <v>9</v>
      </c>
      <c r="E11">
        <v>1048.32494044343</v>
      </c>
      <c r="F11">
        <v>963.62210942840204</v>
      </c>
      <c r="G11">
        <v>922.04813032617005</v>
      </c>
      <c r="H11" t="s">
        <v>124</v>
      </c>
      <c r="I11" t="s">
        <v>125</v>
      </c>
    </row>
    <row r="12" spans="1:9" x14ac:dyDescent="0.3">
      <c r="A12" t="s">
        <v>79</v>
      </c>
      <c r="B12" t="s">
        <v>134</v>
      </c>
      <c r="C12" t="s">
        <v>47</v>
      </c>
      <c r="D12" t="s">
        <v>9</v>
      </c>
      <c r="E12">
        <v>994.18126069460004</v>
      </c>
      <c r="F12">
        <v>919.10144255039995</v>
      </c>
      <c r="G12">
        <v>867.36965832440001</v>
      </c>
      <c r="H12" t="s">
        <v>124</v>
      </c>
      <c r="I12" t="s">
        <v>125</v>
      </c>
    </row>
    <row r="13" spans="1:9" x14ac:dyDescent="0.3">
      <c r="A13" t="s">
        <v>79</v>
      </c>
      <c r="B13" t="s">
        <v>135</v>
      </c>
      <c r="C13" t="s">
        <v>47</v>
      </c>
      <c r="D13" t="s">
        <v>9</v>
      </c>
      <c r="E13">
        <v>1069.05388304854</v>
      </c>
      <c r="F13">
        <v>1002.99869585868</v>
      </c>
      <c r="G13">
        <v>983.63074626995001</v>
      </c>
      <c r="H13" t="s">
        <v>124</v>
      </c>
      <c r="I13" t="s">
        <v>125</v>
      </c>
    </row>
    <row r="14" spans="1:9" x14ac:dyDescent="0.3">
      <c r="A14" t="s">
        <v>79</v>
      </c>
      <c r="B14" t="s">
        <v>77</v>
      </c>
      <c r="C14" t="s">
        <v>47</v>
      </c>
      <c r="D14" t="s">
        <v>9</v>
      </c>
      <c r="E14">
        <v>1056.7645334306501</v>
      </c>
      <c r="F14">
        <v>979.07126600279605</v>
      </c>
      <c r="G14">
        <v>949.08239836193695</v>
      </c>
      <c r="H14" t="s">
        <v>124</v>
      </c>
      <c r="I14" t="s">
        <v>125</v>
      </c>
    </row>
    <row r="15" spans="1:9" x14ac:dyDescent="0.3">
      <c r="A15" t="s">
        <v>79</v>
      </c>
      <c r="B15" t="s">
        <v>136</v>
      </c>
      <c r="C15" t="s">
        <v>47</v>
      </c>
      <c r="D15" t="s">
        <v>9</v>
      </c>
      <c r="E15">
        <v>1068.6534297426599</v>
      </c>
      <c r="F15">
        <v>990.45318168326003</v>
      </c>
      <c r="G15">
        <v>974.32311799553997</v>
      </c>
      <c r="H15" t="s">
        <v>124</v>
      </c>
      <c r="I15" t="s">
        <v>125</v>
      </c>
    </row>
    <row r="16" spans="1:9" x14ac:dyDescent="0.3">
      <c r="A16" t="s">
        <v>79</v>
      </c>
      <c r="B16" t="s">
        <v>137</v>
      </c>
      <c r="C16" t="s">
        <v>47</v>
      </c>
      <c r="D16" t="s">
        <v>9</v>
      </c>
      <c r="E16">
        <v>1045.30438757452</v>
      </c>
      <c r="F16">
        <v>956.29472012696999</v>
      </c>
      <c r="G16">
        <v>915.85015789004603</v>
      </c>
      <c r="H16" t="s">
        <v>124</v>
      </c>
      <c r="I16" t="s">
        <v>125</v>
      </c>
    </row>
    <row r="17" spans="1:9" x14ac:dyDescent="0.3">
      <c r="A17" t="s">
        <v>79</v>
      </c>
      <c r="B17" t="s">
        <v>133</v>
      </c>
      <c r="C17" t="s">
        <v>49</v>
      </c>
      <c r="D17" t="s">
        <v>9</v>
      </c>
      <c r="E17">
        <v>1708.8968257223401</v>
      </c>
      <c r="F17">
        <v>1486.6940654632699</v>
      </c>
      <c r="G17">
        <v>1255.05720338779</v>
      </c>
      <c r="H17" t="s">
        <v>124</v>
      </c>
      <c r="I17" t="s">
        <v>125</v>
      </c>
    </row>
    <row r="18" spans="1:9" x14ac:dyDescent="0.3">
      <c r="A18" t="s">
        <v>79</v>
      </c>
      <c r="B18" t="s">
        <v>134</v>
      </c>
      <c r="C18" t="s">
        <v>49</v>
      </c>
      <c r="D18" t="s">
        <v>9</v>
      </c>
      <c r="E18">
        <v>1698.53217</v>
      </c>
      <c r="F18">
        <v>1481.7838300000001</v>
      </c>
      <c r="G18">
        <v>1246.4288899999999</v>
      </c>
      <c r="H18" t="s">
        <v>124</v>
      </c>
      <c r="I18" t="s">
        <v>125</v>
      </c>
    </row>
    <row r="19" spans="1:9" x14ac:dyDescent="0.3">
      <c r="A19" t="s">
        <v>79</v>
      </c>
      <c r="B19" t="s">
        <v>135</v>
      </c>
      <c r="C19" t="s">
        <v>49</v>
      </c>
      <c r="D19" t="s">
        <v>9</v>
      </c>
      <c r="E19">
        <v>1741.0213699999999</v>
      </c>
      <c r="F19">
        <v>1544.1565700000001</v>
      </c>
      <c r="G19">
        <v>1331.0528300000001</v>
      </c>
      <c r="H19" t="s">
        <v>124</v>
      </c>
      <c r="I19" t="s">
        <v>125</v>
      </c>
    </row>
    <row r="20" spans="1:9" x14ac:dyDescent="0.3">
      <c r="A20" t="s">
        <v>79</v>
      </c>
      <c r="B20" t="s">
        <v>77</v>
      </c>
      <c r="C20" t="s">
        <v>49</v>
      </c>
      <c r="D20" t="s">
        <v>9</v>
      </c>
      <c r="E20">
        <v>1714.2388436291701</v>
      </c>
      <c r="F20">
        <v>1504.7647756558799</v>
      </c>
      <c r="G20">
        <v>1283.05267565183</v>
      </c>
      <c r="H20" t="s">
        <v>124</v>
      </c>
      <c r="I20" t="s">
        <v>125</v>
      </c>
    </row>
    <row r="21" spans="1:9" x14ac:dyDescent="0.3">
      <c r="A21" t="s">
        <v>79</v>
      </c>
      <c r="B21" t="s">
        <v>136</v>
      </c>
      <c r="C21" t="s">
        <v>49</v>
      </c>
      <c r="D21" t="s">
        <v>9</v>
      </c>
      <c r="E21">
        <v>1723.0875000000001</v>
      </c>
      <c r="F21">
        <v>1523.45263</v>
      </c>
      <c r="G21">
        <v>1306.0228400000001</v>
      </c>
      <c r="H21" t="s">
        <v>124</v>
      </c>
      <c r="I21" t="s">
        <v>125</v>
      </c>
    </row>
    <row r="22" spans="1:9" x14ac:dyDescent="0.3">
      <c r="A22" t="s">
        <v>79</v>
      </c>
      <c r="B22" t="s">
        <v>137</v>
      </c>
      <c r="C22" t="s">
        <v>49</v>
      </c>
      <c r="D22" t="s">
        <v>9</v>
      </c>
      <c r="E22">
        <v>1686.49577</v>
      </c>
      <c r="F22">
        <v>1462.97875</v>
      </c>
      <c r="G22">
        <v>1231.0333900000001</v>
      </c>
      <c r="H22" t="s">
        <v>124</v>
      </c>
      <c r="I22" t="s">
        <v>125</v>
      </c>
    </row>
    <row r="23" spans="1:9" x14ac:dyDescent="0.3">
      <c r="A23" t="s">
        <v>79</v>
      </c>
      <c r="B23" t="s">
        <v>133</v>
      </c>
      <c r="C23" t="s">
        <v>42</v>
      </c>
      <c r="D23" t="s">
        <v>9</v>
      </c>
      <c r="E23">
        <v>1161.3576324754799</v>
      </c>
      <c r="F23">
        <v>837.82059007148996</v>
      </c>
      <c r="G23">
        <v>792.49702788921104</v>
      </c>
      <c r="H23" t="s">
        <v>132</v>
      </c>
      <c r="I23" t="s">
        <v>125</v>
      </c>
    </row>
    <row r="24" spans="1:9" x14ac:dyDescent="0.3">
      <c r="A24" t="s">
        <v>79</v>
      </c>
      <c r="B24" t="s">
        <v>134</v>
      </c>
      <c r="C24" t="s">
        <v>42</v>
      </c>
      <c r="D24" t="s">
        <v>9</v>
      </c>
      <c r="E24">
        <v>1071.8430000000001</v>
      </c>
      <c r="F24">
        <v>781.7242</v>
      </c>
      <c r="G24">
        <v>719.7337</v>
      </c>
      <c r="H24" t="s">
        <v>132</v>
      </c>
      <c r="I24" t="s">
        <v>125</v>
      </c>
    </row>
    <row r="25" spans="1:9" x14ac:dyDescent="0.3">
      <c r="A25" t="s">
        <v>79</v>
      </c>
      <c r="B25" t="s">
        <v>135</v>
      </c>
      <c r="C25" t="s">
        <v>42</v>
      </c>
      <c r="D25" t="s">
        <v>9</v>
      </c>
      <c r="E25">
        <v>1163.749</v>
      </c>
      <c r="F25">
        <v>837.55290000000002</v>
      </c>
      <c r="G25">
        <v>792.4751</v>
      </c>
      <c r="H25" t="s">
        <v>132</v>
      </c>
      <c r="I25" t="s">
        <v>125</v>
      </c>
    </row>
    <row r="26" spans="1:9" x14ac:dyDescent="0.3">
      <c r="A26" t="s">
        <v>79</v>
      </c>
      <c r="B26" t="s">
        <v>77</v>
      </c>
      <c r="C26" t="s">
        <v>42</v>
      </c>
      <c r="D26" t="s">
        <v>9</v>
      </c>
      <c r="E26">
        <v>1160.5811056469699</v>
      </c>
      <c r="F26">
        <v>831.99871007254296</v>
      </c>
      <c r="G26">
        <v>784.36818092191902</v>
      </c>
      <c r="H26" t="s">
        <v>132</v>
      </c>
      <c r="I26" t="s">
        <v>125</v>
      </c>
    </row>
    <row r="27" spans="1:9" x14ac:dyDescent="0.3">
      <c r="A27" t="s">
        <v>79</v>
      </c>
      <c r="B27" t="s">
        <v>136</v>
      </c>
      <c r="C27" t="s">
        <v>42</v>
      </c>
      <c r="D27" t="s">
        <v>9</v>
      </c>
      <c r="E27">
        <v>1167.684</v>
      </c>
      <c r="F27">
        <v>836.4162</v>
      </c>
      <c r="G27">
        <v>792.25040000000001</v>
      </c>
      <c r="H27" t="s">
        <v>132</v>
      </c>
      <c r="I27" t="s">
        <v>125</v>
      </c>
    </row>
    <row r="28" spans="1:9" x14ac:dyDescent="0.3">
      <c r="A28" t="s">
        <v>79</v>
      </c>
      <c r="B28" t="s">
        <v>137</v>
      </c>
      <c r="C28" t="s">
        <v>42</v>
      </c>
      <c r="D28" t="s">
        <v>9</v>
      </c>
      <c r="E28">
        <v>1157.252</v>
      </c>
      <c r="F28">
        <v>826.11009999999999</v>
      </c>
      <c r="G28">
        <v>775.6386</v>
      </c>
      <c r="H28" t="s">
        <v>132</v>
      </c>
      <c r="I28" t="s">
        <v>125</v>
      </c>
    </row>
    <row r="29" spans="1:9" x14ac:dyDescent="0.3">
      <c r="A29" t="s">
        <v>79</v>
      </c>
      <c r="B29" t="s">
        <v>77</v>
      </c>
      <c r="C29" t="s">
        <v>16</v>
      </c>
      <c r="D29" t="s">
        <v>5</v>
      </c>
      <c r="E29" s="80">
        <v>149.59</v>
      </c>
      <c r="F29" s="80">
        <v>153.47999999999999</v>
      </c>
      <c r="G29" s="80">
        <v>123.83</v>
      </c>
      <c r="H29" t="s">
        <v>129</v>
      </c>
      <c r="I29" t="s">
        <v>130</v>
      </c>
    </row>
    <row r="30" spans="1:9" x14ac:dyDescent="0.3">
      <c r="A30" t="s">
        <v>79</v>
      </c>
      <c r="B30" t="s">
        <v>77</v>
      </c>
      <c r="C30" t="s">
        <v>22</v>
      </c>
      <c r="D30" t="s">
        <v>5</v>
      </c>
      <c r="E30" s="80">
        <v>0.93604651162790697</v>
      </c>
      <c r="F30" s="80">
        <v>0.93604651162790697</v>
      </c>
      <c r="G30" s="80">
        <v>0.93604651162790697</v>
      </c>
      <c r="H30" t="s">
        <v>129</v>
      </c>
      <c r="I30" t="s">
        <v>130</v>
      </c>
    </row>
    <row r="31" spans="1:9" x14ac:dyDescent="0.3">
      <c r="A31" t="s">
        <v>79</v>
      </c>
      <c r="B31" t="s">
        <v>77</v>
      </c>
      <c r="C31" t="s">
        <v>18</v>
      </c>
      <c r="D31" t="s">
        <v>5</v>
      </c>
      <c r="E31" s="80">
        <v>5</v>
      </c>
      <c r="F31" s="80">
        <v>5</v>
      </c>
      <c r="G31" s="80">
        <v>5</v>
      </c>
      <c r="H31" t="s">
        <v>129</v>
      </c>
      <c r="I31" t="s">
        <v>130</v>
      </c>
    </row>
    <row r="32" spans="1:9" x14ac:dyDescent="0.3">
      <c r="A32" t="s">
        <v>79</v>
      </c>
      <c r="B32" t="s">
        <v>77</v>
      </c>
      <c r="C32" t="s">
        <v>20</v>
      </c>
      <c r="D32" t="s">
        <v>5</v>
      </c>
      <c r="E32" s="80">
        <v>5.1535087719298245</v>
      </c>
      <c r="F32" s="80">
        <v>4.1228070175438596</v>
      </c>
      <c r="G32" s="80">
        <v>4.1228070175438596</v>
      </c>
      <c r="H32" t="s">
        <v>129</v>
      </c>
      <c r="I32" t="s">
        <v>130</v>
      </c>
    </row>
    <row r="33" spans="1:4" x14ac:dyDescent="0.3">
      <c r="A33" t="s">
        <v>79</v>
      </c>
      <c r="B33" t="s">
        <v>77</v>
      </c>
      <c r="C33" t="s">
        <v>38</v>
      </c>
      <c r="D33" t="s">
        <v>5</v>
      </c>
    </row>
    <row r="34" spans="1:4" x14ac:dyDescent="0.3">
      <c r="A34" t="s">
        <v>79</v>
      </c>
      <c r="B34" t="s">
        <v>77</v>
      </c>
      <c r="C34" t="s">
        <v>31</v>
      </c>
      <c r="D34" t="s">
        <v>5</v>
      </c>
    </row>
    <row r="35" spans="1:4" x14ac:dyDescent="0.3">
      <c r="A35" t="s">
        <v>79</v>
      </c>
      <c r="B35" t="s">
        <v>77</v>
      </c>
      <c r="C35" t="s">
        <v>36</v>
      </c>
      <c r="D35" t="s">
        <v>5</v>
      </c>
    </row>
    <row r="36" spans="1:4" x14ac:dyDescent="0.3">
      <c r="A36" t="s">
        <v>79</v>
      </c>
      <c r="B36" t="s">
        <v>77</v>
      </c>
      <c r="C36" t="s">
        <v>29</v>
      </c>
      <c r="D36" t="s">
        <v>5</v>
      </c>
    </row>
    <row r="37" spans="1:4" x14ac:dyDescent="0.3">
      <c r="A37" t="s">
        <v>79</v>
      </c>
      <c r="B37" t="s">
        <v>77</v>
      </c>
      <c r="C37" t="s">
        <v>24</v>
      </c>
      <c r="D37" t="s">
        <v>5</v>
      </c>
    </row>
    <row r="38" spans="1:4" x14ac:dyDescent="0.3">
      <c r="A38" t="s">
        <v>79</v>
      </c>
      <c r="B38" t="s">
        <v>77</v>
      </c>
      <c r="C38" t="s">
        <v>34</v>
      </c>
      <c r="D38" t="s">
        <v>5</v>
      </c>
    </row>
    <row r="39" spans="1:4" x14ac:dyDescent="0.3">
      <c r="A39" t="s">
        <v>79</v>
      </c>
      <c r="B39" t="s">
        <v>77</v>
      </c>
      <c r="C39" t="s">
        <v>40</v>
      </c>
      <c r="D39" t="s">
        <v>5</v>
      </c>
    </row>
    <row r="40" spans="1:4" x14ac:dyDescent="0.3">
      <c r="A40" t="s">
        <v>79</v>
      </c>
      <c r="B40" t="s">
        <v>77</v>
      </c>
      <c r="C40" t="s">
        <v>11</v>
      </c>
      <c r="D40" t="s">
        <v>5</v>
      </c>
    </row>
  </sheetData>
  <autoFilter ref="A1:I1" xr:uid="{7978E544-4FAD-466D-9687-E545EC02F9CE}">
    <sortState xmlns:xlrd2="http://schemas.microsoft.com/office/spreadsheetml/2017/richdata2" ref="A2:I40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2CDB-CB90-4469-AEF6-85A973E23459}">
  <sheetPr>
    <tabColor theme="7" tint="0.39997558519241921"/>
  </sheetPr>
  <dimension ref="A1:I24"/>
  <sheetViews>
    <sheetView zoomScale="90" zoomScaleNormal="90" workbookViewId="0">
      <selection activeCell="C29" sqref="C29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63.44140625" bestFit="1" customWidth="1"/>
    <col min="4" max="4" width="11.109375" bestFit="1" customWidth="1"/>
    <col min="5" max="7" width="7.33203125" bestFit="1" customWidth="1"/>
    <col min="9" max="9" width="8.33203125" bestFit="1" customWidth="1"/>
  </cols>
  <sheetData>
    <row r="1" spans="1:9" x14ac:dyDescent="0.3">
      <c r="A1" s="1" t="s">
        <v>51</v>
      </c>
      <c r="B1" s="1" t="s">
        <v>52</v>
      </c>
      <c r="C1" s="1" t="s">
        <v>0</v>
      </c>
      <c r="D1" s="1" t="s">
        <v>1</v>
      </c>
      <c r="E1" s="1">
        <v>2025</v>
      </c>
      <c r="F1" s="1">
        <v>2030</v>
      </c>
      <c r="G1" s="1">
        <v>2035</v>
      </c>
      <c r="H1" s="1" t="s">
        <v>53</v>
      </c>
      <c r="I1" t="s">
        <v>54</v>
      </c>
    </row>
    <row r="2" spans="1:9" x14ac:dyDescent="0.3">
      <c r="A2" t="s">
        <v>97</v>
      </c>
      <c r="B2" t="s">
        <v>77</v>
      </c>
      <c r="C2" t="s">
        <v>27</v>
      </c>
      <c r="D2" t="s">
        <v>9</v>
      </c>
    </row>
    <row r="3" spans="1:9" x14ac:dyDescent="0.3">
      <c r="A3" t="s">
        <v>97</v>
      </c>
      <c r="B3" t="s">
        <v>77</v>
      </c>
      <c r="C3" t="s">
        <v>8</v>
      </c>
      <c r="D3" t="s">
        <v>9</v>
      </c>
    </row>
    <row r="4" spans="1:9" x14ac:dyDescent="0.3">
      <c r="A4" t="s">
        <v>97</v>
      </c>
      <c r="B4" t="s">
        <v>77</v>
      </c>
      <c r="C4" t="s">
        <v>4</v>
      </c>
      <c r="D4" t="s">
        <v>5</v>
      </c>
    </row>
    <row r="5" spans="1:9" x14ac:dyDescent="0.3">
      <c r="A5" t="s">
        <v>97</v>
      </c>
      <c r="B5" t="s">
        <v>77</v>
      </c>
      <c r="C5" t="s">
        <v>38</v>
      </c>
      <c r="D5" t="s">
        <v>5</v>
      </c>
    </row>
    <row r="6" spans="1:9" x14ac:dyDescent="0.3">
      <c r="A6" t="s">
        <v>97</v>
      </c>
      <c r="B6" t="s">
        <v>77</v>
      </c>
      <c r="C6" t="s">
        <v>31</v>
      </c>
      <c r="D6" t="s">
        <v>5</v>
      </c>
    </row>
    <row r="7" spans="1:9" x14ac:dyDescent="0.3">
      <c r="A7" t="s">
        <v>97</v>
      </c>
      <c r="B7" t="s">
        <v>77</v>
      </c>
      <c r="C7" t="s">
        <v>36</v>
      </c>
      <c r="D7" t="s">
        <v>5</v>
      </c>
    </row>
    <row r="8" spans="1:9" x14ac:dyDescent="0.3">
      <c r="A8" t="s">
        <v>97</v>
      </c>
      <c r="B8" t="s">
        <v>77</v>
      </c>
      <c r="C8" t="s">
        <v>29</v>
      </c>
      <c r="D8" t="s">
        <v>5</v>
      </c>
    </row>
    <row r="9" spans="1:9" x14ac:dyDescent="0.3">
      <c r="A9" t="s">
        <v>97</v>
      </c>
      <c r="B9" t="s">
        <v>77</v>
      </c>
      <c r="C9" t="s">
        <v>24</v>
      </c>
      <c r="D9" t="s">
        <v>5</v>
      </c>
    </row>
    <row r="10" spans="1:9" x14ac:dyDescent="0.3">
      <c r="A10" t="s">
        <v>97</v>
      </c>
      <c r="B10" t="s">
        <v>77</v>
      </c>
      <c r="C10" t="s">
        <v>34</v>
      </c>
      <c r="D10" t="s">
        <v>5</v>
      </c>
    </row>
    <row r="11" spans="1:9" x14ac:dyDescent="0.3">
      <c r="A11" t="s">
        <v>97</v>
      </c>
      <c r="B11" t="s">
        <v>77</v>
      </c>
      <c r="C11" t="s">
        <v>40</v>
      </c>
      <c r="D11" t="s">
        <v>5</v>
      </c>
    </row>
    <row r="12" spans="1:9" x14ac:dyDescent="0.3">
      <c r="A12" t="s">
        <v>97</v>
      </c>
      <c r="B12" t="s">
        <v>77</v>
      </c>
      <c r="C12" t="s">
        <v>11</v>
      </c>
      <c r="D12" t="s">
        <v>5</v>
      </c>
    </row>
    <row r="13" spans="1:9" x14ac:dyDescent="0.3">
      <c r="A13" t="s">
        <v>97</v>
      </c>
      <c r="B13" t="s">
        <v>77</v>
      </c>
      <c r="C13" t="s">
        <v>42</v>
      </c>
      <c r="D13" t="s">
        <v>9</v>
      </c>
      <c r="E13">
        <v>1410.01</v>
      </c>
      <c r="F13">
        <v>1232.67</v>
      </c>
      <c r="G13">
        <v>749.4</v>
      </c>
      <c r="H13" t="s">
        <v>128</v>
      </c>
      <c r="I13" t="s">
        <v>125</v>
      </c>
    </row>
    <row r="14" spans="1:9" x14ac:dyDescent="0.3">
      <c r="A14" t="s">
        <v>97</v>
      </c>
      <c r="B14" t="s">
        <v>127</v>
      </c>
      <c r="C14" t="s">
        <v>42</v>
      </c>
      <c r="D14" t="s">
        <v>9</v>
      </c>
      <c r="E14">
        <v>1391.03</v>
      </c>
      <c r="F14">
        <v>1372.5</v>
      </c>
      <c r="G14">
        <v>815.57</v>
      </c>
      <c r="H14" t="s">
        <v>128</v>
      </c>
      <c r="I14" t="s">
        <v>125</v>
      </c>
    </row>
    <row r="15" spans="1:9" x14ac:dyDescent="0.3">
      <c r="A15" t="s">
        <v>97</v>
      </c>
      <c r="B15" t="s">
        <v>77</v>
      </c>
      <c r="C15" t="s">
        <v>45</v>
      </c>
      <c r="D15" t="s">
        <v>9</v>
      </c>
      <c r="E15">
        <v>1323.2666460673299</v>
      </c>
      <c r="F15">
        <v>1140.9326734526701</v>
      </c>
      <c r="G15">
        <v>778.095057055452</v>
      </c>
      <c r="H15" t="s">
        <v>124</v>
      </c>
      <c r="I15" t="s">
        <v>125</v>
      </c>
    </row>
    <row r="16" spans="1:9" x14ac:dyDescent="0.3">
      <c r="A16" t="s">
        <v>97</v>
      </c>
      <c r="B16" t="s">
        <v>77</v>
      </c>
      <c r="C16" t="s">
        <v>47</v>
      </c>
      <c r="D16" t="s">
        <v>9</v>
      </c>
      <c r="E16">
        <v>1316.81746493009</v>
      </c>
      <c r="F16">
        <v>1314.6462097743099</v>
      </c>
      <c r="G16">
        <v>1222.2666622171</v>
      </c>
      <c r="H16" t="s">
        <v>124</v>
      </c>
      <c r="I16" t="s">
        <v>125</v>
      </c>
    </row>
    <row r="17" spans="1:9" x14ac:dyDescent="0.3">
      <c r="A17" t="s">
        <v>97</v>
      </c>
      <c r="B17" t="s">
        <v>77</v>
      </c>
      <c r="C17" t="s">
        <v>49</v>
      </c>
      <c r="D17" t="s">
        <v>9</v>
      </c>
      <c r="E17">
        <v>1602.9758890025701</v>
      </c>
      <c r="F17">
        <v>1493.40111677302</v>
      </c>
      <c r="G17">
        <v>1356.2182807274401</v>
      </c>
      <c r="H17" t="s">
        <v>124</v>
      </c>
      <c r="I17" t="s">
        <v>125</v>
      </c>
    </row>
    <row r="18" spans="1:9" x14ac:dyDescent="0.3">
      <c r="A18" t="s">
        <v>97</v>
      </c>
      <c r="B18" t="s">
        <v>127</v>
      </c>
      <c r="C18" t="s">
        <v>45</v>
      </c>
      <c r="D18" t="s">
        <v>9</v>
      </c>
      <c r="E18">
        <v>1310.8078988342199</v>
      </c>
      <c r="F18">
        <v>1237.04850976232</v>
      </c>
      <c r="G18">
        <v>826.26990746727301</v>
      </c>
      <c r="H18" t="s">
        <v>124</v>
      </c>
      <c r="I18" t="s">
        <v>125</v>
      </c>
    </row>
    <row r="19" spans="1:9" x14ac:dyDescent="0.3">
      <c r="A19" t="s">
        <v>97</v>
      </c>
      <c r="B19" t="s">
        <v>127</v>
      </c>
      <c r="C19" t="s">
        <v>47</v>
      </c>
      <c r="D19" t="s">
        <v>9</v>
      </c>
      <c r="E19">
        <v>1313.7647504494601</v>
      </c>
      <c r="F19">
        <v>1346.8400021994</v>
      </c>
      <c r="G19">
        <v>1233.1651655429</v>
      </c>
      <c r="H19" t="s">
        <v>124</v>
      </c>
      <c r="I19" t="s">
        <v>125</v>
      </c>
    </row>
    <row r="20" spans="1:9" x14ac:dyDescent="0.3">
      <c r="A20" t="s">
        <v>97</v>
      </c>
      <c r="B20" t="s">
        <v>127</v>
      </c>
      <c r="C20" t="s">
        <v>49</v>
      </c>
      <c r="D20" t="s">
        <v>9</v>
      </c>
      <c r="E20">
        <v>1601.3073507163101</v>
      </c>
      <c r="F20">
        <v>1505.7214880382801</v>
      </c>
      <c r="G20">
        <v>1363.3249269898299</v>
      </c>
      <c r="H20" t="s">
        <v>124</v>
      </c>
      <c r="I20" t="s">
        <v>125</v>
      </c>
    </row>
    <row r="21" spans="1:9" x14ac:dyDescent="0.3">
      <c r="A21" t="s">
        <v>97</v>
      </c>
      <c r="B21" t="s">
        <v>77</v>
      </c>
      <c r="C21" t="s">
        <v>16</v>
      </c>
      <c r="D21" t="s">
        <v>5</v>
      </c>
      <c r="E21" s="80">
        <v>149.59</v>
      </c>
      <c r="F21" s="80">
        <v>153.47999999999999</v>
      </c>
      <c r="G21" s="80">
        <v>123.83</v>
      </c>
      <c r="H21" t="s">
        <v>129</v>
      </c>
      <c r="I21" t="s">
        <v>130</v>
      </c>
    </row>
    <row r="22" spans="1:9" x14ac:dyDescent="0.3">
      <c r="A22" t="s">
        <v>97</v>
      </c>
      <c r="B22" t="s">
        <v>77</v>
      </c>
      <c r="C22" t="s">
        <v>18</v>
      </c>
      <c r="D22" t="s">
        <v>5</v>
      </c>
      <c r="E22" s="80">
        <v>5</v>
      </c>
      <c r="F22" s="80">
        <v>5</v>
      </c>
      <c r="G22" s="80">
        <v>5</v>
      </c>
      <c r="H22" t="s">
        <v>129</v>
      </c>
      <c r="I22" t="s">
        <v>130</v>
      </c>
    </row>
    <row r="23" spans="1:9" x14ac:dyDescent="0.3">
      <c r="A23" t="s">
        <v>97</v>
      </c>
      <c r="B23" t="s">
        <v>77</v>
      </c>
      <c r="C23" t="s">
        <v>20</v>
      </c>
      <c r="D23" t="s">
        <v>5</v>
      </c>
      <c r="E23" s="80">
        <v>5.1535087719298245</v>
      </c>
      <c r="F23" s="80">
        <v>4.1228070175438596</v>
      </c>
      <c r="G23" s="80">
        <v>4.1228070175438596</v>
      </c>
      <c r="H23" t="s">
        <v>129</v>
      </c>
      <c r="I23" t="s">
        <v>130</v>
      </c>
    </row>
    <row r="24" spans="1:9" x14ac:dyDescent="0.3">
      <c r="A24" t="s">
        <v>97</v>
      </c>
      <c r="B24" t="s">
        <v>77</v>
      </c>
      <c r="C24" t="s">
        <v>22</v>
      </c>
      <c r="D24" t="s">
        <v>5</v>
      </c>
      <c r="E24" s="80">
        <v>0.93604651162790697</v>
      </c>
      <c r="F24" s="80">
        <v>0.93604651162790697</v>
      </c>
      <c r="G24" s="80">
        <v>0.93604651162790697</v>
      </c>
      <c r="H24" t="s">
        <v>129</v>
      </c>
      <c r="I24" t="s">
        <v>130</v>
      </c>
    </row>
  </sheetData>
  <autoFilter ref="A1:I1" xr:uid="{836E2CDB-CB90-4469-AEF6-85A973E2345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529814C809C429CE1CD2343D94025" ma:contentTypeVersion="8" ma:contentTypeDescription="Create a new document." ma:contentTypeScope="" ma:versionID="3ca22409ed18c82f091abbe0dd4bd9bd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de025f4f-d1f4-4971-a143-dded62e2747c" xmlns:ns6="38578835-43b3-4ea4-9d5f-f7b3c25a4ee5" targetNamespace="http://schemas.microsoft.com/office/2006/metadata/properties" ma:root="true" ma:fieldsID="01ae6a421d04b4f27964a7d50ddd1320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de025f4f-d1f4-4971-a143-dded62e2747c"/>
    <xsd:import namespace="38578835-43b3-4ea4-9d5f-f7b3c25a4ee5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6:SharedWithUsers" minOccurs="0"/>
                <xsd:element ref="ns6:SharedWithDetail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a3f98c5b-0c30-4b91-ad52-4191b30774cc}" ma:internalName="TaxCatchAllLabel" ma:readOnly="true" ma:showField="CatchAllDataLabel" ma:web="38578835-43b3-4ea4-9d5f-f7b3c25a4e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a3f98c5b-0c30-4b91-ad52-4191b30774cc}" ma:internalName="TaxCatchAll" ma:showField="CatchAllData" ma:web="38578835-43b3-4ea4-9d5f-f7b3c25a4e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25f4f-d1f4-4971-a143-dded62e274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78835-43b3-4ea4-9d5f-f7b3c25a4ee5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Coverage xmlns="http://schemas.microsoft.com/sharepoint/v3/fields" xsi:nil="true"/>
    <Record xmlns="4ffa91fb-a0ff-4ac5-b2db-65c790d184a4" xsi:nil="true"/>
    <EPA_x0020_Office xmlns="4ffa91fb-a0ff-4ac5-b2db-65c790d184a4" xsi:nil="true"/>
    <Document_x0020_Creation_x0020_Date xmlns="4ffa91fb-a0ff-4ac5-b2db-65c790d184a4" xsi:nil="true"/>
    <EPA_x0020_Related_x0020_Documents xmlns="4ffa91fb-a0ff-4ac5-b2db-65c790d184a4" xsi:nil="true"/>
    <_Source xmlns="http://schemas.microsoft.com/sharepoint/v3/fields" xsi:nil="true"/>
    <CategoryDescription xmlns="http://schemas.microsoft.com/sharepoint.v3" xsi:nil="true"/>
    <EPA_x0020_Contributor xmlns="4ffa91fb-a0ff-4ac5-b2db-65c790d184a4">
      <UserInfo>
        <DisplayName/>
        <AccountId xsi:nil="true"/>
        <AccountType/>
      </UserInfo>
    </EPA_x0020_Contributor>
    <TaxKeywordTaxHTField xmlns="4ffa91fb-a0ff-4ac5-b2db-65c790d184a4">
      <Terms xmlns="http://schemas.microsoft.com/office/infopath/2007/PartnerControls"/>
    </TaxKeywordTaxHTField>
    <Rights xmlns="4ffa91fb-a0ff-4ac5-b2db-65c790d184a4" xsi:nil="true"/>
    <External_x0020_Contributor xmlns="4ffa91fb-a0ff-4ac5-b2db-65c790d184a4" xsi:nil="true"/>
    <Identifier xmlns="4ffa91fb-a0ff-4ac5-b2db-65c790d184a4" xsi:nil="true"/>
    <Creator xmlns="4ffa91fb-a0ff-4ac5-b2db-65c790d184a4">
      <UserInfo>
        <DisplayName/>
        <AccountId xsi:nil="true"/>
        <AccountType/>
      </UserInfo>
    </Creator>
    <Language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1604E483-96BC-425B-AE37-708486F697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1208E9-C26F-47AD-B156-0749734A8F6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05A53F2-9BBF-43E5-B6EF-A81CED4C6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de025f4f-d1f4-4971-a143-dded62e2747c"/>
    <ds:schemaRef ds:uri="38578835-43b3-4ea4-9d5f-f7b3c25a4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238D31-8510-4A81-95FA-8E51F8F56265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4ffa91fb-a0ff-4ac5-b2db-65c790d184a4"/>
    <ds:schemaRef ds:uri="http://schemas.microsoft.com/sharepoint.v3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variables</vt:lpstr>
      <vt:lpstr>All Data</vt:lpstr>
      <vt:lpstr>BRVS Tables</vt:lpstr>
      <vt:lpstr>BRCS Tables by Model</vt:lpstr>
      <vt:lpstr>Tech Appendix</vt:lpstr>
      <vt:lpstr>EPS-EI</vt:lpstr>
      <vt:lpstr>GCAM-CGS</vt:lpstr>
      <vt:lpstr>GCAM-PNNL</vt:lpstr>
      <vt:lpstr>MARKAL-NETL</vt:lpstr>
      <vt:lpstr>NEMS-OP</vt:lpstr>
      <vt:lpstr>NEMS-RHG</vt:lpstr>
      <vt:lpstr>REGEN-EPRI</vt:lpstr>
      <vt:lpstr>RIO-REPEAT</vt:lpstr>
      <vt:lpstr>USREP-ReEDS</vt:lpstr>
      <vt:lpstr>GHGI 23 &amp; BR5 Projections</vt:lpstr>
      <vt:lpstr>GWP Conversions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Browning, Morgan (she/her/hers)</dc:creator>
  <cp:keywords/>
  <dc:description/>
  <cp:lastModifiedBy>Browning, Morgan (she/her/hers)</cp:lastModifiedBy>
  <cp:revision/>
  <dcterms:created xsi:type="dcterms:W3CDTF">2015-06-05T18:17:20Z</dcterms:created>
  <dcterms:modified xsi:type="dcterms:W3CDTF">2024-10-17T19:32:14Z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ocument_x0020_Type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EPA Subject">
    <vt:lpwstr/>
  </property>
  <property fmtid="{D5CDD505-2E9C-101B-9397-08002B2CF9AE}" pid="7" name="Document Type">
    <vt:lpwstr/>
  </property>
</Properties>
</file>