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86824141-C41D-4426-9F57-744CB10365B8}" xr6:coauthVersionLast="47" xr6:coauthVersionMax="47" xr10:uidLastSave="{00000000-0000-0000-0000-000000000000}"/>
  <bookViews>
    <workbookView xWindow="-108" yWindow="-108" windowWidth="23256" windowHeight="12456" tabRatio="928" activeTab="7" xr2:uid="{5262EA9F-E3D4-48CB-897F-32B2FDC9F2FD}"/>
  </bookViews>
  <sheets>
    <sheet name="CTF Tbl 7" sheetId="15" r:id="rId1"/>
    <sheet name="LULUCF TABLE FOR PIPELINE" sheetId="20" r:id="rId2"/>
    <sheet name="Table 6-2 WITH PROJ" sheetId="19" r:id="rId3"/>
    <sheet name="Forest CO2 compiled 82924" sheetId="5" r:id="rId4"/>
    <sheet name="USDA LULUCFnonforest 82924" sheetId="18" r:id="rId5"/>
    <sheet name="LULUCF Forest Non-CO2" sheetId="16" r:id="rId6"/>
    <sheet name="LULUCF nonco2 all" sheetId="21" r:id="rId7"/>
    <sheet name="Table 6-2" sheetId="1" r:id="rId8"/>
    <sheet name="Table 6-8" sheetId="2" r:id="rId9"/>
    <sheet name="nonforestCO2 GHGI 81224" sheetId="4" r:id="rId10"/>
    <sheet name="USDA LULUCF 82624old" sheetId="10" r:id="rId11"/>
    <sheet name="USFS Forest CO2 73024_OLD" sheetId="3" r:id="rId12"/>
    <sheet name="USFS Forest CO2 use" sheetId="8" r:id="rId13"/>
    <sheet name="GTM 82724" sheetId="13" r:id="rId14"/>
    <sheet name="USDA AG CH4 N2O 82624" sheetId="11" r:id="rId15"/>
  </sheets>
  <externalReferences>
    <externalReference r:id="rId16"/>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20" l="1"/>
  <c r="J4" i="20"/>
  <c r="I4" i="20"/>
  <c r="H4" i="20"/>
  <c r="G4" i="20"/>
  <c r="F4" i="20"/>
  <c r="K3" i="20"/>
  <c r="J3" i="20"/>
  <c r="I3" i="20"/>
  <c r="H3" i="20"/>
  <c r="G3" i="20"/>
  <c r="F3" i="20"/>
  <c r="C40" i="21"/>
  <c r="D40" i="21"/>
  <c r="E40" i="21"/>
  <c r="F40" i="21"/>
  <c r="G40" i="21"/>
  <c r="H40" i="21"/>
  <c r="I40" i="21"/>
  <c r="J40" i="21"/>
  <c r="K40" i="21"/>
  <c r="L40" i="21"/>
  <c r="M40" i="21"/>
  <c r="N40" i="21"/>
  <c r="O40" i="21"/>
  <c r="P40" i="21"/>
  <c r="Q40" i="21"/>
  <c r="R40" i="21"/>
  <c r="S40" i="21"/>
  <c r="T40" i="21"/>
  <c r="U40" i="21"/>
  <c r="V40" i="21"/>
  <c r="W40" i="21"/>
  <c r="X40" i="21"/>
  <c r="Y40" i="21"/>
  <c r="Z40" i="21"/>
  <c r="AA40" i="21"/>
  <c r="B40" i="21"/>
  <c r="B39" i="21"/>
  <c r="C39" i="21"/>
  <c r="D39" i="21"/>
  <c r="E39" i="21"/>
  <c r="F39" i="21"/>
  <c r="G39" i="21"/>
  <c r="H39" i="21"/>
  <c r="I39" i="21"/>
  <c r="J39" i="21"/>
  <c r="K39" i="21"/>
  <c r="L39" i="21"/>
  <c r="M39" i="21"/>
  <c r="N39" i="21"/>
  <c r="O39" i="21"/>
  <c r="P39" i="21"/>
  <c r="Q39" i="21"/>
  <c r="R39" i="21"/>
  <c r="S39" i="21"/>
  <c r="T39" i="21"/>
  <c r="U39" i="21"/>
  <c r="V39" i="21"/>
  <c r="W39" i="21"/>
  <c r="X39" i="21"/>
  <c r="Y39" i="21"/>
  <c r="Z39" i="21"/>
  <c r="AA39" i="21"/>
  <c r="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G2" i="20"/>
  <c r="H2" i="20"/>
  <c r="I2" i="20"/>
  <c r="J2" i="20"/>
  <c r="K2" i="20"/>
  <c r="F2" i="20"/>
  <c r="G26" i="5"/>
  <c r="G14" i="5"/>
  <c r="C40" i="18"/>
  <c r="C45" i="18"/>
  <c r="K21" i="5"/>
  <c r="C72" i="18"/>
  <c r="L21" i="5"/>
  <c r="L27" i="5"/>
  <c r="L26" i="5"/>
  <c r="K26" i="5"/>
  <c r="AI13" i="16"/>
  <c r="G41" i="5"/>
  <c r="H41" i="5"/>
  <c r="I41" i="5"/>
  <c r="J41" i="5"/>
  <c r="K41" i="5"/>
  <c r="L41" i="5"/>
  <c r="H33" i="5"/>
  <c r="I37" i="5"/>
  <c r="L37" i="5"/>
  <c r="J40" i="5"/>
  <c r="K40" i="5"/>
  <c r="AN79" i="18"/>
  <c r="I34" i="5" s="1"/>
  <c r="AO79" i="18"/>
  <c r="J34" i="5" s="1"/>
  <c r="AP79" i="18"/>
  <c r="K34" i="5" s="1"/>
  <c r="AQ79" i="18"/>
  <c r="L34" i="5" s="1"/>
  <c r="AL80" i="18"/>
  <c r="G35" i="5" s="1"/>
  <c r="AM82" i="18"/>
  <c r="H37" i="5" s="1"/>
  <c r="AN82" i="18"/>
  <c r="AQ82" i="18"/>
  <c r="AN83" i="18"/>
  <c r="I38" i="5" s="1"/>
  <c r="AO83" i="18"/>
  <c r="J38" i="5" s="1"/>
  <c r="AP83" i="18"/>
  <c r="K38" i="5" s="1"/>
  <c r="AQ83" i="18"/>
  <c r="L38" i="5" s="1"/>
  <c r="AL84" i="18"/>
  <c r="G39" i="5" s="1"/>
  <c r="AO85" i="18"/>
  <c r="AP85" i="18"/>
  <c r="AN78" i="18"/>
  <c r="I33" i="5" s="1"/>
  <c r="AM78" i="18"/>
  <c r="AL78" i="18"/>
  <c r="G33" i="5" s="1"/>
  <c r="C32" i="5"/>
  <c r="E32" i="5"/>
  <c r="F32" i="5"/>
  <c r="G32" i="5"/>
  <c r="H32" i="5"/>
  <c r="I32" i="5"/>
  <c r="J32" i="5"/>
  <c r="K32" i="5"/>
  <c r="L32" i="5"/>
  <c r="B33" i="5"/>
  <c r="D33" i="5"/>
  <c r="B34" i="5"/>
  <c r="D34" i="5"/>
  <c r="B35" i="5"/>
  <c r="D35" i="5"/>
  <c r="B36" i="5"/>
  <c r="D36" i="5"/>
  <c r="B37" i="5"/>
  <c r="D37" i="5"/>
  <c r="B38" i="5"/>
  <c r="D38" i="5"/>
  <c r="B39" i="5"/>
  <c r="D39" i="5"/>
  <c r="B40" i="5"/>
  <c r="D40" i="5"/>
  <c r="B41" i="5"/>
  <c r="C70" i="18"/>
  <c r="C69" i="18"/>
  <c r="C67" i="18"/>
  <c r="C66" i="18"/>
  <c r="C65" i="18"/>
  <c r="C64" i="18"/>
  <c r="C63" i="18"/>
  <c r="C52"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L40" i="5" s="1"/>
  <c r="BJ70" i="18"/>
  <c r="BI70" i="18"/>
  <c r="BH70" i="18"/>
  <c r="BG70" i="18"/>
  <c r="BF70" i="18"/>
  <c r="BE70" i="18"/>
  <c r="BD70" i="18"/>
  <c r="BC70" i="18"/>
  <c r="BB70" i="18"/>
  <c r="BA70" i="18"/>
  <c r="AZ70" i="18"/>
  <c r="AY70" i="18"/>
  <c r="AX70" i="18"/>
  <c r="AW70" i="18"/>
  <c r="AV70" i="18"/>
  <c r="AN85" i="18" s="1"/>
  <c r="I40" i="5" s="1"/>
  <c r="AU70" i="18"/>
  <c r="AT70" i="18"/>
  <c r="AS70" i="18"/>
  <c r="AR70" i="18"/>
  <c r="AQ70" i="18"/>
  <c r="AM85" i="18" s="1"/>
  <c r="H40" i="5" s="1"/>
  <c r="AP70" i="18"/>
  <c r="AO70" i="18"/>
  <c r="AN70" i="18"/>
  <c r="AM70" i="18"/>
  <c r="AL70" i="18"/>
  <c r="AL85" i="18" s="1"/>
  <c r="G40" i="5"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L39" i="5" s="1"/>
  <c r="BJ69" i="18"/>
  <c r="BI69" i="18"/>
  <c r="BH69" i="18"/>
  <c r="BG69" i="18"/>
  <c r="BF69" i="18"/>
  <c r="AP84" i="18" s="1"/>
  <c r="K39" i="5" s="1"/>
  <c r="BE69" i="18"/>
  <c r="BD69" i="18"/>
  <c r="BC69" i="18"/>
  <c r="BB69" i="18"/>
  <c r="BA69" i="18"/>
  <c r="AO84" i="18" s="1"/>
  <c r="J39" i="5" s="1"/>
  <c r="AZ69" i="18"/>
  <c r="AY69" i="18"/>
  <c r="AX69" i="18"/>
  <c r="AW69" i="18"/>
  <c r="AV69" i="18"/>
  <c r="AN84" i="18" s="1"/>
  <c r="I39" i="5" s="1"/>
  <c r="AU69" i="18"/>
  <c r="AT69" i="18"/>
  <c r="AS69" i="18"/>
  <c r="AR69" i="18"/>
  <c r="AQ69" i="18"/>
  <c r="AM84" i="18" s="1"/>
  <c r="H39" i="5"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H38" i="5" s="1"/>
  <c r="AP68" i="18"/>
  <c r="AO68" i="18"/>
  <c r="AN68" i="18"/>
  <c r="AM68" i="18"/>
  <c r="AL68" i="18"/>
  <c r="AL83" i="18" s="1"/>
  <c r="G38" i="5"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K37" i="5" s="1"/>
  <c r="BE67" i="18"/>
  <c r="BD67" i="18"/>
  <c r="BC67" i="18"/>
  <c r="BB67" i="18"/>
  <c r="BA67" i="18"/>
  <c r="AO82" i="18" s="1"/>
  <c r="J37" i="5" s="1"/>
  <c r="AZ67" i="18"/>
  <c r="AY67" i="18"/>
  <c r="AX67" i="18"/>
  <c r="AW67" i="18"/>
  <c r="AV67" i="18"/>
  <c r="AU67" i="18"/>
  <c r="AT67" i="18"/>
  <c r="AS67" i="18"/>
  <c r="AR67" i="18"/>
  <c r="AQ67" i="18"/>
  <c r="AP67" i="18"/>
  <c r="AO67" i="18"/>
  <c r="AN67" i="18"/>
  <c r="AM67" i="18"/>
  <c r="AL67" i="18"/>
  <c r="AL82" i="18" s="1"/>
  <c r="G37" i="5"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L36" i="5" s="1"/>
  <c r="BJ66" i="18"/>
  <c r="BI66" i="18"/>
  <c r="BH66" i="18"/>
  <c r="BG66" i="18"/>
  <c r="BF66" i="18"/>
  <c r="AP81" i="18" s="1"/>
  <c r="K36" i="5" s="1"/>
  <c r="BE66" i="18"/>
  <c r="BD66" i="18"/>
  <c r="BC66" i="18"/>
  <c r="BB66" i="18"/>
  <c r="BA66" i="18"/>
  <c r="AO81" i="18" s="1"/>
  <c r="J36" i="5" s="1"/>
  <c r="AZ66" i="18"/>
  <c r="AY66" i="18"/>
  <c r="AX66" i="18"/>
  <c r="AW66" i="18"/>
  <c r="AV66" i="18"/>
  <c r="AN81" i="18" s="1"/>
  <c r="I36" i="5" s="1"/>
  <c r="AU66" i="18"/>
  <c r="AT66" i="18"/>
  <c r="AS66" i="18"/>
  <c r="AR66" i="18"/>
  <c r="AQ66" i="18"/>
  <c r="AM81" i="18" s="1"/>
  <c r="H36" i="5" s="1"/>
  <c r="AP66" i="18"/>
  <c r="AO66" i="18"/>
  <c r="AN66" i="18"/>
  <c r="AM66" i="18"/>
  <c r="AL66" i="18"/>
  <c r="AL81" i="18" s="1"/>
  <c r="G36" i="5"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L35" i="5" s="1"/>
  <c r="BJ65" i="18"/>
  <c r="BI65" i="18"/>
  <c r="BH65" i="18"/>
  <c r="BG65" i="18"/>
  <c r="BF65" i="18"/>
  <c r="AP80" i="18" s="1"/>
  <c r="K35" i="5" s="1"/>
  <c r="BE65" i="18"/>
  <c r="BD65" i="18"/>
  <c r="BC65" i="18"/>
  <c r="BB65" i="18"/>
  <c r="BA65" i="18"/>
  <c r="AO80" i="18" s="1"/>
  <c r="J35" i="5" s="1"/>
  <c r="AZ65" i="18"/>
  <c r="AY65" i="18"/>
  <c r="AX65" i="18"/>
  <c r="AW65" i="18"/>
  <c r="AV65" i="18"/>
  <c r="AN80" i="18" s="1"/>
  <c r="I35" i="5" s="1"/>
  <c r="AU65" i="18"/>
  <c r="AT65" i="18"/>
  <c r="AS65" i="18"/>
  <c r="AR65" i="18"/>
  <c r="AQ65" i="18"/>
  <c r="AM80" i="18" s="1"/>
  <c r="H35" i="5"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H34" i="5" s="1"/>
  <c r="AP64" i="18"/>
  <c r="AO64" i="18"/>
  <c r="AN64" i="18"/>
  <c r="AM64" i="18"/>
  <c r="AL64" i="18"/>
  <c r="AL79" i="18" s="1"/>
  <c r="G34" i="5"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L33" i="5" s="1"/>
  <c r="BJ63" i="18"/>
  <c r="BI63" i="18"/>
  <c r="BH63" i="18"/>
  <c r="BG63" i="18"/>
  <c r="BF63" i="18"/>
  <c r="AP78" i="18" s="1"/>
  <c r="K33" i="5" s="1"/>
  <c r="BE63" i="18"/>
  <c r="BD63" i="18"/>
  <c r="BC63" i="18"/>
  <c r="BB63" i="18"/>
  <c r="BA63" i="18"/>
  <c r="AO78" i="18" s="1"/>
  <c r="J33" i="5"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0" i="5" s="1"/>
  <c r="D8" i="5"/>
  <c r="D7" i="5"/>
  <c r="D9" i="5"/>
  <c r="D6" i="5"/>
  <c r="D5" i="5"/>
  <c r="H18" i="5"/>
  <c r="I18" i="5"/>
  <c r="J18" i="5"/>
  <c r="K18" i="5"/>
  <c r="L18" i="5"/>
  <c r="G18" i="5"/>
  <c r="AH45" i="18" l="1"/>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D18" i="5" l="1"/>
  <c r="AF36" i="13" l="1"/>
  <c r="AG36" i="13"/>
  <c r="AH36" i="13"/>
  <c r="AF37" i="13"/>
  <c r="AG37" i="13"/>
  <c r="AH37" i="13"/>
  <c r="AF38" i="13"/>
  <c r="AG38" i="13"/>
  <c r="AH38" i="13"/>
  <c r="AF39" i="13"/>
  <c r="AG39" i="13"/>
  <c r="AH39" i="13"/>
  <c r="AF40" i="13"/>
  <c r="AG40" i="13"/>
  <c r="AH40" i="13"/>
  <c r="AG35" i="13"/>
  <c r="AH35" i="13"/>
  <c r="AF35" i="13"/>
  <c r="AG34" i="13"/>
  <c r="AB40" i="13"/>
  <c r="AB39" i="13"/>
  <c r="AB38" i="13"/>
  <c r="AB37" i="13"/>
  <c r="AB36" i="13"/>
  <c r="AB35" i="13"/>
  <c r="AC43" i="13"/>
  <c r="F9" i="5" l="1"/>
  <c r="E9" i="5"/>
  <c r="C9" i="5"/>
  <c r="F8" i="5"/>
  <c r="E8" i="5"/>
  <c r="C8" i="5"/>
  <c r="F7" i="5"/>
  <c r="F10" i="5" s="1"/>
  <c r="E7" i="5"/>
  <c r="C7" i="5"/>
  <c r="F6" i="5"/>
  <c r="E6" i="5"/>
  <c r="C6" i="5"/>
  <c r="C10" i="5" l="1"/>
  <c r="E10" i="5"/>
  <c r="E18" i="5" s="1"/>
  <c r="C18" i="5"/>
  <c r="AH18" i="11" l="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0" i="5"/>
  <c r="AG26" i="13"/>
  <c r="AE26" i="13"/>
  <c r="AC26" i="13"/>
  <c r="AF26" i="13"/>
  <c r="AD26" i="13"/>
  <c r="AB26" i="13"/>
  <c r="Y26" i="13"/>
  <c r="Y27" i="13"/>
  <c r="Y28" i="13"/>
  <c r="Y25" i="13"/>
  <c r="AA19" i="13"/>
  <c r="Z19" i="13"/>
  <c r="Y19" i="13"/>
  <c r="X19" i="13"/>
  <c r="W19" i="13"/>
  <c r="V19" i="13"/>
  <c r="U19" i="13"/>
  <c r="T19" i="13"/>
  <c r="S19" i="13"/>
  <c r="R19" i="13"/>
  <c r="Q19" i="13"/>
  <c r="P19" i="13"/>
  <c r="O19" i="13"/>
  <c r="M19" i="13"/>
  <c r="L19" i="13"/>
  <c r="K19" i="13"/>
  <c r="J19" i="13"/>
  <c r="I19" i="13"/>
  <c r="H19" i="13"/>
  <c r="G19" i="13"/>
  <c r="F19" i="13"/>
  <c r="E19" i="13"/>
  <c r="D19" i="13"/>
  <c r="C19" i="13"/>
  <c r="B19" i="13"/>
  <c r="AA18" i="13"/>
  <c r="Z18" i="13"/>
  <c r="Y18" i="13"/>
  <c r="X18" i="13"/>
  <c r="W18" i="13"/>
  <c r="V18" i="13"/>
  <c r="U18" i="13"/>
  <c r="T18" i="13"/>
  <c r="S18" i="13"/>
  <c r="R18" i="13"/>
  <c r="Q18" i="13"/>
  <c r="P18" i="13"/>
  <c r="O18" i="13"/>
  <c r="M18" i="13"/>
  <c r="L18" i="13"/>
  <c r="K18" i="13"/>
  <c r="J18" i="13"/>
  <c r="I18" i="13"/>
  <c r="H18" i="13"/>
  <c r="G18" i="13"/>
  <c r="F18" i="13"/>
  <c r="E18" i="13"/>
  <c r="D18" i="13"/>
  <c r="C18" i="13"/>
  <c r="B18" i="13"/>
  <c r="AA17" i="13"/>
  <c r="Z17" i="13"/>
  <c r="Y17" i="13"/>
  <c r="X17" i="13"/>
  <c r="W17" i="13"/>
  <c r="V17" i="13"/>
  <c r="U17" i="13"/>
  <c r="T17" i="13"/>
  <c r="S17" i="13"/>
  <c r="R17" i="13"/>
  <c r="Q17" i="13"/>
  <c r="P17" i="13"/>
  <c r="O17" i="13"/>
  <c r="M17" i="13"/>
  <c r="L17" i="13"/>
  <c r="K17" i="13"/>
  <c r="J17" i="13"/>
  <c r="I17" i="13"/>
  <c r="H17" i="13"/>
  <c r="G17" i="13"/>
  <c r="F17" i="13"/>
  <c r="E17" i="13"/>
  <c r="D17" i="13"/>
  <c r="C17" i="13"/>
  <c r="B17" i="13"/>
  <c r="AA16" i="13"/>
  <c r="Z16" i="13"/>
  <c r="Y16" i="13"/>
  <c r="X16" i="13"/>
  <c r="W16" i="13"/>
  <c r="V16" i="13"/>
  <c r="U16" i="13"/>
  <c r="T16" i="13"/>
  <c r="S16" i="13"/>
  <c r="R16" i="13"/>
  <c r="Q16" i="13"/>
  <c r="P16" i="13"/>
  <c r="O16" i="13"/>
  <c r="M16" i="13"/>
  <c r="L16" i="13"/>
  <c r="K16" i="13"/>
  <c r="J16" i="13"/>
  <c r="I16" i="13"/>
  <c r="H16" i="13"/>
  <c r="G16" i="13"/>
  <c r="F16" i="13"/>
  <c r="E16" i="13"/>
  <c r="D16" i="13"/>
  <c r="C16" i="13"/>
  <c r="B16" i="13"/>
  <c r="AA15" i="13"/>
  <c r="Z15" i="13"/>
  <c r="Y15" i="13"/>
  <c r="X15" i="13"/>
  <c r="W15" i="13"/>
  <c r="V15" i="13"/>
  <c r="U15" i="13"/>
  <c r="T15" i="13"/>
  <c r="S15" i="13"/>
  <c r="R15" i="13"/>
  <c r="Q15" i="13"/>
  <c r="P15" i="13"/>
  <c r="O15" i="13"/>
  <c r="M15" i="13"/>
  <c r="L15" i="13"/>
  <c r="K15" i="13"/>
  <c r="J15" i="13"/>
  <c r="I15" i="13"/>
  <c r="H15" i="13"/>
  <c r="G15" i="13"/>
  <c r="F15" i="13"/>
  <c r="E15" i="13"/>
  <c r="D15" i="13"/>
  <c r="C15" i="13"/>
  <c r="B15" i="13"/>
  <c r="AA14" i="13"/>
  <c r="Z14" i="13"/>
  <c r="Y14" i="13"/>
  <c r="X14" i="13"/>
  <c r="W14" i="13"/>
  <c r="V14" i="13"/>
  <c r="U14" i="13"/>
  <c r="T14" i="13"/>
  <c r="S14" i="13"/>
  <c r="R14" i="13"/>
  <c r="Q14" i="13"/>
  <c r="P14" i="13"/>
  <c r="O14" i="13"/>
  <c r="M14" i="13"/>
  <c r="L14" i="13"/>
  <c r="K14" i="13"/>
  <c r="J14" i="13"/>
  <c r="I14" i="13"/>
  <c r="H14" i="13"/>
  <c r="G14" i="13"/>
  <c r="F14" i="13"/>
  <c r="E14" i="13"/>
  <c r="D14" i="13"/>
  <c r="C14" i="13"/>
  <c r="B14" i="13"/>
  <c r="AA13" i="13"/>
  <c r="Z13" i="13"/>
  <c r="Y13" i="13"/>
  <c r="X13" i="13"/>
  <c r="W13" i="13"/>
  <c r="V13" i="13"/>
  <c r="U13" i="13"/>
  <c r="T13" i="13"/>
  <c r="S13" i="13"/>
  <c r="R13" i="13"/>
  <c r="Q13" i="13"/>
  <c r="P13" i="13"/>
  <c r="O13" i="13"/>
  <c r="M13" i="13"/>
  <c r="L13" i="13"/>
  <c r="K13" i="13"/>
  <c r="J13" i="13"/>
  <c r="I13" i="13"/>
  <c r="H13" i="13"/>
  <c r="G13" i="13"/>
  <c r="F13" i="13"/>
  <c r="E13" i="13"/>
  <c r="D13" i="13"/>
  <c r="C13" i="13"/>
  <c r="B13" i="13"/>
  <c r="AA12" i="13"/>
  <c r="Z12" i="13"/>
  <c r="Y12" i="13"/>
  <c r="X12" i="13"/>
  <c r="W12" i="13"/>
  <c r="V12" i="13"/>
  <c r="U12" i="13"/>
  <c r="T12" i="13"/>
  <c r="S12" i="13"/>
  <c r="R12" i="13"/>
  <c r="Q12" i="13"/>
  <c r="P12" i="13"/>
  <c r="O12" i="13"/>
  <c r="M12" i="13"/>
  <c r="L12" i="13"/>
  <c r="K12" i="13"/>
  <c r="J12" i="13"/>
  <c r="I12" i="13"/>
  <c r="H12" i="13"/>
  <c r="G12" i="13"/>
  <c r="F12" i="13"/>
  <c r="E12" i="13"/>
  <c r="D12" i="13"/>
  <c r="C12" i="13"/>
  <c r="B12" i="13"/>
  <c r="AA11" i="13"/>
  <c r="Z11" i="13"/>
  <c r="Y11" i="13"/>
  <c r="X11" i="13"/>
  <c r="W11" i="13"/>
  <c r="V11" i="13"/>
  <c r="U11" i="13"/>
  <c r="T11" i="13"/>
  <c r="S11" i="13"/>
  <c r="R11" i="13"/>
  <c r="Q11" i="13"/>
  <c r="P11" i="13"/>
  <c r="O11" i="13"/>
  <c r="M11" i="13"/>
  <c r="L11" i="13"/>
  <c r="K11" i="13"/>
  <c r="J11" i="13"/>
  <c r="I11" i="13"/>
  <c r="H11" i="13"/>
  <c r="G11" i="13"/>
  <c r="F11" i="13"/>
  <c r="E11" i="13"/>
  <c r="D11" i="13"/>
  <c r="C11" i="13"/>
  <c r="B11" i="13"/>
  <c r="AA10" i="13"/>
  <c r="Z10" i="13"/>
  <c r="Y10" i="13"/>
  <c r="X10" i="13"/>
  <c r="W10" i="13"/>
  <c r="V10" i="13"/>
  <c r="U10" i="13"/>
  <c r="T10" i="13"/>
  <c r="S10" i="13"/>
  <c r="R10" i="13"/>
  <c r="Q10" i="13"/>
  <c r="P10" i="13"/>
  <c r="O10" i="13"/>
  <c r="M10" i="13"/>
  <c r="L10" i="13"/>
  <c r="K10" i="13"/>
  <c r="J10" i="13"/>
  <c r="I10" i="13"/>
  <c r="H10" i="13"/>
  <c r="G10" i="13"/>
  <c r="F10" i="13"/>
  <c r="E10" i="13"/>
  <c r="D10" i="13"/>
  <c r="C10" i="13"/>
  <c r="B10" i="13"/>
  <c r="AA9" i="13"/>
  <c r="Z9" i="13"/>
  <c r="Y9" i="13"/>
  <c r="X9" i="13"/>
  <c r="W9" i="13"/>
  <c r="V9" i="13"/>
  <c r="U9" i="13"/>
  <c r="T9" i="13"/>
  <c r="S9" i="13"/>
  <c r="R9" i="13"/>
  <c r="Q9" i="13"/>
  <c r="P9" i="13"/>
  <c r="O9" i="13"/>
  <c r="M9" i="13"/>
  <c r="L9" i="13"/>
  <c r="K9" i="13"/>
  <c r="J9" i="13"/>
  <c r="I9" i="13"/>
  <c r="H9" i="13"/>
  <c r="G9" i="13"/>
  <c r="F9" i="13"/>
  <c r="E9" i="13"/>
  <c r="D9" i="13"/>
  <c r="C9" i="13"/>
  <c r="B9" i="13"/>
  <c r="AA8" i="13"/>
  <c r="Z8" i="13"/>
  <c r="Y8" i="13"/>
  <c r="X8" i="13"/>
  <c r="W8" i="13"/>
  <c r="V8" i="13"/>
  <c r="U8" i="13"/>
  <c r="T8" i="13"/>
  <c r="S8" i="13"/>
  <c r="R8" i="13"/>
  <c r="Q8" i="13"/>
  <c r="P8" i="13"/>
  <c r="O8" i="13"/>
  <c r="M8" i="13"/>
  <c r="L8" i="13"/>
  <c r="K8" i="13"/>
  <c r="J8" i="13"/>
  <c r="I8" i="13"/>
  <c r="H8" i="13"/>
  <c r="G8" i="13"/>
  <c r="F8" i="13"/>
  <c r="E8" i="13"/>
  <c r="D8" i="13"/>
  <c r="C8" i="13"/>
  <c r="B8" i="13"/>
  <c r="AA7" i="13"/>
  <c r="Z7" i="13"/>
  <c r="Y7" i="13"/>
  <c r="X7" i="13"/>
  <c r="W7" i="13"/>
  <c r="V7" i="13"/>
  <c r="U7" i="13"/>
  <c r="T7" i="13"/>
  <c r="S7" i="13"/>
  <c r="R7" i="13"/>
  <c r="Q7" i="13"/>
  <c r="P7" i="13"/>
  <c r="O7" i="13"/>
  <c r="M7" i="13"/>
  <c r="L7" i="13"/>
  <c r="K7" i="13"/>
  <c r="J7" i="13"/>
  <c r="I7" i="13"/>
  <c r="H7" i="13"/>
  <c r="G7" i="13"/>
  <c r="F7" i="13"/>
  <c r="E7" i="13"/>
  <c r="D7" i="13"/>
  <c r="C7" i="13"/>
  <c r="B7" i="13"/>
  <c r="AA6" i="13"/>
  <c r="Z6" i="13"/>
  <c r="Y6" i="13"/>
  <c r="X6" i="13"/>
  <c r="W6" i="13"/>
  <c r="V6" i="13"/>
  <c r="U6" i="13"/>
  <c r="T6" i="13"/>
  <c r="S6" i="13"/>
  <c r="R6" i="13"/>
  <c r="Q6" i="13"/>
  <c r="P6" i="13"/>
  <c r="O6" i="13"/>
  <c r="M6" i="13"/>
  <c r="L6" i="13"/>
  <c r="K6" i="13"/>
  <c r="J6" i="13"/>
  <c r="I6" i="13"/>
  <c r="H6" i="13"/>
  <c r="G6" i="13"/>
  <c r="F6" i="13"/>
  <c r="E6" i="13"/>
  <c r="D6" i="13"/>
  <c r="C6" i="13"/>
  <c r="B6" i="13"/>
  <c r="R5" i="13"/>
  <c r="Q5" i="13"/>
  <c r="I5" i="13"/>
  <c r="H5" i="13"/>
  <c r="E5" i="13"/>
  <c r="D5" i="13"/>
  <c r="R4" i="13"/>
  <c r="T4" i="13" s="1"/>
  <c r="Q4" i="13"/>
  <c r="S4" i="13" s="1"/>
  <c r="I4" i="13"/>
  <c r="K4" i="13" s="1"/>
  <c r="H4" i="13"/>
  <c r="J4" i="13" s="1"/>
  <c r="E4" i="13"/>
  <c r="D4" i="13"/>
  <c r="I3" i="13"/>
  <c r="G3" i="13"/>
  <c r="J21" i="5" l="1"/>
  <c r="J27" i="5" s="1"/>
  <c r="K27" i="5"/>
  <c r="G21" i="5"/>
  <c r="G27" i="5" s="1"/>
  <c r="H21" i="5"/>
  <c r="H27" i="5" s="1"/>
  <c r="I21" i="5"/>
  <c r="I27" i="5" s="1"/>
  <c r="A43" i="10"/>
  <c r="A42" i="10"/>
  <c r="A41" i="10"/>
  <c r="A40" i="10"/>
  <c r="A39" i="10"/>
  <c r="A38" i="10"/>
  <c r="A37" i="10"/>
  <c r="A36" i="10"/>
  <c r="H9" i="5"/>
  <c r="I9" i="5"/>
  <c r="J9" i="5"/>
  <c r="K9" i="5"/>
  <c r="L9" i="5"/>
  <c r="L10" i="5" s="1"/>
  <c r="G9" i="5"/>
  <c r="G10" i="5" s="1"/>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F18" i="5"/>
  <c r="B6" i="5"/>
  <c r="B7" i="5"/>
  <c r="B8" i="5"/>
  <c r="B9" i="5"/>
  <c r="B5" i="5"/>
  <c r="C13" i="5"/>
  <c r="E13" i="5"/>
  <c r="F13" i="5"/>
  <c r="H13" i="5"/>
  <c r="F13" i="4"/>
  <c r="G13" i="4"/>
  <c r="H13" i="4"/>
  <c r="I13" i="4"/>
  <c r="J13" i="4"/>
  <c r="K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F34" i="5" s="1"/>
  <c r="E7" i="4"/>
  <c r="F35" i="5" s="1"/>
  <c r="E8" i="4"/>
  <c r="F36" i="5" s="1"/>
  <c r="E9" i="4"/>
  <c r="F37" i="5" s="1"/>
  <c r="E10" i="4"/>
  <c r="F38" i="5" s="1"/>
  <c r="E11" i="4"/>
  <c r="F39" i="5" s="1"/>
  <c r="E12" i="4"/>
  <c r="F40" i="5" s="1"/>
  <c r="E5" i="4"/>
  <c r="F33" i="5" s="1"/>
  <c r="D6" i="4"/>
  <c r="E34" i="5" s="1"/>
  <c r="D7" i="4"/>
  <c r="E35" i="5" s="1"/>
  <c r="D8" i="4"/>
  <c r="E36" i="5" s="1"/>
  <c r="D9" i="4"/>
  <c r="E37" i="5" s="1"/>
  <c r="D10" i="4"/>
  <c r="E38" i="5" s="1"/>
  <c r="D11" i="4"/>
  <c r="E39" i="5" s="1"/>
  <c r="D12" i="4"/>
  <c r="E40" i="5" s="1"/>
  <c r="D5" i="4"/>
  <c r="E33" i="5" s="1"/>
  <c r="C6" i="4"/>
  <c r="C34" i="5" s="1"/>
  <c r="C7" i="4"/>
  <c r="C35" i="5" s="1"/>
  <c r="C8" i="4"/>
  <c r="C36" i="5" s="1"/>
  <c r="C9" i="4"/>
  <c r="C37" i="5" s="1"/>
  <c r="C10" i="4"/>
  <c r="C38" i="5" s="1"/>
  <c r="C11" i="4"/>
  <c r="C39" i="5" s="1"/>
  <c r="C12" i="4"/>
  <c r="C40" i="5" s="1"/>
  <c r="C5" i="4"/>
  <c r="C33" i="5" s="1"/>
  <c r="E13" i="4" l="1"/>
  <c r="F41" i="5" s="1"/>
  <c r="C13" i="4"/>
  <c r="C41" i="5" s="1"/>
  <c r="C14" i="5" s="1"/>
  <c r="C26" i="5" s="1"/>
  <c r="D13" i="4"/>
  <c r="K10" i="5"/>
  <c r="J10" i="5"/>
  <c r="L14" i="5"/>
  <c r="K14" i="5"/>
  <c r="J14" i="5"/>
  <c r="J26" i="5" s="1"/>
  <c r="I10" i="5"/>
  <c r="I14" i="5" s="1"/>
  <c r="I26" i="5" s="1"/>
  <c r="H10" i="5"/>
  <c r="H14" i="5" s="1"/>
  <c r="H26" i="5" s="1"/>
  <c r="Y47" i="13"/>
  <c r="F21" i="5"/>
  <c r="F27" i="5" s="1"/>
  <c r="F14" i="5"/>
  <c r="F26" i="5" s="1"/>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C21" i="5" l="1"/>
  <c r="C27" i="5" s="1"/>
  <c r="D41" i="5"/>
  <c r="E41" i="5"/>
  <c r="AB45" i="13"/>
  <c r="AB44" i="13"/>
  <c r="AB47" i="13"/>
  <c r="AB46" i="13"/>
  <c r="AB49" i="13"/>
  <c r="AB48" i="13"/>
  <c r="C35" i="10"/>
  <c r="E14" i="5" l="1"/>
  <c r="E26" i="5" s="1"/>
  <c r="E21" i="5"/>
  <c r="E27" i="5" s="1"/>
  <c r="D14" i="5"/>
  <c r="D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<sst xmlns="http://schemas.openxmlformats.org/spreadsheetml/2006/main" count="1088" uniqueCount="237">
  <si>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</si>
  <si>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</si>
  <si>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</si>
  <si>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</si>
  <si>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</si>
  <si>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</si>
  <si>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</si>
  <si>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</si>
  <si>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</si>
  <si>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</si>
  <si>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</si>
  <si>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</si>
  <si>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</si>
  <si>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</si>
  <si>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</si>
  <si>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</si>
  <si>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</si>
  <si>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</si>
  <si>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</si>
  <si>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</si>
  <si>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</si>
  <si>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</si>
  <si>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</si>
  <si>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</si>
  <si>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</si>
  <si>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</si>
  <si>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</si>
  <si>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</si>
  <si>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</si>
  <si>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</si>
  <si>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</si>
  <si>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</si>
  <si>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</si>
  <si>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</si>
  <si>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</si>
  <si>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</si>
  <si>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</si>
  <si>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</si>
  <si>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</si>
  <si>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</si>
  <si>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</si>
  <si>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</si>
  <si>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</si>
  <si>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</si>
  <si>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</si>
  <si>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</si>
  <si>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</si>
  <si>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</si>
  <si>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</si>
  <si>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</si>
  <si>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</si>
  <si>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</si>
  <si>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</si>
  <si>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</si>
  <si>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</si>
  <si>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</si>
  <si>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</si>
  <si>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</si>
  <si>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</si>
  <si>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</si>
  <si>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</si>
  <si>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</si>
  <si>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</si>
  <si>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</si>
  <si>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</si>
  <si>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</si>
  <si>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</si>
  <si>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</si>
  <si>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</si>
  <si>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</si>
  <si>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</si>
  <si>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</si>
  <si>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</si>
  <si>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</si>
  <si>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</si>
  <si>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</si>
  <si>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</si>
  <si>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</si>
  <si>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</si>
  <si>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</si>
  <si>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</si>
  <si>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</si>
  <si>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</si>
  <si>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</si>
  <si>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</si>
  <si>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</si>
  <si>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</si>
  <si>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</si>
  <si>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</si>
  <si>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</si>
  <si>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</si>
  <si>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</si>
  <si>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</si>
  <si>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</si>
  <si>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</si>
  <si>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</si>
  <si>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</si>
  <si>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</si>
  <si>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</si>
  <si>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</si>
  <si>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</si>
  <si>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</si>
  <si>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</si>
  <si>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</si>
  <si>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</si>
  <si>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</si>
  <si>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</si>
  <si>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</si>
  <si>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</si>
  <si>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</si>
  <si>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</si>
  <si>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</si>
  <si>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</si>
  <si>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</si>
  <si>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</si>
  <si>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</si>
  <si>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</si>
  <si>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</si>
  <si>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</si>
  <si>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</si>
  <si>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</si>
  <si>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</si>
  <si>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</si>
  <si>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</si>
  <si>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</si>
  <si>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</si>
  <si>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</si>
  <si>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</si>
  <si>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</si>
  <si>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</si>
  <si>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</si>
  <si>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</si>
  <si>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</si>
  <si>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</si>
  <si>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</si>
  <si>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</si>
  <si>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</si>
  <si>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</si>
  <si>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</si>
  <si>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</si>
  <si>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</si>
  <si>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</si>
  <si>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</si>
  <si>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</si>
  <si>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</si>
  <si>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</si>
  <si>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</si>
  <si>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</si>
  <si>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</si>
  <si>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</si>
  <si>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</si>
  <si>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GTMs</t>
  </si>
  <si>
    <t>USFSs</t>
  </si>
  <si>
    <t>2040 only raw</t>
  </si>
  <si>
    <t>GTM RAW</t>
  </si>
  <si>
    <t>GTMRef</t>
  </si>
  <si>
    <t>GTM 20+3%</t>
  </si>
  <si>
    <t>GTM $50+3%</t>
  </si>
  <si>
    <t>GTM indexed</t>
  </si>
  <si>
    <t>Base</t>
  </si>
  <si>
    <t>$50+3%</t>
  </si>
  <si>
    <t>2024 GHGI</t>
  </si>
  <si>
    <t>GTMR_$50+3%</t>
  </si>
  <si>
    <t>GTMi</t>
  </si>
  <si>
    <t>GTMi+Olulucf</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</si>
  <si>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</si>
  <si>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</si>
  <si>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</si>
  <si>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</si>
  <si>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</si>
  <si>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</si>
  <si>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</si>
  <si>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</si>
  <si>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</si>
  <si>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</si>
  <si>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</si>
  <si>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</si>
  <si>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</si>
  <si>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</si>
  <si>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</si>
  <si>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</si>
  <si>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</si>
  <si>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</si>
  <si>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</si>
  <si>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</si>
  <si>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</si>
  <si>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</si>
  <si>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</si>
  <si>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</si>
  <si>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</si>
  <si>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</si>
  <si>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</si>
  <si>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</si>
  <si>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</si>
  <si>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</si>
  <si>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</si>
  <si>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</si>
  <si>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</si>
  <si>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</si>
  <si>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</si>
  <si>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</si>
  <si>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</si>
  <si>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</si>
  <si>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</si>
  <si>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</si>
  <si>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</si>
  <si>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GTMi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</si>
  <si>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</si>
  <si>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</si>
  <si>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</si>
  <si>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</si>
  <si>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</si>
  <si>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</si>
  <si>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</si>
  <si>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</si>
  <si>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</si>
  <si>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</si>
  <si>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</si>
  <si>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</si>
  <si>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</si>
  <si>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</si>
  <si>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</si>
  <si>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</si>
  <si>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</si>
  <si>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model</t>
  </si>
  <si>
    <t>region</t>
  </si>
  <si>
    <t>unit</t>
  </si>
  <si>
    <t>variable</t>
  </si>
  <si>
    <t>Emissions|LULUCF|Carbon Stock Change</t>
  </si>
  <si>
    <t>Emissions|LULUCF|CH4</t>
  </si>
  <si>
    <t>Emissions|LULUCF|N2O</t>
  </si>
  <si>
    <t>wm</t>
  </si>
  <si>
    <t>USDA-OCE-GHGI</t>
  </si>
  <si>
    <t>MMT CO2eq</t>
  </si>
  <si>
    <t>Total forest and nonforest CH4</t>
  </si>
  <si>
    <t>Total forest and nonforest N2O</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</si>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</sst>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9">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0" fontId="0" fillId="41" borderId="25" xfId="0" applyFill="1" applyBorder="1"/>
    <xf numFmtId="1" fontId="0" fillId="0" borderId="26" xfId="0" applyNumberFormat="1" applyBorder="1"/>
    <xf numFmtId="1" fontId="0" fillId="0" borderId="27" xfId="0" applyNumberFormat="1" applyBorder="1"/>
    <xf numFmtId="1" fontId="0" fillId="0" borderId="28" xfId="0" applyNumberFormat="1" applyBorder="1"/>
    <xf numFmtId="1" fontId="16" fillId="0" borderId="21" xfId="0" applyNumberFormat="1" applyFont="1" applyBorder="1"/>
    <xf numFmtId="1" fontId="16" fillId="0" borderId="22" xfId="0" applyNumberFormat="1" applyFont="1" applyBorder="1"/>
    <xf numFmtId="0" fontId="0" fillId="42" borderId="0" xfId="0" applyFill="1"/>
    <xf numFmtId="0" fontId="18" fillId="41" borderId="28" xfId="0" applyFont="1" applyFill="1" applyBorder="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164" fontId="16" fillId="0" borderId="27" xfId="0" applyNumberFormat="1" applyFont="1" applyBorder="1"/>
    <xf numFmtId="164" fontId="16" fillId="0" borderId="28" xfId="0" applyNumberFormat="1" applyFont="1" applyBorder="1"/>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0" fontId="16" fillId="42" borderId="36" xfId="0" applyFont="1" applyFill="1" applyBorder="1"/>
    <xf numFmtId="1" fontId="18" fillId="36" borderId="26" xfId="0" applyNumberFormat="1" applyFont="1" applyFill="1" applyBorder="1"/>
    <xf numFmtId="1" fontId="16" fillId="42" borderId="27" xfId="0" applyNumberFormat="1" applyFont="1" applyFill="1" applyBorder="1"/>
    <xf numFmtId="164" fontId="16" fillId="42" borderId="27"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0" borderId="48" xfId="0" applyFont="1" applyBorder="1" applyAlignment="1">
      <alignment horizontal="center" vertical="center" wrapText="1"/>
    </xf>
    <xf numFmtId="0" fontId="16" fillId="0" borderId="40" xfId="0" applyFont="1" applyBorder="1"/>
    <xf numFmtId="0" fontId="0" fillId="0" borderId="49" xfId="0" applyBorder="1"/>
    <xf numFmtId="0" fontId="0" fillId="0" borderId="50" xfId="0" applyBorder="1"/>
    <xf numFmtId="0" fontId="0" fillId="0" borderId="51" xfId="0" applyBorder="1"/>
    <xf numFmtId="0" fontId="19" fillId="0" borderId="0" xfId="0" applyFont="1" applyBorder="1"/>
    <xf numFmtId="0" fontId="0" fillId="0" borderId="0" xfId="0" applyFont="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82924'!$C$14:$L$14</c:f>
              <c:numCache>
                <c:formatCode>0</c:formatCode>
                <c:ptCount val="10"/>
                <c:pt idx="0">
                  <c:v>-976.5</c:v>
                </c:pt>
                <c:pt idx="1">
                  <c:v>-966.30000000000007</c:v>
                </c:pt>
                <c:pt idx="2">
                  <c:v>-972.69999999999993</c:v>
                </c:pt>
                <c:pt idx="3">
                  <c:v>-921.89999999999986</c:v>
                </c:pt>
                <c:pt idx="4">
                  <c:v>-741.31361995960833</c:v>
                </c:pt>
                <c:pt idx="5">
                  <c:v>-715.70776861457909</c:v>
                </c:pt>
                <c:pt idx="6">
                  <c:v>-825.41984861127435</c:v>
                </c:pt>
                <c:pt idx="7">
                  <c:v>-816.8257307580177</c:v>
                </c:pt>
                <c:pt idx="8">
                  <c:v>-766.0456763090865</c:v>
                </c:pt>
                <c:pt idx="9">
                  <c:v>-719.72637426351821</c:v>
                </c:pt>
              </c:numCache>
            </c:numRef>
          </c:yVal>
          <c:smooth val="0"/>
          <c:extLst>
            <c:ext xmlns:c16="http://schemas.microsoft.com/office/drawing/2014/chart" uri="{C3380CC4-5D6E-409C-BE32-E72D297353CC}">
              <c16:uniqueId val="{00000000-3097-4CC7-849B-0FCFD5788CDC}"/>
            </c:ext>
          </c:extLst>
        </c:ser>
        <c:ser>
          <c:idx val="1"/>
          <c:order val="2"/>
          <c:tx>
            <c:strRef>
              <c:f>'Forest CO2 compiled 82924'!$B$21</c:f>
              <c:strCache>
                <c:ptCount val="1"/>
                <c:pt idx="0">
                  <c:v>GTMi+Olulucf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82924'!$C$20:$L$20</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82924'!$C$21:$L$21</c:f>
              <c:numCache>
                <c:formatCode>0</c:formatCode>
                <c:ptCount val="10"/>
                <c:pt idx="0">
                  <c:v>-976.5</c:v>
                </c:pt>
                <c:pt idx="1">
                  <c:v>-966.30000000000007</c:v>
                </c:pt>
                <c:pt idx="2">
                  <c:v>-972.69999999999993</c:v>
                </c:pt>
                <c:pt idx="3">
                  <c:v>-921.89999999999986</c:v>
                </c:pt>
                <c:pt idx="4">
                  <c:v>-921.8</c:v>
                </c:pt>
                <c:pt idx="5">
                  <c:v>-928.63719435885162</c:v>
                </c:pt>
                <c:pt idx="6">
                  <c:v>-935.47438871770328</c:v>
                </c:pt>
                <c:pt idx="7">
                  <c:v>-798.8672033657266</c:v>
                </c:pt>
                <c:pt idx="8">
                  <c:v>-662.26001801375003</c:v>
                </c:pt>
                <c:pt idx="9">
                  <c:v>-942.59339914671614</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9787837223E-2"/>
          <c:y val="0.1463824680317891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82924'!$C$5:$J$5</c:f>
              <c:numCache>
                <c:formatCode>0</c:formatCode>
                <c:ptCount val="8"/>
                <c:pt idx="0">
                  <c:v>2005</c:v>
                </c:pt>
                <c:pt idx="1">
                  <c:v>2010</c:v>
                </c:pt>
                <c:pt idx="2">
                  <c:v>2020</c:v>
                </c:pt>
                <c:pt idx="3">
                  <c:v>2022</c:v>
                </c:pt>
                <c:pt idx="4">
                  <c:v>2025</c:v>
                </c:pt>
                <c:pt idx="5">
                  <c:v>2030</c:v>
                </c:pt>
                <c:pt idx="6">
                  <c:v>2035</c:v>
                </c:pt>
                <c:pt idx="7">
                  <c:v>2040</c:v>
                </c:pt>
              </c:numCache>
            </c:numRef>
          </c:xVal>
          <c:yVal>
            <c:numRef>
              <c:f>'Forest CO2 compiled 82924'!$C$10:$J$10</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ser>
          <c:idx val="1"/>
          <c:order val="2"/>
          <c:tx>
            <c:strRef>
              <c:f>'Forest CO2 compiled 82924'!$B$18</c:f>
              <c:strCache>
                <c:ptCount val="1"/>
                <c:pt idx="0">
                  <c:v>GTMi</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2-98D1-40BD-9052-033477889B4F}"/>
              </c:ext>
            </c:extLst>
          </c:dPt>
          <c:xVal>
            <c:numRef>
              <c:f>'Forest CO2 compiled 82924'!$C$17:$J$17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82924'!$C$18:$J$18</c:f>
              <c:numCache>
                <c:formatCode>0</c:formatCode>
                <c:ptCount val="8"/>
                <c:pt idx="0">
                  <c:v>-976.2</c:v>
                </c:pt>
                <c:pt idx="1">
                  <c:v>-955.90000000000009</c:v>
                </c:pt>
                <c:pt idx="2">
                  <c:v>-962.3</c:v>
                </c:pt>
                <c:pt idx="3">
                  <c:v>-887.39999999999986</c:v>
                </c:pt>
                <c:pt idx="4" formatCode="0.0">
                  <c:v>-887.3</c:v>
                </c:pt>
                <c:pt idx="5" formatCode="0.0">
                  <c:v>-894.13719435885162</c:v>
                </c:pt>
                <c:pt idx="6" formatCode="0.0">
                  <c:v>-900.97438871770328</c:v>
                </c:pt>
                <c:pt idx="7" formatCode="0.0">
                  <c:v>-764.3672033657266</c:v>
                </c:pt>
              </c:numCache>
            </c:numRef>
          </c:yVal>
          <c:smooth val="0"/>
          <c:extLst>
            <c:ext xmlns:c16="http://schemas.microsoft.com/office/drawing/2014/chart" uri="{C3380CC4-5D6E-409C-BE32-E72D297353CC}">
              <c16:uniqueId val="{00000003-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[2]comparison!$X$4</c:f>
              <c:strCache>
                <c:ptCount val="1"/>
                <c:pt idx="0">
                  <c:v>2022</c:v>
                </c:pt>
              </c:strCache>
            </c:strRef>
          </c:tx>
          <c:spPr>
            <a:ln w="28575" cap="rnd">
              <a:solidFill>
                <a:schemeClr val="accent2"/>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[2]comparison!$Y$4</c:f>
              <c:strCache>
                <c:ptCount val="1"/>
                <c:pt idx="0">
                  <c:v>2024</c:v>
                </c:pt>
              </c:strCache>
            </c:strRef>
          </c:tx>
          <c:spPr>
            <a:ln w="28575" cap="rnd">
              <a:solidFill>
                <a:sysClr val="windowText" lastClr="000000"/>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23</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193675</xdr:colOff>
      <xdr:row>3</xdr:row>
      <xdr:rowOff>57150</xdr:rowOff>
    </xdr:from>
    <xdr:to>
      <xdr:col>19</xdr:col>
      <xdr:colOff>526183</xdr:colOff>
      <xdr:row>23</xdr:row>
      <xdr:rowOff>96692</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0.82971</cdr:x>
      <cdr:y>0.54683</cdr:y>
    </cdr:from>
    <cdr:to>
      <cdr:x>0.8871</cdr:x>
      <cdr:y>0.59807</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4000825" y="2049505"/>
          <a:ext cx="276732" cy="192045"/>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a:p xmlns:a="http://schemas.openxmlformats.org/drawingml/2006/main">
          <a:r>
            <a:rPr lang="en-US" sz="1400"/>
            <a:t>USFS WM and GTMi baseline</a:t>
          </a:r>
          <a:r>
            <a:rPr lang="en-US" sz="1400" baseline="0"/>
            <a:t> (not WM)</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NaNodoGU4Ui6vH60hPlJpSQWNNXfwUxGj4xnL_mAQnbt4soX-IoWQIMe1YhGH2MC" itemId="01VGIIB65BSJPOFD67RNCYOETOAYJF6ALI">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heetViews>
  <sheetFormatPr defaultRowHeight="14.4" x14ac:dyDescent="0.3"/>
  <cols>
    <col min="2" max="2" width="43" bestFit="1" customWidth="1"/>
    <col min="3" max="3" width="8.5546875" bestFit="1" customWidth="1"/>
    <col min="4" max="7" width="5" bestFit="1" customWidth="1"/>
  </cols>
  <sheetData>
    <row r="1" spans="2:9" ht="15" thickBot="1" x14ac:dyDescent="0.35"/>
    <row r="2" spans="2:9" ht="144.6" thickBot="1" x14ac:dyDescent="0.35">
      <c r="B2" s="160" t="s">
        <v>165</v>
      </c>
      <c r="C2" s="125" t="s">
        <v>166</v>
      </c>
      <c r="D2" s="167" t="s">
        <v>167</v>
      </c>
      <c r="E2" s="167"/>
      <c r="F2" s="167"/>
      <c r="G2" s="168"/>
    </row>
    <row r="3" spans="2:9" ht="15" thickBot="1" x14ac:dyDescent="0.35">
      <c r="B3" s="161" t="s">
        <v>168</v>
      </c>
      <c r="C3" s="162">
        <v>2022</v>
      </c>
      <c r="D3" s="163">
        <v>2025</v>
      </c>
      <c r="E3" s="163">
        <v>2030</v>
      </c>
      <c r="F3" s="163">
        <v>2035</v>
      </c>
      <c r="G3" s="164">
        <v>2040</v>
      </c>
    </row>
    <row r="4" spans="2:9" x14ac:dyDescent="0.3">
      <c r="B4" s="128" t="s">
        <v>169</v>
      </c>
      <c r="C4" s="129"/>
      <c r="G4" s="84"/>
    </row>
    <row r="5" spans="2:9" x14ac:dyDescent="0.3">
      <c r="B5" s="128" t="s">
        <v>170</v>
      </c>
      <c r="C5" s="129"/>
      <c r="G5" s="84"/>
    </row>
    <row r="6" spans="2:9" x14ac:dyDescent="0.3">
      <c r="B6" s="128" t="s">
        <v>171</v>
      </c>
      <c r="C6" s="129"/>
      <c r="G6" s="84"/>
    </row>
    <row r="7" spans="2:9" x14ac:dyDescent="0.3">
      <c r="B7" s="128" t="s">
        <v>172</v>
      </c>
      <c r="C7" s="129"/>
      <c r="G7" s="84"/>
    </row>
    <row r="8" spans="2:9" x14ac:dyDescent="0.3">
      <c r="B8" s="128" t="s">
        <v>173</v>
      </c>
      <c r="C8" s="129"/>
      <c r="G8" s="84"/>
      <c r="I8" s="153"/>
    </row>
    <row r="9" spans="2:9" x14ac:dyDescent="0.3">
      <c r="B9" s="128" t="s">
        <v>174</v>
      </c>
      <c r="C9" s="129"/>
      <c r="G9" s="84"/>
      <c r="I9" s="153"/>
    </row>
    <row r="10" spans="2:9" ht="15" thickBot="1" x14ac:dyDescent="0.35">
      <c r="B10" s="128" t="s">
        <v>175</v>
      </c>
      <c r="C10" s="129"/>
      <c r="G10" s="84"/>
      <c r="I10" s="153"/>
    </row>
    <row r="11" spans="2:9" x14ac:dyDescent="0.3">
      <c r="B11" s="130" t="s">
        <v>176</v>
      </c>
      <c r="C11" s="131"/>
      <c r="D11" s="62"/>
      <c r="E11" s="62"/>
      <c r="F11" s="62"/>
      <c r="G11" s="132"/>
      <c r="I11" s="153"/>
    </row>
    <row r="12" spans="2:9" x14ac:dyDescent="0.3">
      <c r="B12" s="128" t="s">
        <v>177</v>
      </c>
      <c r="C12" s="129"/>
      <c r="G12" s="84"/>
      <c r="I12" s="153"/>
    </row>
    <row r="13" spans="2:9" x14ac:dyDescent="0.3">
      <c r="B13" s="128" t="s">
        <v>178</v>
      </c>
      <c r="C13" s="129"/>
      <c r="G13" s="84"/>
      <c r="I13" s="153"/>
    </row>
    <row r="14" spans="2:9" x14ac:dyDescent="0.3">
      <c r="B14" s="128" t="s">
        <v>179</v>
      </c>
      <c r="C14" s="129"/>
      <c r="G14" s="84"/>
      <c r="I14" s="153"/>
    </row>
    <row r="15" spans="2:9" x14ac:dyDescent="0.3">
      <c r="B15" s="128" t="s">
        <v>180</v>
      </c>
      <c r="C15" s="129"/>
      <c r="G15" s="84"/>
      <c r="I15" s="153"/>
    </row>
    <row r="16" spans="2:9" x14ac:dyDescent="0.3">
      <c r="B16" s="128" t="s">
        <v>181</v>
      </c>
      <c r="C16" s="129"/>
      <c r="G16" s="84"/>
      <c r="I16" s="153"/>
    </row>
    <row r="17" spans="2:9" x14ac:dyDescent="0.3">
      <c r="B17" s="128" t="s">
        <v>182</v>
      </c>
      <c r="C17" s="129"/>
      <c r="G17" s="84"/>
      <c r="I17" s="153"/>
    </row>
    <row r="18" spans="2:9" x14ac:dyDescent="0.3">
      <c r="B18" s="128" t="s">
        <v>183</v>
      </c>
      <c r="C18" s="129"/>
      <c r="G18" s="84"/>
      <c r="I18" s="153"/>
    </row>
    <row r="19" spans="2:9" x14ac:dyDescent="0.3">
      <c r="B19" s="128" t="s">
        <v>184</v>
      </c>
      <c r="C19" s="129"/>
      <c r="G19" s="84"/>
      <c r="I19" s="153"/>
    </row>
    <row r="20" spans="2:9" x14ac:dyDescent="0.3">
      <c r="B20" s="128" t="s">
        <v>185</v>
      </c>
      <c r="C20" s="129"/>
      <c r="G20" s="84"/>
      <c r="I20" s="153"/>
    </row>
    <row r="21" spans="2:9" x14ac:dyDescent="0.3">
      <c r="B21" s="128" t="s">
        <v>186</v>
      </c>
      <c r="C21" s="129"/>
      <c r="G21" s="84"/>
      <c r="I21" s="153"/>
    </row>
    <row r="22" spans="2:9" ht="15" thickBot="1" x14ac:dyDescent="0.35">
      <c r="B22" s="133" t="s">
        <v>175</v>
      </c>
      <c r="C22" s="127"/>
      <c r="D22" s="90"/>
      <c r="E22" s="90"/>
      <c r="F22" s="90"/>
      <c r="G22" s="91"/>
    </row>
    <row r="23" spans="2:9" x14ac:dyDescent="0.3">
      <c r="B23" s="134" t="s">
        <v>187</v>
      </c>
      <c r="C23" s="129"/>
      <c r="G23" s="84"/>
    </row>
    <row r="24" spans="2:9" ht="15" thickBot="1" x14ac:dyDescent="0.35">
      <c r="B24" s="126" t="s">
        <v>188</v>
      </c>
      <c r="C24" s="127"/>
      <c r="D24" s="90"/>
      <c r="E24" s="90"/>
      <c r="F24" s="90"/>
      <c r="G24" s="91"/>
    </row>
  </sheetData>
  <mergeCells count="1">
    <mergeCell ref="D2:G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heetViews>
  <sheetFormatPr defaultRowHeight="14.4" x14ac:dyDescent="0.3"/>
  <cols>
    <col min="1" max="1" width="9.109375" bestFit="1" customWidth="1"/>
    <col min="2" max="2" width="28" customWidth="1"/>
    <col min="11" max="11" width="10.33203125" customWidth="1"/>
  </cols>
  <sheetData>
    <row r="1" spans="1:12" x14ac:dyDescent="0.3">
      <c r="A1" s="27">
        <v>45516</v>
      </c>
    </row>
    <row r="2" spans="1:12" x14ac:dyDescent="0.3">
      <c r="B2" s="25" t="s">
        <v>66</v>
      </c>
      <c r="C2" s="26"/>
      <c r="D2" s="26"/>
      <c r="E2" s="26"/>
      <c r="F2" s="26"/>
      <c r="G2" s="26"/>
      <c r="H2" s="26"/>
      <c r="I2" s="26"/>
      <c r="J2" s="26"/>
      <c r="K2" s="24" t="s">
        <v>68</v>
      </c>
      <c r="L2" t="s">
        <v>69</v>
      </c>
    </row>
    <row r="3" spans="1:12" x14ac:dyDescent="0.3">
      <c r="B3" s="23"/>
      <c r="C3" s="2" t="s">
        <v>65</v>
      </c>
      <c r="D3" s="2"/>
      <c r="E3" s="2"/>
      <c r="F3" s="2" t="s">
        <v>61</v>
      </c>
      <c r="G3" s="2"/>
      <c r="H3" s="2"/>
      <c r="I3" s="2"/>
      <c r="J3" s="2"/>
      <c r="K3" s="2"/>
    </row>
    <row r="4" spans="1:12" x14ac:dyDescent="0.3">
      <c r="C4" s="2">
        <v>2005</v>
      </c>
      <c r="D4" s="2">
        <v>2020</v>
      </c>
      <c r="E4" s="2">
        <v>2022</v>
      </c>
      <c r="F4" s="2">
        <v>2025</v>
      </c>
      <c r="G4" s="2">
        <v>2030</v>
      </c>
      <c r="H4" s="2">
        <v>2035</v>
      </c>
      <c r="I4" s="2">
        <v>2040</v>
      </c>
      <c r="J4" s="2">
        <v>2045</v>
      </c>
      <c r="K4" s="2">
        <v>2050</v>
      </c>
    </row>
    <row r="5" spans="1:12" x14ac:dyDescent="0.3">
      <c r="B5" t="s">
        <v>5</v>
      </c>
      <c r="C5">
        <f>'Table 6-2'!Q6</f>
        <v>-31.6</v>
      </c>
      <c r="D5">
        <f>'Table 6-2'!AF6</f>
        <v>-8.8000000000000007</v>
      </c>
      <c r="E5">
        <f>'Table 6-2'!AH6</f>
        <v>-31.7</v>
      </c>
      <c r="F5">
        <v>-31.7</v>
      </c>
      <c r="G5">
        <v>-31.7</v>
      </c>
      <c r="H5">
        <v>-31.7</v>
      </c>
      <c r="I5">
        <v>-31.7</v>
      </c>
      <c r="J5">
        <v>-31.7</v>
      </c>
      <c r="K5">
        <v>-31.7</v>
      </c>
    </row>
    <row r="6" spans="1:12" x14ac:dyDescent="0.3">
      <c r="B6" t="s">
        <v>6</v>
      </c>
      <c r="C6">
        <f>'Table 6-2'!Q7</f>
        <v>34.5</v>
      </c>
      <c r="D6">
        <f>'Table 6-2'!AF7</f>
        <v>29.3</v>
      </c>
      <c r="E6">
        <f>'Table 6-2'!AH7</f>
        <v>35.1</v>
      </c>
      <c r="F6">
        <v>35.1</v>
      </c>
      <c r="G6">
        <v>35.1</v>
      </c>
      <c r="H6">
        <v>35.1</v>
      </c>
      <c r="I6">
        <v>35.1</v>
      </c>
      <c r="J6">
        <v>35.1</v>
      </c>
      <c r="K6">
        <v>35.1</v>
      </c>
    </row>
    <row r="7" spans="1:12" x14ac:dyDescent="0.3">
      <c r="B7" t="s">
        <v>7</v>
      </c>
      <c r="C7">
        <f>'Table 6-2'!Q8</f>
        <v>24.1</v>
      </c>
      <c r="D7">
        <f>'Table 6-2'!AF8</f>
        <v>16.100000000000001</v>
      </c>
      <c r="E7">
        <f>'Table 6-2'!AH8</f>
        <v>13.4</v>
      </c>
      <c r="F7">
        <v>13.4</v>
      </c>
      <c r="G7">
        <v>13.4</v>
      </c>
      <c r="H7">
        <v>13.4</v>
      </c>
      <c r="I7">
        <v>13.4</v>
      </c>
      <c r="J7">
        <v>13.4</v>
      </c>
      <c r="K7">
        <v>13.4</v>
      </c>
    </row>
    <row r="8" spans="1:12" x14ac:dyDescent="0.3">
      <c r="B8" t="s">
        <v>8</v>
      </c>
      <c r="C8">
        <f>'Table 6-2'!Q9</f>
        <v>21.8</v>
      </c>
      <c r="D8">
        <f>'Table 6-2'!AF9</f>
        <v>28.7</v>
      </c>
      <c r="E8">
        <f>'Table 6-2'!AH9</f>
        <v>25.6</v>
      </c>
      <c r="F8">
        <v>25.6</v>
      </c>
      <c r="G8">
        <v>25.6</v>
      </c>
      <c r="H8">
        <v>25.6</v>
      </c>
      <c r="I8">
        <v>25.6</v>
      </c>
      <c r="J8">
        <v>25.6</v>
      </c>
      <c r="K8">
        <v>25.6</v>
      </c>
    </row>
    <row r="9" spans="1:12" x14ac:dyDescent="0.3">
      <c r="B9" t="s">
        <v>9</v>
      </c>
      <c r="C9">
        <f>'Table 6-2'!Q10</f>
        <v>-9</v>
      </c>
      <c r="D9">
        <f>'Table 6-2'!AF10</f>
        <v>-10.5</v>
      </c>
      <c r="E9">
        <f>'Table 6-2'!AH10</f>
        <v>-10.6</v>
      </c>
      <c r="F9">
        <v>-10.6</v>
      </c>
      <c r="G9">
        <v>-10.6</v>
      </c>
      <c r="H9">
        <v>-10.6</v>
      </c>
      <c r="I9">
        <v>-10.6</v>
      </c>
      <c r="J9">
        <v>-10.6</v>
      </c>
      <c r="K9">
        <v>-10.6</v>
      </c>
    </row>
    <row r="10" spans="1:12" x14ac:dyDescent="0.3">
      <c r="B10" t="s">
        <v>10</v>
      </c>
      <c r="C10">
        <f>'Table 6-2'!Q11</f>
        <v>1.1000000000000001</v>
      </c>
      <c r="D10">
        <f>'Table 6-2'!AF11</f>
        <v>0.3</v>
      </c>
      <c r="E10">
        <f>'Table 6-2'!AH11</f>
        <v>0.3</v>
      </c>
      <c r="F10">
        <v>0.3</v>
      </c>
      <c r="G10">
        <v>0.3</v>
      </c>
      <c r="H10">
        <v>0.3</v>
      </c>
      <c r="I10">
        <v>0.3</v>
      </c>
      <c r="J10">
        <v>0.3</v>
      </c>
      <c r="K10">
        <v>0.3</v>
      </c>
    </row>
    <row r="11" spans="1:12" x14ac:dyDescent="0.3">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3">
      <c r="B12" t="s">
        <v>12</v>
      </c>
      <c r="C12">
        <f>'Table 6-2'!Q13</f>
        <v>77.099999999999994</v>
      </c>
      <c r="D12">
        <f>'Table 6-2'!AF13</f>
        <v>68.8</v>
      </c>
      <c r="E12">
        <f>'Table 6-2'!AH13</f>
        <v>68.2</v>
      </c>
      <c r="F12">
        <v>68.2</v>
      </c>
      <c r="G12">
        <v>68.2</v>
      </c>
      <c r="H12">
        <v>68.2</v>
      </c>
      <c r="I12">
        <v>68.2</v>
      </c>
      <c r="J12">
        <v>68.2</v>
      </c>
      <c r="K12">
        <v>68.2</v>
      </c>
    </row>
    <row r="13" spans="1:12" s="3" customFormat="1" x14ac:dyDescent="0.3">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workbookViewId="0"/>
  </sheetViews>
  <sheetFormatPr defaultRowHeight="14.4" x14ac:dyDescent="0.3"/>
  <cols>
    <col min="1" max="1" width="54" customWidth="1"/>
    <col min="2" max="2" width="12.44140625" customWidth="1"/>
  </cols>
  <sheetData>
    <row r="1" spans="1:63" x14ac:dyDescent="0.3">
      <c r="A1" t="s">
        <v>107</v>
      </c>
      <c r="B1" s="27">
        <v>45530</v>
      </c>
    </row>
    <row r="2" spans="1:63" ht="18" x14ac:dyDescent="0.35">
      <c r="A2" s="140" t="s">
        <v>78</v>
      </c>
      <c r="AJ2" t="s">
        <v>61</v>
      </c>
    </row>
    <row r="3" spans="1:63" x14ac:dyDescent="0.3">
      <c r="A3" s="141"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141"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3">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141"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3">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3">
      <c r="A8" s="141"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3">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s="143"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141"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3">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141"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3">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3">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141"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3">
      <c r="A22" s="14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s="142"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141"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s="144"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3">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141"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3">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3">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3">
      <c r="A34" s="2" t="s">
        <v>200</v>
      </c>
    </row>
    <row r="35" spans="1:63" x14ac:dyDescent="0.3">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t="str">
        <f>A4</f>
        <v>Cropland Remaining Cropland</v>
      </c>
      <c r="C36" t="s">
        <v>195</v>
      </c>
    </row>
    <row r="37" spans="1:63" x14ac:dyDescent="0.3">
      <c r="A37" t="str">
        <f>A6</f>
        <v>Land Converted to Cropland</v>
      </c>
      <c r="C37" t="s">
        <v>195</v>
      </c>
    </row>
    <row r="38" spans="1:63" x14ac:dyDescent="0.3">
      <c r="A38" s="143"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t="str">
        <f>A11</f>
        <v>Land Converted to Grassland</v>
      </c>
      <c r="C39" t="s">
        <v>195</v>
      </c>
    </row>
    <row r="40" spans="1:63" s="80" customFormat="1" x14ac:dyDescent="0.3">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142"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t="str">
        <f>A25</f>
        <v>Settlements Remaining Settlements</v>
      </c>
      <c r="C42" t="s">
        <v>195</v>
      </c>
    </row>
    <row r="43" spans="1:63" x14ac:dyDescent="0.3">
      <c r="A43" t="str">
        <f>A30</f>
        <v>Land Converted to Settlements</v>
      </c>
      <c r="C43" t="s">
        <v>195</v>
      </c>
    </row>
    <row r="44" spans="1:63" x14ac:dyDescent="0.3">
      <c r="B44" s="2" t="s">
        <v>196</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5</v>
      </c>
      <c r="C48" t="s">
        <v>195</v>
      </c>
    </row>
    <row r="49" spans="1:63" x14ac:dyDescent="0.3">
      <c r="A49" t="s">
        <v>6</v>
      </c>
      <c r="C49" t="s">
        <v>195</v>
      </c>
    </row>
    <row r="50" spans="1:63" x14ac:dyDescent="0.3">
      <c r="A50" t="s">
        <v>7</v>
      </c>
      <c r="C50" t="s">
        <v>195</v>
      </c>
      <c r="AL50" s="92"/>
      <c r="AM50" s="92"/>
      <c r="AN50" s="92"/>
      <c r="AO50" s="92"/>
      <c r="AP50" s="92"/>
      <c r="AQ50" s="92"/>
    </row>
    <row r="51" spans="1:63" x14ac:dyDescent="0.3">
      <c r="A51" t="s">
        <v>8</v>
      </c>
      <c r="C51" t="s">
        <v>195</v>
      </c>
    </row>
    <row r="52" spans="1:63" x14ac:dyDescent="0.3">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10</v>
      </c>
      <c r="C53" t="s">
        <v>195</v>
      </c>
    </row>
    <row r="54" spans="1:63" x14ac:dyDescent="0.3">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12</v>
      </c>
      <c r="C55" t="s">
        <v>195</v>
      </c>
    </row>
    <row r="56" spans="1:63" x14ac:dyDescent="0.3">
      <c r="AK56" s="2"/>
    </row>
    <row r="57" spans="1:63" s="2" customFormat="1" x14ac:dyDescent="0.3">
      <c r="B57" s="2" t="s">
        <v>197</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3">
      <c r="AL64" s="2" t="s">
        <v>121</v>
      </c>
      <c r="AM64" s="2" t="s">
        <v>61</v>
      </c>
    </row>
    <row r="65" spans="1:63" s="2" customFormat="1" x14ac:dyDescent="0.3">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3">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3">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3">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3">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3">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3">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3">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3">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7" customHeight="1" x14ac:dyDescent="0.3">
      <c r="B74" s="2" t="s">
        <v>198</v>
      </c>
    </row>
    <row r="75" spans="1:63" s="2" customFormat="1" x14ac:dyDescent="0.3">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3">
      <c r="AL80">
        <v>2025</v>
      </c>
      <c r="AM80">
        <v>2030</v>
      </c>
      <c r="AN80">
        <v>2035</v>
      </c>
      <c r="AO80">
        <v>2040</v>
      </c>
      <c r="AP80">
        <v>2045</v>
      </c>
      <c r="AQ80">
        <v>2050</v>
      </c>
    </row>
    <row r="81" spans="38:43" x14ac:dyDescent="0.3">
      <c r="AL81">
        <v>-64.598787754204238</v>
      </c>
      <c r="AM81">
        <v>-51.369385361803509</v>
      </c>
      <c r="AN81">
        <v>-51.145092194847159</v>
      </c>
      <c r="AO81">
        <v>-50.927569069991549</v>
      </c>
      <c r="AP81">
        <v>-50.725714700991759</v>
      </c>
      <c r="AQ81">
        <v>-50.533150996586201</v>
      </c>
    </row>
    <row r="82" spans="38:43" x14ac:dyDescent="0.3">
      <c r="AL82">
        <v>31.7107510794714</v>
      </c>
      <c r="AM82">
        <v>31.501897522232358</v>
      </c>
      <c r="AN82">
        <v>31.276698169603829</v>
      </c>
      <c r="AO82">
        <v>31.058296211292049</v>
      </c>
      <c r="AP82">
        <v>30.855626313493332</v>
      </c>
      <c r="AQ82">
        <v>30.662284616283618</v>
      </c>
    </row>
    <row r="83" spans="38:43" x14ac:dyDescent="0.3">
      <c r="AL83">
        <v>2.3996110699831004</v>
      </c>
      <c r="AM83">
        <v>4.5559611861173313</v>
      </c>
      <c r="AN83">
        <v>4.5376726313156812</v>
      </c>
      <c r="AO83">
        <v>4.5176432511817257</v>
      </c>
      <c r="AP83">
        <v>4.4947534305126027</v>
      </c>
      <c r="AQ83">
        <v>4.4697051319688939</v>
      </c>
    </row>
    <row r="84" spans="38:43" x14ac:dyDescent="0.3">
      <c r="AL84">
        <v>25.557913188427918</v>
      </c>
      <c r="AM84">
        <v>25.493665915300479</v>
      </c>
      <c r="AN84">
        <v>25.4359852508986</v>
      </c>
      <c r="AO84">
        <v>25.3728141602239</v>
      </c>
      <c r="AP84">
        <v>25.300621464925982</v>
      </c>
      <c r="AQ84">
        <v>25.221621100063519</v>
      </c>
    </row>
    <row r="85" spans="38:43" x14ac:dyDescent="0.3">
      <c r="AL85">
        <v>-10.5</v>
      </c>
      <c r="AM85">
        <v>-10.5</v>
      </c>
      <c r="AN85">
        <v>-10.5</v>
      </c>
      <c r="AO85">
        <v>-10.5</v>
      </c>
      <c r="AP85">
        <v>-10.5</v>
      </c>
      <c r="AQ85">
        <v>-10.5</v>
      </c>
    </row>
    <row r="86" spans="38:43" x14ac:dyDescent="0.3">
      <c r="AL86">
        <v>0.3</v>
      </c>
      <c r="AM86">
        <v>0.3</v>
      </c>
      <c r="AN86">
        <v>0.3</v>
      </c>
      <c r="AO86">
        <v>0.3</v>
      </c>
      <c r="AP86">
        <v>0.3</v>
      </c>
      <c r="AQ86">
        <v>0.3</v>
      </c>
    </row>
    <row r="87" spans="38:43" x14ac:dyDescent="0.3">
      <c r="AL87">
        <v>-138.62441009605425</v>
      </c>
      <c r="AM87">
        <v>-144.94285408081851</v>
      </c>
      <c r="AN87">
        <v>-151.42088303041621</v>
      </c>
      <c r="AO87">
        <v>-158.05662924044742</v>
      </c>
      <c r="AP87">
        <v>-164.81481385002581</v>
      </c>
      <c r="AQ87">
        <v>-171.73140746240804</v>
      </c>
    </row>
    <row r="88" spans="38:43" x14ac:dyDescent="0.3">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sheetViews>
  <sheetFormatPr defaultRowHeight="14.4" x14ac:dyDescent="0.3"/>
  <cols>
    <col min="1" max="1" width="28.44140625" customWidth="1"/>
  </cols>
  <sheetData>
    <row r="1" spans="1:40" x14ac:dyDescent="0.3">
      <c r="A1" s="21" t="s">
        <v>62</v>
      </c>
      <c r="B1" s="21"/>
      <c r="C1" s="21"/>
      <c r="D1" s="21" t="s">
        <v>63</v>
      </c>
      <c r="E1" s="21"/>
      <c r="F1" s="21"/>
    </row>
    <row r="2" spans="1:40" x14ac:dyDescent="0.3">
      <c r="A2" t="s">
        <v>55</v>
      </c>
      <c r="H2" t="s">
        <v>74</v>
      </c>
      <c r="AI2" t="s">
        <v>61</v>
      </c>
      <c r="AM2" s="3" t="s">
        <v>59</v>
      </c>
      <c r="AN2" s="3"/>
    </row>
    <row r="3" spans="1:40" s="2" customFormat="1" x14ac:dyDescent="0.3">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3">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3">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3">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3">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3">
      <c r="AI9" s="11"/>
      <c r="AJ9" s="2"/>
      <c r="AK9" s="2"/>
      <c r="AL9" s="2"/>
      <c r="AM9" s="2"/>
      <c r="AN9" s="12"/>
    </row>
    <row r="10" spans="1:40" x14ac:dyDescent="0.3">
      <c r="AI10" s="11"/>
      <c r="AJ10" s="2"/>
      <c r="AK10" s="2"/>
      <c r="AL10" s="2"/>
      <c r="AM10" s="2"/>
      <c r="AN10" s="12"/>
    </row>
    <row r="11" spans="1:40" x14ac:dyDescent="0.3">
      <c r="A11" t="s">
        <v>60</v>
      </c>
      <c r="AI11" s="11"/>
      <c r="AJ11" s="2"/>
      <c r="AK11" s="2"/>
      <c r="AL11" s="2"/>
      <c r="AM11" s="2"/>
      <c r="AN11" s="12"/>
    </row>
    <row r="12" spans="1:40" s="3" customFormat="1" x14ac:dyDescent="0.3">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3">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3">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3">
      <c r="AI15" s="11"/>
      <c r="AJ15" s="2"/>
      <c r="AK15" s="2"/>
      <c r="AL15" s="2"/>
      <c r="AM15" s="2"/>
      <c r="AN15" s="12"/>
    </row>
    <row r="16" spans="1:40" s="3" customFormat="1" x14ac:dyDescent="0.3">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3">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3">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3">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3">
      <c r="A22" s="31" t="s">
        <v>70</v>
      </c>
      <c r="B22" s="31"/>
      <c r="C22" s="31"/>
      <c r="D22" s="31"/>
      <c r="E22" s="31"/>
      <c r="F22" s="31"/>
      <c r="G22" s="31"/>
      <c r="H22" s="31"/>
      <c r="I22" s="31"/>
      <c r="J22" s="31"/>
      <c r="K22" s="31"/>
    </row>
    <row r="23" spans="1:40" x14ac:dyDescent="0.3">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3">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3">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3">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3">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3">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sheetViews>
  <sheetFormatPr defaultRowHeight="14.4" x14ac:dyDescent="0.3"/>
  <cols>
    <col min="1" max="1" width="28.44140625" customWidth="1"/>
  </cols>
  <sheetData>
    <row r="1" spans="1:40" x14ac:dyDescent="0.3">
      <c r="A1" s="21" t="s">
        <v>62</v>
      </c>
      <c r="B1" s="21"/>
      <c r="C1" s="21"/>
      <c r="D1" s="21" t="s">
        <v>76</v>
      </c>
      <c r="E1" s="21"/>
      <c r="F1" s="21"/>
    </row>
    <row r="2" spans="1:40" x14ac:dyDescent="0.3">
      <c r="A2" t="s">
        <v>55</v>
      </c>
      <c r="AI2" t="s">
        <v>61</v>
      </c>
      <c r="AM2" s="3" t="s">
        <v>59</v>
      </c>
      <c r="AN2" s="3"/>
    </row>
    <row r="3" spans="1:40" s="2" customFormat="1" x14ac:dyDescent="0.3">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3">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3">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3">
      <c r="AI7" s="73"/>
      <c r="AJ7" s="30"/>
      <c r="AK7" s="30"/>
      <c r="AL7" s="30"/>
      <c r="AM7" s="30"/>
      <c r="AN7" s="74"/>
    </row>
    <row r="8" spans="1:40" s="3" customFormat="1" x14ac:dyDescent="0.3">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3">
      <c r="AI9" s="73"/>
      <c r="AJ9" s="30"/>
      <c r="AK9" s="30"/>
      <c r="AL9" s="30"/>
      <c r="AM9" s="30"/>
      <c r="AN9" s="74"/>
    </row>
    <row r="10" spans="1:40" s="2" customFormat="1" x14ac:dyDescent="0.3">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3">
      <c r="AI11" s="11"/>
      <c r="AJ11" s="2"/>
      <c r="AK11" s="2"/>
      <c r="AL11" s="2"/>
      <c r="AM11" s="2"/>
      <c r="AN11" s="12"/>
    </row>
    <row r="12" spans="1:40" x14ac:dyDescent="0.3">
      <c r="AI12" s="11"/>
      <c r="AJ12" s="2"/>
      <c r="AK12" s="2"/>
      <c r="AL12" s="2"/>
      <c r="AM12" s="2"/>
      <c r="AN1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heetViews>
  <sheetFormatPr defaultRowHeight="14.4" x14ac:dyDescent="0.3"/>
  <cols>
    <col min="29" max="29" width="9.109375" customWidth="1"/>
  </cols>
  <sheetData>
    <row r="1" spans="1:28" x14ac:dyDescent="0.3">
      <c r="A1" t="s">
        <v>134</v>
      </c>
      <c r="O1" t="s">
        <v>135</v>
      </c>
    </row>
    <row r="2" spans="1:28" x14ac:dyDescent="0.3">
      <c r="B2" t="s">
        <v>136</v>
      </c>
      <c r="D2" t="s">
        <v>137</v>
      </c>
      <c r="F2" t="s">
        <v>138</v>
      </c>
      <c r="H2" t="s">
        <v>139</v>
      </c>
      <c r="J2" t="s">
        <v>140</v>
      </c>
      <c r="L2" t="s">
        <v>141</v>
      </c>
      <c r="O2" t="s">
        <v>138</v>
      </c>
      <c r="Q2" t="s">
        <v>139</v>
      </c>
      <c r="S2" t="s">
        <v>140</v>
      </c>
      <c r="V2" t="s">
        <v>142</v>
      </c>
      <c r="X2" t="s">
        <v>143</v>
      </c>
    </row>
    <row r="3" spans="1:28" x14ac:dyDescent="0.3">
      <c r="F3" t="s">
        <v>144</v>
      </c>
      <c r="G3" t="e">
        <f>#REF!</f>
        <v>#REF!</v>
      </c>
      <c r="I3" t="e">
        <f>#REF!</f>
        <v>#REF!</v>
      </c>
      <c r="O3" t="s">
        <v>144</v>
      </c>
      <c r="S3" t="s">
        <v>145</v>
      </c>
      <c r="V3" t="s">
        <v>145</v>
      </c>
      <c r="X3" t="s">
        <v>145</v>
      </c>
    </row>
    <row r="4" spans="1:28" x14ac:dyDescent="0.3">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3">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3">
      <c r="A6">
        <v>2025</v>
      </c>
      <c r="B6">
        <f>'[2]base_05-2022'!B3</f>
        <v>113.86</v>
      </c>
      <c r="C6">
        <f>'[2]2024_v1 (63)r3 (9)'!B3</f>
        <v>120.79</v>
      </c>
      <c r="D6">
        <f>'[2]base_05-2022'!D3</f>
        <v>58.94</v>
      </c>
      <c r="E6">
        <f>'[2]2024_v1 (63)r3 (9)'!D3</f>
        <v>64.31</v>
      </c>
      <c r="F6" s="92">
        <f>'[2]base_05-2022'!C3/10</f>
        <v>1339.492</v>
      </c>
      <c r="G6">
        <f>'[2]2024_v1 (63)r3 (9)'!C3/10</f>
        <v>1364.9959999999999</v>
      </c>
      <c r="H6" s="92">
        <f>'[2]base_05-2022'!E3/10</f>
        <v>690.94799999999998</v>
      </c>
      <c r="I6">
        <f>'[2]2024_v1 (63)r3 (9)'!E3/10</f>
        <v>682.67499999999995</v>
      </c>
      <c r="J6" s="92">
        <f>SUM('[2]base_05-2022'!B135:Q135)</f>
        <v>3899.2500000000005</v>
      </c>
      <c r="K6" s="92">
        <f>SUM('[2]2024_v1 (63)r3 (9)'!B135:Q135)</f>
        <v>3990.6400000000003</v>
      </c>
      <c r="L6" s="92">
        <f>SUM('[2]base_05-2022'!B751:Q751)/1000</f>
        <v>974.25603999999976</v>
      </c>
      <c r="M6" s="92">
        <f>SUM('[2]2024_v1 (63)r3 (9)'!C751:R751)/1000</f>
        <v>892.31600000000014</v>
      </c>
      <c r="O6" s="92">
        <f>'[2]base_05-2022'!B25/10</f>
        <v>255.14299999999997</v>
      </c>
      <c r="P6" s="92">
        <f>'[2]2024_v1 (63)r3 (9)'!B25/10</f>
        <v>247.25100000000003</v>
      </c>
      <c r="Q6" s="92">
        <f>'[2]base_05-2022'!B47/10</f>
        <v>177.845</v>
      </c>
      <c r="R6" s="92">
        <f>'[2]2024_v1 (63)r3 (9)'!B47/10</f>
        <v>143.11099999999999</v>
      </c>
      <c r="S6" s="92">
        <f>'[2]base_05-2022'!B135</f>
        <v>276.25</v>
      </c>
      <c r="T6" s="92">
        <f>'[2]2024_v1 (63)r3 (9)'!B135</f>
        <v>278.36</v>
      </c>
      <c r="U6" s="92">
        <f>'[2]2024_v1_lowUSrents'!B135</f>
        <v>278.36</v>
      </c>
      <c r="V6" s="92">
        <f>SUM('[2]base_05-2022'!B729,'[2]base_05-2022'!B663)/1000</f>
        <v>23.908510000000003</v>
      </c>
      <c r="W6" s="92">
        <f>SUM('[2]2024_v1 (63)r3 (9)'!B663,'[2]2024_v1 (63)r3 (9)'!B729)/1000</f>
        <v>24.583210000000001</v>
      </c>
      <c r="X6" s="92">
        <f>('[2]base_05-2022'!B752-'[2]base_05-2022'!B751)*3.67/10</f>
        <v>780.58697999999549</v>
      </c>
      <c r="Y6" s="92">
        <f>('[2]2024_v1 (63)r3 (9)'!B752-'[2]2024_v1 (63)r3 (9)'!B751)*3.67/10</f>
        <v>774.18650000000002</v>
      </c>
      <c r="Z6" s="92">
        <f>('[2]2024_v1_lowUSrents'!B752-'[2]2024_v1_lowUSrents'!B751)*3.67/10</f>
        <v>950.46026999999901</v>
      </c>
      <c r="AA6" s="95">
        <f>('[2]2024_v1_lowUSrents_inv1'!B752-'[2]2024_v1_lowUSrents_inv1'!B751)*3.67/10</f>
        <v>792.34933000000194</v>
      </c>
      <c r="AB6">
        <v>2025</v>
      </c>
    </row>
    <row r="7" spans="1:28" x14ac:dyDescent="0.3">
      <c r="A7">
        <v>2035</v>
      </c>
      <c r="B7">
        <f>'[2]base_05-2022'!B4</f>
        <v>137.15</v>
      </c>
      <c r="C7">
        <f>'[2]2024_v1 (63)r3 (9)'!B4</f>
        <v>144.31</v>
      </c>
      <c r="D7">
        <f>'[2]base_05-2022'!D4</f>
        <v>65.23</v>
      </c>
      <c r="E7">
        <f>'[2]2024_v1 (63)r3 (9)'!D4</f>
        <v>67.17</v>
      </c>
      <c r="F7" s="92">
        <f>'[2]base_05-2022'!C4/10</f>
        <v>1383.6690000000001</v>
      </c>
      <c r="G7">
        <f>'[2]2024_v1 (63)r3 (9)'!C4/10</f>
        <v>1425.27</v>
      </c>
      <c r="H7" s="92">
        <f>'[2]base_05-2022'!E4/10</f>
        <v>783.40499999999997</v>
      </c>
      <c r="I7">
        <f>'[2]2024_v1 (63)r3 (9)'!E4/10</f>
        <v>826.31499999999994</v>
      </c>
      <c r="J7" s="92">
        <f>SUM('[2]base_05-2022'!B136:Q136)</f>
        <v>3839.1200000000003</v>
      </c>
      <c r="K7" s="92">
        <f>SUM('[2]2024_v1 (63)r3 (9)'!B136:Q136)</f>
        <v>3942.7099999999996</v>
      </c>
      <c r="L7" s="92">
        <f>SUM('[2]base_05-2022'!B752:Q752)/1000</f>
        <v>975.77773000000013</v>
      </c>
      <c r="M7" s="92">
        <f>SUM('[2]2024_v1 (63)r3 (9)'!C752:R752)/1000</f>
        <v>892.03583000000003</v>
      </c>
      <c r="O7" s="92">
        <f>'[2]base_05-2022'!B26/10</f>
        <v>170.095</v>
      </c>
      <c r="P7" s="92">
        <f>'[2]2024_v1 (63)r3 (9)'!B26/10</f>
        <v>206.846</v>
      </c>
      <c r="Q7" s="92">
        <f>'[2]base_05-2022'!B48/10</f>
        <v>224.00300000000001</v>
      </c>
      <c r="R7" s="92">
        <f>'[2]2024_v1 (63)r3 (9)'!B48/10</f>
        <v>139.988</v>
      </c>
      <c r="S7" s="92">
        <f>'[2]base_05-2022'!B136</f>
        <v>277.24</v>
      </c>
      <c r="T7" s="92">
        <f>'[2]2024_v1 (63)r3 (9)'!B136</f>
        <v>279.36</v>
      </c>
      <c r="U7" s="92">
        <f>'[2]2024_v1_lowUSrents'!B136</f>
        <v>281.25</v>
      </c>
      <c r="V7" s="92">
        <f>SUM('[2]base_05-2022'!B730,'[2]base_05-2022'!B664)/1000</f>
        <v>25.738250000000001</v>
      </c>
      <c r="W7" s="92">
        <f>SUM('[2]2024_v1 (63)r3 (9)'!B664,'[2]2024_v1 (63)r3 (9)'!B730)/1000</f>
        <v>26.467320000000004</v>
      </c>
      <c r="X7" s="92">
        <f>('[2]base_05-2022'!B753-'[2]base_05-2022'!B752)*3.67/10</f>
        <v>848.95174000000043</v>
      </c>
      <c r="Y7" s="92">
        <f>('[2]2024_v1 (63)r3 (9)'!B753-'[2]2024_v1 (63)r3 (9)'!B752)*3.67/10</f>
        <v>786.11766999999804</v>
      </c>
      <c r="Z7" s="92">
        <f>('[2]2024_v1_lowUSrents'!B753-'[2]2024_v1_lowUSrents'!B752)*3.67/10</f>
        <v>790.88499999999999</v>
      </c>
      <c r="AA7" s="95">
        <f>('[2]2024_v1_lowUSrents_inv1'!B753-'[2]2024_v1_lowUSrents_inv1'!B752)*3.67/10</f>
        <v>809.37078999999835</v>
      </c>
      <c r="AB7">
        <v>2035</v>
      </c>
    </row>
    <row r="8" spans="1:28" x14ac:dyDescent="0.3">
      <c r="A8">
        <v>2045</v>
      </c>
      <c r="B8">
        <f>'[2]base_05-2022'!B5</f>
        <v>151.43</v>
      </c>
      <c r="C8">
        <f>'[2]2024_v1 (63)r3 (9)'!B5</f>
        <v>157.52000000000001</v>
      </c>
      <c r="D8">
        <f>'[2]base_05-2022'!D5</f>
        <v>71.08</v>
      </c>
      <c r="E8">
        <f>'[2]2024_v1 (63)r3 (9)'!D5</f>
        <v>71.069999999999993</v>
      </c>
      <c r="F8" s="92">
        <f>'[2]base_05-2022'!C5/10</f>
        <v>1451.2729999999999</v>
      </c>
      <c r="G8">
        <f>'[2]2024_v1 (63)r3 (9)'!C5/10</f>
        <v>1515.355</v>
      </c>
      <c r="H8" s="92">
        <f>'[2]base_05-2022'!E5/10</f>
        <v>833.69899999999996</v>
      </c>
      <c r="I8">
        <f>'[2]2024_v1 (63)r3 (9)'!E5/10</f>
        <v>909.24400000000003</v>
      </c>
      <c r="J8" s="92">
        <f>SUM('[2]base_05-2022'!B137:Q137)</f>
        <v>3779.4500000000003</v>
      </c>
      <c r="K8" s="92">
        <f>SUM('[2]2024_v1 (63)r3 (9)'!B137:Q137)</f>
        <v>3864.9300000000003</v>
      </c>
      <c r="L8" s="92">
        <f>SUM('[2]base_05-2022'!B753:Q753)/1000</f>
        <v>978.75786999999991</v>
      </c>
      <c r="M8" s="92">
        <f>SUM('[2]2024_v1 (63)r3 (9)'!C753:R753)/1000</f>
        <v>893.04750999999999</v>
      </c>
      <c r="O8" s="92">
        <f>'[2]base_05-2022'!B27/10</f>
        <v>149.79599999999999</v>
      </c>
      <c r="P8" s="92">
        <f>'[2]2024_v1 (63)r3 (9)'!B27/10</f>
        <v>206.00300000000001</v>
      </c>
      <c r="Q8" s="92">
        <f>'[2]base_05-2022'!B49/10</f>
        <v>286.298</v>
      </c>
      <c r="R8" s="92">
        <f>'[2]2024_v1 (63)r3 (9)'!B49/10</f>
        <v>242.185</v>
      </c>
      <c r="S8" s="92">
        <f>'[2]base_05-2022'!B137</f>
        <v>280.61</v>
      </c>
      <c r="T8" s="92">
        <f>'[2]2024_v1 (63)r3 (9)'!B137</f>
        <v>281.22000000000003</v>
      </c>
      <c r="U8" s="92">
        <f>'[2]2024_v1_lowUSrents'!B137</f>
        <v>284.10000000000002</v>
      </c>
      <c r="V8" s="92">
        <f>SUM('[2]base_05-2022'!B731,'[2]base_05-2022'!B665)/1000</f>
        <v>27.805399999999999</v>
      </c>
      <c r="W8" s="92">
        <f>SUM('[2]2024_v1 (63)r3 (9)'!B665,'[2]2024_v1 (63)r3 (9)'!B731)/1000</f>
        <v>28.451820000000001</v>
      </c>
      <c r="X8" s="92">
        <f>('[2]base_05-2022'!B754-'[2]base_05-2022'!B753)*3.67/10</f>
        <v>770.42842000000337</v>
      </c>
      <c r="Y8" s="92">
        <f>('[2]2024_v1 (63)r3 (9)'!B754-'[2]2024_v1 (63)r3 (9)'!B753)*3.67/10</f>
        <v>547.73282000000233</v>
      </c>
      <c r="Z8" s="92">
        <f>('[2]2024_v1_lowUSrents'!B754-'[2]2024_v1_lowUSrents'!B753)*3.67/10</f>
        <v>592.60590999999852</v>
      </c>
      <c r="AA8" s="95">
        <f>('[2]2024_v1_lowUSrents_inv1'!B754-'[2]2024_v1_lowUSrents_inv1'!B753)*3.67/10</f>
        <v>586.64949999999999</v>
      </c>
      <c r="AB8">
        <v>2045</v>
      </c>
    </row>
    <row r="9" spans="1:28" x14ac:dyDescent="0.3">
      <c r="A9">
        <v>2055</v>
      </c>
      <c r="B9">
        <f>'[2]base_05-2022'!B6</f>
        <v>158.54</v>
      </c>
      <c r="C9">
        <f>'[2]2024_v1 (63)r3 (9)'!B6</f>
        <v>164.71</v>
      </c>
      <c r="D9">
        <f>'[2]base_05-2022'!D6</f>
        <v>74.239999999999995</v>
      </c>
      <c r="E9">
        <f>'[2]2024_v1 (63)r3 (9)'!D6</f>
        <v>73.680000000000007</v>
      </c>
      <c r="F9" s="92">
        <f>'[2]base_05-2022'!C6/10</f>
        <v>1514.163</v>
      </c>
      <c r="G9">
        <f>'[2]2024_v1 (63)r3 (9)'!C6/10</f>
        <v>1585.393</v>
      </c>
      <c r="H9" s="92">
        <f>'[2]base_05-2022'!E6/10</f>
        <v>872.06299999999987</v>
      </c>
      <c r="I9">
        <f>'[2]2024_v1 (63)r3 (9)'!E6/10</f>
        <v>960.22399999999993</v>
      </c>
      <c r="J9" s="92">
        <f>SUM('[2]base_05-2022'!B138:Q138)</f>
        <v>3735.3399999999997</v>
      </c>
      <c r="K9" s="92">
        <f>SUM('[2]2024_v1 (63)r3 (9)'!B138:Q138)</f>
        <v>3809.5200000000004</v>
      </c>
      <c r="L9" s="92">
        <f>SUM('[2]base_05-2022'!B754:Q754)/1000</f>
        <v>982.77628999999968</v>
      </c>
      <c r="M9" s="92">
        <f>SUM('[2]2024_v1 (63)r3 (9)'!C754:R754)/1000</f>
        <v>894.81843000000003</v>
      </c>
      <c r="O9" s="92">
        <f>'[2]base_05-2022'!B28/10</f>
        <v>139.79599999999999</v>
      </c>
      <c r="P9" s="92">
        <f>'[2]2024_v1 (63)r3 (9)'!B28/10</f>
        <v>221.31900000000002</v>
      </c>
      <c r="Q9" s="92">
        <f>'[2]base_05-2022'!B50/10</f>
        <v>220.029</v>
      </c>
      <c r="R9" s="92">
        <f>'[2]2024_v1 (63)r3 (9)'!B50/10</f>
        <v>64.31</v>
      </c>
      <c r="S9" s="92">
        <f>'[2]base_05-2022'!B138</f>
        <v>281.87</v>
      </c>
      <c r="T9" s="92">
        <f>'[2]2024_v1 (63)r3 (9)'!B138</f>
        <v>282.07</v>
      </c>
      <c r="U9" s="92">
        <f>'[2]2024_v1_lowUSrents'!B138</f>
        <v>287.37</v>
      </c>
      <c r="V9" s="92">
        <f>SUM('[2]base_05-2022'!B732,'[2]base_05-2022'!B666)/1000</f>
        <v>29.566860000000002</v>
      </c>
      <c r="W9" s="92">
        <f>SUM('[2]2024_v1 (63)r3 (9)'!B666,'[2]2024_v1 (63)r3 (9)'!B732)/1000</f>
        <v>29.574399999999997</v>
      </c>
      <c r="X9" s="92">
        <f>('[2]base_05-2022'!B755-'[2]base_05-2022'!B754)*3.67/10</f>
        <v>989.35492999999769</v>
      </c>
      <c r="Y9" s="92">
        <f>('[2]2024_v1 (63)r3 (9)'!B755-'[2]2024_v1 (63)r3 (9)'!B754)*3.67/10</f>
        <v>1036.925469999996</v>
      </c>
      <c r="Z9" s="92">
        <f>('[2]2024_v1_lowUSrents'!B755-'[2]2024_v1_lowUSrents'!B754)*3.67/10</f>
        <v>1307.2356499999989</v>
      </c>
      <c r="AA9" s="95">
        <f>('[2]2024_v1_lowUSrents_inv1'!B755-'[2]2024_v1_lowUSrents_inv1'!B754)*3.67/10</f>
        <v>1054.9378300000019</v>
      </c>
      <c r="AB9">
        <v>2055</v>
      </c>
    </row>
    <row r="10" spans="1:28" x14ac:dyDescent="0.3">
      <c r="A10">
        <v>2065</v>
      </c>
      <c r="B10">
        <f>'[2]base_05-2022'!B7</f>
        <v>164.69</v>
      </c>
      <c r="C10">
        <f>'[2]2024_v1 (63)r3 (9)'!B7</f>
        <v>171.79</v>
      </c>
      <c r="D10">
        <f>'[2]base_05-2022'!D7</f>
        <v>78.7</v>
      </c>
      <c r="E10">
        <f>'[2]2024_v1 (63)r3 (9)'!D7</f>
        <v>73.33</v>
      </c>
      <c r="F10" s="92">
        <f>'[2]base_05-2022'!C7/10</f>
        <v>1539.3020000000001</v>
      </c>
      <c r="G10">
        <f>'[2]2024_v1 (63)r3 (9)'!C7/10</f>
        <v>1602.0509999999999</v>
      </c>
      <c r="H10" s="92">
        <f>'[2]base_05-2022'!E7/10</f>
        <v>867.00499999999988</v>
      </c>
      <c r="I10">
        <f>'[2]2024_v1 (63)r3 (9)'!E7/10</f>
        <v>1021.609</v>
      </c>
      <c r="J10" s="92">
        <f>SUM('[2]base_05-2022'!B139:Q139)</f>
        <v>3702.1900000000005</v>
      </c>
      <c r="K10" s="92">
        <f>SUM('[2]2024_v1 (63)r3 (9)'!B139:Q139)</f>
        <v>3774.1899999999996</v>
      </c>
      <c r="L10" s="92">
        <f>SUM('[2]base_05-2022'!B755:Q755)/1000</f>
        <v>988.15206000000001</v>
      </c>
      <c r="M10" s="92">
        <f>SUM('[2]2024_v1 (63)r3 (9)'!C755:R755)/1000</f>
        <v>897.14175999999986</v>
      </c>
      <c r="O10" s="92">
        <f>'[2]base_05-2022'!B29/10</f>
        <v>144.41300000000001</v>
      </c>
      <c r="P10" s="92">
        <f>'[2]2024_v1 (63)r3 (9)'!B29/10</f>
        <v>232.375</v>
      </c>
      <c r="Q10" s="92">
        <f>'[2]base_05-2022'!B51/10</f>
        <v>301.74699999999996</v>
      </c>
      <c r="R10" s="92">
        <f>'[2]2024_v1 (63)r3 (9)'!B51/10</f>
        <v>208.04899999999998</v>
      </c>
      <c r="S10" s="92">
        <f>'[2]base_05-2022'!B139</f>
        <v>285.77</v>
      </c>
      <c r="T10" s="92">
        <f>'[2]2024_v1 (63)r3 (9)'!B139</f>
        <v>282.45999999999998</v>
      </c>
      <c r="U10" s="92">
        <f>'[2]2024_v1_lowUSrents'!B139</f>
        <v>288.35000000000002</v>
      </c>
      <c r="V10" s="92">
        <f>SUM('[2]base_05-2022'!B733,'[2]base_05-2022'!B667)/1000</f>
        <v>32.091569999999997</v>
      </c>
      <c r="W10" s="92">
        <f>SUM('[2]2024_v1 (63)r3 (9)'!B667,'[2]2024_v1 (63)r3 (9)'!B733)/1000</f>
        <v>32.367269999999998</v>
      </c>
      <c r="X10" s="92">
        <f>('[2]base_05-2022'!B756-'[2]base_05-2022'!B755)*3.67/10</f>
        <v>811.15440999999851</v>
      </c>
      <c r="Y10" s="92">
        <f>('[2]2024_v1 (63)r3 (9)'!B756-'[2]2024_v1 (63)r3 (9)'!B755)*3.67/10</f>
        <v>608.43829000000358</v>
      </c>
      <c r="Z10" s="92">
        <f>('[2]2024_v1_lowUSrents'!B756-'[2]2024_v1_lowUSrents'!B755)*3.67/10</f>
        <v>720.15675999999962</v>
      </c>
      <c r="AA10" s="95">
        <f>('[2]2024_v1_lowUSrents_inv1'!B756-'[2]2024_v1_lowUSrents_inv1'!B755)*3.67/10</f>
        <v>647.78802999999868</v>
      </c>
      <c r="AB10">
        <v>2065</v>
      </c>
    </row>
    <row r="11" spans="1:28" x14ac:dyDescent="0.3">
      <c r="A11">
        <v>2075</v>
      </c>
      <c r="B11">
        <f>'[2]base_05-2022'!B8</f>
        <v>165.24</v>
      </c>
      <c r="C11">
        <f>'[2]2024_v1 (63)r3 (9)'!B8</f>
        <v>172.97</v>
      </c>
      <c r="D11">
        <f>'[2]base_05-2022'!D8</f>
        <v>73.83</v>
      </c>
      <c r="E11">
        <f>'[2]2024_v1 (63)r3 (9)'!D8</f>
        <v>69.930000000000007</v>
      </c>
      <c r="F11" s="92">
        <f>'[2]base_05-2022'!C8/10</f>
        <v>1603.162</v>
      </c>
      <c r="G11">
        <f>'[2]2024_v1 (63)r3 (9)'!C8/10</f>
        <v>1657.8490000000002</v>
      </c>
      <c r="H11" s="92">
        <f>'[2]base_05-2022'!E8/10</f>
        <v>972.35200000000009</v>
      </c>
      <c r="I11">
        <f>'[2]2024_v1 (63)r3 (9)'!E8/10</f>
        <v>1122.4069999999999</v>
      </c>
      <c r="J11" s="92">
        <f>SUM('[2]base_05-2022'!B140:Q140)</f>
        <v>3673.18</v>
      </c>
      <c r="K11" s="92">
        <f>SUM('[2]2024_v1 (63)r3 (9)'!B140:Q140)</f>
        <v>3747.21</v>
      </c>
      <c r="L11" s="92">
        <f>SUM('[2]base_05-2022'!B756:Q756)/1000</f>
        <v>994.52380000000005</v>
      </c>
      <c r="M11" s="92">
        <f>SUM('[2]2024_v1 (63)r3 (9)'!C756:R756)/1000</f>
        <v>901.22898999999995</v>
      </c>
      <c r="O11" s="92">
        <f>'[2]base_05-2022'!B30/10</f>
        <v>142.34</v>
      </c>
      <c r="P11" s="92">
        <f>'[2]2024_v1 (63)r3 (9)'!B30/10</f>
        <v>248.18</v>
      </c>
      <c r="Q11" s="92">
        <f>'[2]base_05-2022'!B52/10</f>
        <v>326.71699999999998</v>
      </c>
      <c r="R11" s="92">
        <f>'[2]2024_v1 (63)r3 (9)'!B52/10</f>
        <v>290.726</v>
      </c>
      <c r="S11" s="92">
        <f>'[2]base_05-2022'!B140</f>
        <v>286.14</v>
      </c>
      <c r="T11" s="92">
        <f>'[2]2024_v1 (63)r3 (9)'!B140</f>
        <v>284.68</v>
      </c>
      <c r="U11" s="92">
        <f>'[2]2024_v1_lowUSrents'!B140</f>
        <v>292.25</v>
      </c>
      <c r="V11" s="92">
        <f>SUM('[2]base_05-2022'!B734,'[2]base_05-2022'!B668)/1000</f>
        <v>33.947369999999999</v>
      </c>
      <c r="W11" s="92">
        <f>SUM('[2]2024_v1 (63)r3 (9)'!B668,'[2]2024_v1 (63)r3 (9)'!B734)/1000</f>
        <v>33.669340000000005</v>
      </c>
      <c r="X11" s="92">
        <f>('[2]base_05-2022'!B757-'[2]base_05-2022'!B756)*3.67/10</f>
        <v>807.53946000000167</v>
      </c>
      <c r="Y11" s="92">
        <f>('[2]2024_v1 (63)r3 (9)'!B757-'[2]2024_v1 (63)r3 (9)'!B756)*3.67/10</f>
        <v>483.92252999999874</v>
      </c>
      <c r="Z11" s="92">
        <f>('[2]2024_v1_lowUSrents'!B757-'[2]2024_v1_lowUSrents'!B756)*3.67/10</f>
        <v>581.26561000000061</v>
      </c>
      <c r="AA11" s="95">
        <f>('[2]2024_v1_lowUSrents_inv1'!B757-'[2]2024_v1_lowUSrents_inv1'!B756)*3.67/10</f>
        <v>532.92803999999819</v>
      </c>
      <c r="AB11">
        <v>2075</v>
      </c>
    </row>
    <row r="12" spans="1:28" x14ac:dyDescent="0.3">
      <c r="A12">
        <v>2085</v>
      </c>
      <c r="B12">
        <f>'[2]base_05-2022'!B9</f>
        <v>167.92</v>
      </c>
      <c r="C12">
        <f>'[2]2024_v1 (63)r3 (9)'!B9</f>
        <v>176.67</v>
      </c>
      <c r="D12">
        <f>'[2]base_05-2022'!D9</f>
        <v>75.03</v>
      </c>
      <c r="E12">
        <f>'[2]2024_v1 (63)r3 (9)'!D9</f>
        <v>67.63</v>
      </c>
      <c r="F12" s="92">
        <f>'[2]base_05-2022'!C9/10</f>
        <v>1637.412</v>
      </c>
      <c r="G12">
        <f>'[2]2024_v1 (63)r3 (9)'!C9/10</f>
        <v>1683.8110000000001</v>
      </c>
      <c r="H12" s="92">
        <f>'[2]base_05-2022'!E9/10</f>
        <v>992.95300000000009</v>
      </c>
      <c r="I12">
        <f>'[2]2024_v1 (63)r3 (9)'!E9/10</f>
        <v>1210.415</v>
      </c>
      <c r="J12" s="92">
        <f>SUM('[2]base_05-2022'!B141:Q141)</f>
        <v>3665.6299999999997</v>
      </c>
      <c r="K12" s="92">
        <f>SUM('[2]2024_v1 (63)r3 (9)'!B141:Q141)</f>
        <v>3731.65</v>
      </c>
      <c r="L12" s="92">
        <f>SUM('[2]base_05-2022'!B757:Q757)/1000</f>
        <v>1001.44838</v>
      </c>
      <c r="M12" s="92">
        <f>SUM('[2]2024_v1 (63)r3 (9)'!C757:R757)/1000</f>
        <v>906.16350999999986</v>
      </c>
      <c r="O12" s="92">
        <f>'[2]base_05-2022'!B31/10</f>
        <v>206.88200000000001</v>
      </c>
      <c r="P12" s="92">
        <f>'[2]2024_v1 (63)r3 (9)'!B31/10</f>
        <v>291.08600000000001</v>
      </c>
      <c r="Q12" s="92">
        <f>'[2]base_05-2022'!B53/10</f>
        <v>353.75300000000004</v>
      </c>
      <c r="R12" s="92">
        <f>'[2]2024_v1 (63)r3 (9)'!B53/10</f>
        <v>58.171000000000006</v>
      </c>
      <c r="S12" s="92">
        <f>'[2]base_05-2022'!B141</f>
        <v>288.35000000000002</v>
      </c>
      <c r="T12" s="92">
        <f>'[2]2024_v1 (63)r3 (9)'!B141</f>
        <v>284.99</v>
      </c>
      <c r="U12" s="92">
        <f>'[2]2024_v1_lowUSrents'!B141</f>
        <v>294.64999999999998</v>
      </c>
      <c r="V12" s="92">
        <f>SUM('[2]base_05-2022'!B735,'[2]base_05-2022'!B669)/1000</f>
        <v>35.756209999999996</v>
      </c>
      <c r="W12" s="92">
        <f>SUM('[2]2024_v1 (63)r3 (9)'!B669,'[2]2024_v1 (63)r3 (9)'!B735)/1000</f>
        <v>34.431919999999998</v>
      </c>
      <c r="X12" s="92">
        <f>('[2]base_05-2022'!B758-'[2]base_05-2022'!B757)*3.67/10</f>
        <v>700.61034000000143</v>
      </c>
      <c r="Y12" s="92">
        <f>('[2]2024_v1 (63)r3 (9)'!B758-'[2]2024_v1 (63)r3 (9)'!B757)*3.67/10</f>
        <v>1105.8554099999985</v>
      </c>
      <c r="Z12" s="92">
        <f>('[2]2024_v1_lowUSrents'!B758-'[2]2024_v1_lowUSrents'!B757)*3.67/10</f>
        <v>1573.6226000000011</v>
      </c>
      <c r="AA12" s="95">
        <f>('[2]2024_v1_lowUSrents_inv1'!B758-'[2]2024_v1_lowUSrents_inv1'!B757)*3.67/10</f>
        <v>1125.3064100000038</v>
      </c>
      <c r="AB12">
        <v>2085</v>
      </c>
    </row>
    <row r="13" spans="1:28" x14ac:dyDescent="0.3">
      <c r="A13">
        <v>2095</v>
      </c>
      <c r="B13">
        <f>'[2]base_05-2022'!B10</f>
        <v>169.89</v>
      </c>
      <c r="C13">
        <f>'[2]2024_v1 (63)r3 (9)'!B10</f>
        <v>180.22</v>
      </c>
      <c r="D13">
        <f>'[2]base_05-2022'!D10</f>
        <v>68.569999999999993</v>
      </c>
      <c r="E13">
        <f>'[2]2024_v1 (63)r3 (9)'!D10</f>
        <v>68.63</v>
      </c>
      <c r="F13" s="92">
        <f>'[2]base_05-2022'!C10/10</f>
        <v>1691.1220000000001</v>
      </c>
      <c r="G13">
        <f>'[2]2024_v1 (63)r3 (9)'!C10/10</f>
        <v>1723.3979999999999</v>
      </c>
      <c r="H13" s="92">
        <f>'[2]base_05-2022'!E10/10</f>
        <v>1146.8820000000001</v>
      </c>
      <c r="I13">
        <f>'[2]2024_v1 (63)r3 (9)'!E10/10</f>
        <v>1246.0520000000001</v>
      </c>
      <c r="J13" s="92">
        <f>SUM('[2]base_05-2022'!B142:Q142)</f>
        <v>3661.6699999999992</v>
      </c>
      <c r="K13" s="92">
        <f>SUM('[2]2024_v1 (63)r3 (9)'!B142:Q142)</f>
        <v>3720.8900000000003</v>
      </c>
      <c r="L13" s="92">
        <f>SUM('[2]base_05-2022'!B758:Q758)/1000</f>
        <v>1009.2186100000001</v>
      </c>
      <c r="M13" s="92">
        <f>SUM('[2]2024_v1 (63)r3 (9)'!C758:R758)/1000</f>
        <v>910.96616000000017</v>
      </c>
      <c r="O13" s="92">
        <f>'[2]base_05-2022'!B32/10</f>
        <v>226.65100000000001</v>
      </c>
      <c r="P13" s="92">
        <f>'[2]2024_v1 (63)r3 (9)'!B32/10</f>
        <v>297.904</v>
      </c>
      <c r="Q13" s="92">
        <f>'[2]base_05-2022'!B54/10</f>
        <v>322.166</v>
      </c>
      <c r="R13" s="92">
        <f>'[2]2024_v1 (63)r3 (9)'!B54/10</f>
        <v>387.88900000000001</v>
      </c>
      <c r="S13" s="92">
        <f>'[2]base_05-2022'!B142</f>
        <v>287.33999999999997</v>
      </c>
      <c r="T13" s="92">
        <f>'[2]2024_v1 (63)r3 (9)'!B142</f>
        <v>286.52</v>
      </c>
      <c r="U13" s="92">
        <f>'[2]2024_v1_lowUSrents'!B142</f>
        <v>296.01</v>
      </c>
      <c r="V13" s="92">
        <f>SUM('[2]base_05-2022'!B736,'[2]base_05-2022'!B670)/1000</f>
        <v>37.118049999999997</v>
      </c>
      <c r="W13" s="92">
        <f>SUM('[2]2024_v1 (63)r3 (9)'!B670,'[2]2024_v1 (63)r3 (9)'!B736)/1000</f>
        <v>37.310240000000007</v>
      </c>
      <c r="X13" s="92">
        <f>('[2]base_05-2022'!B759-'[2]base_05-2022'!B758)*3.67/10</f>
        <v>835.83149000000049</v>
      </c>
      <c r="Y13" s="92">
        <f>('[2]2024_v1 (63)r3 (9)'!B759-'[2]2024_v1 (63)r3 (9)'!B758)*3.67/10</f>
        <v>406.88923000000085</v>
      </c>
      <c r="Z13" s="92">
        <f>('[2]2024_v1_lowUSrents'!B759-'[2]2024_v1_lowUSrents'!B758)*3.67/10</f>
        <v>585.8310900000015</v>
      </c>
      <c r="AA13" s="95">
        <f>('[2]2024_v1_lowUSrents_inv1'!B759-'[2]2024_v1_lowUSrents_inv1'!B758)*3.67/10</f>
        <v>464.24399000000039</v>
      </c>
      <c r="AB13">
        <v>2095</v>
      </c>
    </row>
    <row r="14" spans="1:28" x14ac:dyDescent="0.3">
      <c r="A14">
        <v>2105</v>
      </c>
      <c r="B14">
        <f>'[2]base_05-2022'!B11</f>
        <v>171.58</v>
      </c>
      <c r="C14">
        <f>'[2]2024_v1 (63)r3 (9)'!B11</f>
        <v>187.51</v>
      </c>
      <c r="D14">
        <f>'[2]base_05-2022'!D11</f>
        <v>73.489999999999995</v>
      </c>
      <c r="E14">
        <f>'[2]2024_v1 (63)r3 (9)'!D11</f>
        <v>67.760000000000005</v>
      </c>
      <c r="F14" s="92">
        <f>'[2]base_05-2022'!C11/10</f>
        <v>1761.163</v>
      </c>
      <c r="G14">
        <f>'[2]2024_v1 (63)r3 (9)'!C11/10</f>
        <v>1736.989</v>
      </c>
      <c r="H14" s="92">
        <f>'[2]base_05-2022'!E11/10</f>
        <v>1118.915</v>
      </c>
      <c r="I14">
        <f>'[2]2024_v1 (63)r3 (9)'!E11/10</f>
        <v>1330.4349999999999</v>
      </c>
      <c r="J14" s="92">
        <f>SUM('[2]base_05-2022'!B143:Q143)</f>
        <v>3661.5</v>
      </c>
      <c r="K14" s="92">
        <f>SUM('[2]2024_v1 (63)r3 (9)'!B143:Q143)</f>
        <v>3713.9999999999995</v>
      </c>
      <c r="L14" s="92">
        <f>SUM('[2]base_05-2022'!B759:Q759)/1000</f>
        <v>1018.53641</v>
      </c>
      <c r="M14" s="92">
        <f>SUM('[2]2024_v1 (63)r3 (9)'!C759:R759)/1000</f>
        <v>918.45184000000006</v>
      </c>
      <c r="O14" s="92">
        <f>'[2]base_05-2022'!B33/10</f>
        <v>237.67699999999999</v>
      </c>
      <c r="P14" s="92">
        <f>'[2]2024_v1 (63)r3 (9)'!B33/10</f>
        <v>339.18200000000002</v>
      </c>
      <c r="Q14" s="92">
        <f>'[2]base_05-2022'!B55/10</f>
        <v>511.101</v>
      </c>
      <c r="R14" s="92">
        <f>'[2]2024_v1 (63)r3 (9)'!B55/10</f>
        <v>377.46999999999997</v>
      </c>
      <c r="S14" s="92">
        <f>'[2]base_05-2022'!B143</f>
        <v>289.92</v>
      </c>
      <c r="T14" s="92">
        <f>'[2]2024_v1 (63)r3 (9)'!B143</f>
        <v>288.76</v>
      </c>
      <c r="U14" s="92">
        <f>'[2]2024_v1_lowUSrents'!B143</f>
        <v>298.45</v>
      </c>
      <c r="V14" s="92">
        <f>SUM('[2]base_05-2022'!B737,'[2]base_05-2022'!B671)/1000</f>
        <v>38.922019999999996</v>
      </c>
      <c r="W14" s="92">
        <f>SUM('[2]2024_v1 (63)r3 (9)'!B671,'[2]2024_v1 (63)r3 (9)'!B737)/1000</f>
        <v>37.616840000000003</v>
      </c>
      <c r="X14" s="92">
        <f>('[2]base_05-2022'!B760-'[2]base_05-2022'!B759)*3.67/10</f>
        <v>583.89700000000005</v>
      </c>
      <c r="Y14" s="92">
        <f>('[2]2024_v1 (63)r3 (9)'!B760-'[2]2024_v1 (63)r3 (9)'!B759)*3.67/10</f>
        <v>498.14377999999869</v>
      </c>
      <c r="Z14" s="92">
        <f>('[2]2024_v1_lowUSrents'!B760-'[2]2024_v1_lowUSrents'!B759)*3.67/10</f>
        <v>550.4155899999962</v>
      </c>
      <c r="AA14" s="95">
        <f>('[2]2024_v1_lowUSrents_inv1'!B760-'[2]2024_v1_lowUSrents_inv1'!B759)*3.67/10</f>
        <v>553.86171999999601</v>
      </c>
      <c r="AB14">
        <v>2105</v>
      </c>
    </row>
    <row r="15" spans="1:28" x14ac:dyDescent="0.3">
      <c r="A15">
        <v>2115</v>
      </c>
      <c r="B15">
        <f>'[2]base_05-2022'!B12</f>
        <v>173.82</v>
      </c>
      <c r="C15">
        <f>'[2]2024_v1 (63)r3 (9)'!B12</f>
        <v>188.33</v>
      </c>
      <c r="D15">
        <f>'[2]base_05-2022'!D12</f>
        <v>68.180000000000007</v>
      </c>
      <c r="E15">
        <f>'[2]2024_v1 (63)r3 (9)'!D12</f>
        <v>68.05</v>
      </c>
      <c r="F15" s="92">
        <f>'[2]base_05-2022'!C12/10</f>
        <v>1837.85</v>
      </c>
      <c r="G15">
        <f>'[2]2024_v1 (63)r3 (9)'!C12/10</f>
        <v>1832.0700000000002</v>
      </c>
      <c r="H15" s="92">
        <f>'[2]base_05-2022'!E12/10</f>
        <v>1286.3330000000001</v>
      </c>
      <c r="I15">
        <f>'[2]2024_v1 (63)r3 (9)'!E12/10</f>
        <v>1403.4749999999999</v>
      </c>
      <c r="J15" s="92">
        <f>SUM('[2]base_05-2022'!B144:Q144)</f>
        <v>3663.54</v>
      </c>
      <c r="K15" s="92">
        <f>SUM('[2]2024_v1 (63)r3 (9)'!B144:Q144)</f>
        <v>3711.0200000000004</v>
      </c>
      <c r="L15" s="92">
        <f>SUM('[2]base_05-2022'!B760:Q760)/1000</f>
        <v>1028.5845300000001</v>
      </c>
      <c r="M15" s="92">
        <f>SUM('[2]2024_v1 (63)r3 (9)'!C760:R760)/1000</f>
        <v>927.3291999999999</v>
      </c>
      <c r="O15" s="92">
        <f>'[2]base_05-2022'!B34/10</f>
        <v>225.46999999999997</v>
      </c>
      <c r="P15" s="92">
        <f>'[2]2024_v1 (63)r3 (9)'!B34/10</f>
        <v>326.767</v>
      </c>
      <c r="Q15" s="92">
        <f>'[2]base_05-2022'!B56/10</f>
        <v>403.48099999999999</v>
      </c>
      <c r="R15" s="92">
        <f>'[2]2024_v1 (63)r3 (9)'!B56/10</f>
        <v>227.88299999999998</v>
      </c>
      <c r="S15" s="92">
        <f>'[2]base_05-2022'!B144</f>
        <v>288.60000000000002</v>
      </c>
      <c r="T15" s="92">
        <f>'[2]2024_v1 (63)r3 (9)'!B144</f>
        <v>288.5</v>
      </c>
      <c r="U15" s="92">
        <f>'[2]2024_v1_lowUSrents'!B144</f>
        <v>296.61</v>
      </c>
      <c r="V15" s="92">
        <f>SUM('[2]base_05-2022'!B738,'[2]base_05-2022'!B672)/1000</f>
        <v>39.669499999999999</v>
      </c>
      <c r="W15" s="92">
        <f>SUM('[2]2024_v1 (63)r3 (9)'!B672,'[2]2024_v1 (63)r3 (9)'!B738)/1000</f>
        <v>38.155360000000002</v>
      </c>
      <c r="X15" s="92">
        <f>('[2]base_05-2022'!B761-'[2]base_05-2022'!B760)*3.67/10</f>
        <v>821.02670999999623</v>
      </c>
      <c r="Y15" s="92">
        <f>('[2]2024_v1 (63)r3 (9)'!B761-'[2]2024_v1 (63)r3 (9)'!B760)*3.67/10</f>
        <v>932.4148799999997</v>
      </c>
      <c r="Z15" s="92">
        <f>('[2]2024_v1_lowUSrents'!B761-'[2]2024_v1_lowUSrents'!B760)*3.67/10</f>
        <v>1403.9988700000001</v>
      </c>
      <c r="AA15" s="95">
        <f>('[2]2024_v1_lowUSrents_inv1'!B761-'[2]2024_v1_lowUSrents_inv1'!B760)*3.67/10</f>
        <v>964.54573000000096</v>
      </c>
      <c r="AB15">
        <v>2115</v>
      </c>
    </row>
    <row r="16" spans="1:28" x14ac:dyDescent="0.3">
      <c r="A16">
        <v>2125</v>
      </c>
      <c r="B16">
        <f>'[2]base_05-2022'!B13</f>
        <v>174.7</v>
      </c>
      <c r="C16">
        <f>'[2]2024_v1 (63)r3 (9)'!B13</f>
        <v>189.73</v>
      </c>
      <c r="D16">
        <f>'[2]base_05-2022'!D13</f>
        <v>73.760000000000005</v>
      </c>
      <c r="E16">
        <f>'[2]2024_v1 (63)r3 (9)'!D13</f>
        <v>66.69</v>
      </c>
      <c r="F16" s="92">
        <f>'[2]base_05-2022'!C13/10</f>
        <v>1945.961</v>
      </c>
      <c r="G16">
        <f>'[2]2024_v1 (63)r3 (9)'!C13/10</f>
        <v>1937.3319999999999</v>
      </c>
      <c r="H16" s="92">
        <f>'[2]base_05-2022'!E13/10</f>
        <v>1255.981</v>
      </c>
      <c r="I16">
        <f>'[2]2024_v1 (63)r3 (9)'!E13/10</f>
        <v>1529.759</v>
      </c>
      <c r="J16" s="92">
        <f>SUM('[2]base_05-2022'!B145:Q145)</f>
        <v>3683.1699999999996</v>
      </c>
      <c r="K16" s="92">
        <f>SUM('[2]2024_v1 (63)r3 (9)'!B145:Q145)</f>
        <v>3710.0099999999998</v>
      </c>
      <c r="L16" s="92">
        <f>SUM('[2]base_05-2022'!B761:Q761)/1000</f>
        <v>1038.13274</v>
      </c>
      <c r="M16" s="92">
        <f>SUM('[2]2024_v1 (63)r3 (9)'!C761:R761)/1000</f>
        <v>935.06375999999989</v>
      </c>
      <c r="O16" s="92">
        <f>'[2]base_05-2022'!B35/10</f>
        <v>221.72199999999998</v>
      </c>
      <c r="P16" s="92">
        <f>'[2]2024_v1 (63)r3 (9)'!B35/10</f>
        <v>335.9</v>
      </c>
      <c r="Q16" s="92">
        <f>'[2]base_05-2022'!B57/10</f>
        <v>624.36400000000003</v>
      </c>
      <c r="R16" s="92">
        <f>'[2]2024_v1 (63)r3 (9)'!B57/10</f>
        <v>528.53899999999999</v>
      </c>
      <c r="S16" s="92">
        <f>'[2]base_05-2022'!B145</f>
        <v>292.35000000000002</v>
      </c>
      <c r="T16" s="92">
        <f>'[2]2024_v1 (63)r3 (9)'!B145</f>
        <v>288.60000000000002</v>
      </c>
      <c r="U16" s="92">
        <f>'[2]2024_v1_lowUSrents'!B145</f>
        <v>300.83</v>
      </c>
      <c r="V16" s="92">
        <f>SUM('[2]base_05-2022'!B739,'[2]base_05-2022'!B673)/1000</f>
        <v>41.357399999999998</v>
      </c>
      <c r="W16" s="92">
        <f>SUM('[2]2024_v1 (63)r3 (9)'!B673,'[2]2024_v1 (63)r3 (9)'!B739)/1000</f>
        <v>40.257850000000005</v>
      </c>
      <c r="X16" s="92">
        <f>('[2]base_05-2022'!B762-'[2]base_05-2022'!B761)*3.67/10</f>
        <v>484.76296000000167</v>
      </c>
      <c r="Y16" s="92">
        <f>('[2]2024_v1 (63)r3 (9)'!B762-'[2]2024_v1 (63)r3 (9)'!B761)*3.67/10</f>
        <v>160.12210000000107</v>
      </c>
      <c r="Z16" s="92">
        <f>('[2]2024_v1_lowUSrents'!B762-'[2]2024_v1_lowUSrents'!B761)*3.67/10</f>
        <v>491.87174999999996</v>
      </c>
      <c r="AA16" s="95">
        <f>('[2]2024_v1_lowUSrents_inv1'!B762-'[2]2024_v1_lowUSrents_inv1'!B761)*3.67/10</f>
        <v>229.63557000000233</v>
      </c>
      <c r="AB16">
        <v>2125</v>
      </c>
    </row>
    <row r="17" spans="1:34" x14ac:dyDescent="0.3">
      <c r="A17">
        <v>2135</v>
      </c>
      <c r="B17">
        <f>'[2]base_05-2022'!B14</f>
        <v>178.59</v>
      </c>
      <c r="C17">
        <f>'[2]2024_v1 (63)r3 (9)'!B14</f>
        <v>190.59</v>
      </c>
      <c r="D17">
        <f>'[2]base_05-2022'!D14</f>
        <v>66.72</v>
      </c>
      <c r="E17">
        <f>'[2]2024_v1 (63)r3 (9)'!D14</f>
        <v>61.8</v>
      </c>
      <c r="F17" s="92">
        <f>'[2]base_05-2022'!C14/10</f>
        <v>2032.6799999999998</v>
      </c>
      <c r="G17">
        <f>'[2]2024_v1 (63)r3 (9)'!C14/10</f>
        <v>2065.694</v>
      </c>
      <c r="H17" s="92">
        <f>'[2]base_05-2022'!E14/10</f>
        <v>1501.0139999999999</v>
      </c>
      <c r="I17">
        <f>'[2]2024_v1 (63)r3 (9)'!E14/10</f>
        <v>1782.5349999999999</v>
      </c>
      <c r="J17" s="92">
        <f>SUM('[2]base_05-2022'!B146:Q146)</f>
        <v>3649.69</v>
      </c>
      <c r="K17" s="92">
        <f>SUM('[2]2024_v1 (63)r3 (9)'!B146:Q146)</f>
        <v>3707.97</v>
      </c>
      <c r="L17" s="92">
        <f>SUM('[2]base_05-2022'!B762:Q762)/1000</f>
        <v>1047.7801099999999</v>
      </c>
      <c r="M17" s="92">
        <f>SUM('[2]2024_v1 (63)r3 (9)'!C762:R762)/1000</f>
        <v>942.31815000000006</v>
      </c>
      <c r="O17" s="92">
        <f>'[2]base_05-2022'!B36/10</f>
        <v>211.12800000000001</v>
      </c>
      <c r="P17" s="92">
        <f>'[2]2024_v1 (63)r3 (9)'!B36/10</f>
        <v>352.18899999999996</v>
      </c>
      <c r="Q17" s="92">
        <f>'[2]base_05-2022'!B58/10</f>
        <v>450.66400000000004</v>
      </c>
      <c r="R17" s="92">
        <f>'[2]2024_v1 (63)r3 (9)'!B58/10</f>
        <v>233.04299999999998</v>
      </c>
      <c r="S17" s="92">
        <f>'[2]base_05-2022'!B146</f>
        <v>288.70999999999998</v>
      </c>
      <c r="T17" s="92">
        <f>'[2]2024_v1 (63)r3 (9)'!B146</f>
        <v>289.79000000000002</v>
      </c>
      <c r="U17" s="92">
        <f>'[2]2024_v1_lowUSrents'!B146</f>
        <v>290.68</v>
      </c>
      <c r="V17" s="92">
        <f>SUM('[2]base_05-2022'!B740,'[2]base_05-2022'!B674)/1000</f>
        <v>41.716660000000005</v>
      </c>
      <c r="W17" s="92">
        <f>SUM('[2]2024_v1 (63)r3 (9)'!B674,'[2]2024_v1 (63)r3 (9)'!B740)/1000</f>
        <v>39.638150000000003</v>
      </c>
      <c r="X17" s="92">
        <f>('[2]base_05-2022'!B763-'[2]base_05-2022'!B762)*3.67/10</f>
        <v>816.10890999999845</v>
      </c>
      <c r="Y17" s="92">
        <f>('[2]2024_v1 (63)r3 (9)'!B763-'[2]2024_v1 (63)r3 (9)'!B762)*3.67/10</f>
        <v>1143.7885299999987</v>
      </c>
      <c r="Z17" s="92">
        <f>('[2]2024_v1_lowUSrents'!B763-'[2]2024_v1_lowUSrents'!B762)*3.67/10</f>
        <v>1040.0266200000001</v>
      </c>
      <c r="AA17" s="95">
        <f>('[2]2024_v1_lowUSrents_inv1'!B763-'[2]2024_v1_lowUSrents_inv1'!B762)*3.67/10</f>
        <v>1189.725919999998</v>
      </c>
      <c r="AB17">
        <v>2135</v>
      </c>
    </row>
    <row r="18" spans="1:34" x14ac:dyDescent="0.3">
      <c r="A18">
        <v>2145</v>
      </c>
      <c r="B18">
        <f>'[2]base_05-2022'!B15</f>
        <v>182.18</v>
      </c>
      <c r="C18">
        <f>'[2]2024_v1 (63)r3 (9)'!B15</f>
        <v>195.57</v>
      </c>
      <c r="D18">
        <f>'[2]base_05-2022'!D15</f>
        <v>72.040000000000006</v>
      </c>
      <c r="E18">
        <f>'[2]2024_v1 (63)r3 (9)'!D15</f>
        <v>64.81</v>
      </c>
      <c r="F18" s="92">
        <f>'[2]base_05-2022'!C15/10</f>
        <v>2138.1040000000003</v>
      </c>
      <c r="G18">
        <f>'[2]2024_v1 (63)r3 (9)'!C15/10</f>
        <v>2161.4759999999997</v>
      </c>
      <c r="H18" s="92">
        <f>'[2]base_05-2022'!E15/10</f>
        <v>1483.258</v>
      </c>
      <c r="I18">
        <f>'[2]2024_v1 (63)r3 (9)'!E15/10</f>
        <v>1821.0900000000001</v>
      </c>
      <c r="J18" s="92">
        <f>SUM('[2]base_05-2022'!B147:Q147)</f>
        <v>3690.68</v>
      </c>
      <c r="K18" s="92">
        <f>SUM('[2]2024_v1 (63)r3 (9)'!B147:Q147)</f>
        <v>3703.73</v>
      </c>
      <c r="L18" s="92">
        <f>SUM('[2]base_05-2022'!B763:Q763)/1000</f>
        <v>1056.12184</v>
      </c>
      <c r="M18" s="92">
        <f>SUM('[2]2024_v1 (63)r3 (9)'!C763:R763)/1000</f>
        <v>949.31355999999994</v>
      </c>
      <c r="O18" s="92">
        <f>'[2]base_05-2022'!B37/10</f>
        <v>267.56900000000002</v>
      </c>
      <c r="P18" s="92">
        <f>'[2]2024_v1 (63)r3 (9)'!B37/10</f>
        <v>382.44499999999999</v>
      </c>
      <c r="Q18" s="92">
        <f>'[2]base_05-2022'!B59/10</f>
        <v>645.43200000000002</v>
      </c>
      <c r="R18" s="92">
        <f>'[2]2024_v1 (63)r3 (9)'!B59/10</f>
        <v>351.41300000000001</v>
      </c>
      <c r="S18" s="92">
        <f>'[2]base_05-2022'!B147</f>
        <v>292.33999999999997</v>
      </c>
      <c r="T18" s="92">
        <f>'[2]2024_v1 (63)r3 (9)'!B147</f>
        <v>291.79000000000002</v>
      </c>
      <c r="U18" s="92">
        <f>'[2]2024_v1_lowUSrents'!B147</f>
        <v>288.37</v>
      </c>
      <c r="V18" s="92">
        <f>SUM('[2]base_05-2022'!B741,'[2]base_05-2022'!B675)/1000</f>
        <v>43.386510000000001</v>
      </c>
      <c r="W18" s="92">
        <f>SUM('[2]2024_v1 (63)r3 (9)'!B675,'[2]2024_v1 (63)r3 (9)'!B741)/1000</f>
        <v>42.27937</v>
      </c>
      <c r="X18" s="92">
        <f>('[2]base_05-2022'!B764-'[2]base_05-2022'!B763)*3.67/10</f>
        <v>458.66192000000336</v>
      </c>
      <c r="Y18" s="92">
        <f>('[2]2024_v1 (63)r3 (9)'!B764-'[2]2024_v1 (63)r3 (9)'!B763)*3.67/10</f>
        <v>823.11861000000067</v>
      </c>
      <c r="Z18" s="92">
        <f>('[2]2024_v1_lowUSrents'!B764-'[2]2024_v1_lowUSrents'!B763)*3.67/10</f>
        <v>-253.75480999999746</v>
      </c>
      <c r="AA18" s="95">
        <f>('[2]2024_v1_lowUSrents_inv1'!B764-'[2]2024_v1_lowUSrents_inv1'!B763)*3.67/10</f>
        <v>869.71660000000099</v>
      </c>
      <c r="AB18">
        <v>2145</v>
      </c>
    </row>
    <row r="19" spans="1:34" x14ac:dyDescent="0.3">
      <c r="A19">
        <v>2155</v>
      </c>
      <c r="B19">
        <f>'[2]base_05-2022'!B16</f>
        <v>187.44</v>
      </c>
      <c r="C19">
        <f>'[2]2024_v1 (63)r3 (9)'!B16</f>
        <v>200.42</v>
      </c>
      <c r="D19">
        <f>'[2]base_05-2022'!D16</f>
        <v>67.37</v>
      </c>
      <c r="E19">
        <f>'[2]2024_v1 (63)r3 (9)'!D16</f>
        <v>65.400000000000006</v>
      </c>
      <c r="F19" s="92">
        <f>'[2]base_05-2022'!C16/10</f>
        <v>2236.8779999999997</v>
      </c>
      <c r="G19">
        <f>'[2]2024_v1 (63)r3 (9)'!C16/10</f>
        <v>2274.0919999999996</v>
      </c>
      <c r="H19" s="92">
        <f>'[2]base_05-2022'!E16/10</f>
        <v>1723.5060000000001</v>
      </c>
      <c r="I19">
        <f>'[2]2024_v1 (63)r3 (9)'!E16/10</f>
        <v>1948.81</v>
      </c>
      <c r="J19" s="92">
        <f>SUM('[2]base_05-2022'!B148:Q148)</f>
        <v>3576.6299999999992</v>
      </c>
      <c r="K19" s="92">
        <f>SUM('[2]2024_v1 (63)r3 (9)'!B148:Q148)</f>
        <v>3684.8700000000003</v>
      </c>
      <c r="L19" s="92">
        <f>SUM('[2]base_05-2022'!B764:Q764)/1000</f>
        <v>1065.15248</v>
      </c>
      <c r="M19" s="92">
        <f>SUM('[2]2024_v1 (63)r3 (9)'!C764:R764)/1000</f>
        <v>955.40118999999981</v>
      </c>
      <c r="O19" s="92">
        <f>'[2]base_05-2022'!B38/10</f>
        <v>250.24</v>
      </c>
      <c r="P19" s="92">
        <f>'[2]2024_v1 (63)r3 (9)'!B38/10</f>
        <v>382.178</v>
      </c>
      <c r="Q19" s="92">
        <f>'[2]base_05-2022'!B60/10</f>
        <v>475.94099999999997</v>
      </c>
      <c r="R19" s="92">
        <f>'[2]2024_v1 (63)r3 (9)'!B60/10</f>
        <v>656.78899999999999</v>
      </c>
      <c r="S19" s="92">
        <f>'[2]base_05-2022'!B148</f>
        <v>290.19</v>
      </c>
      <c r="T19" s="92">
        <f>'[2]2024_v1 (63)r3 (9)'!B148</f>
        <v>293.45</v>
      </c>
      <c r="U19" s="92">
        <f>'[2]2024_v1_lowUSrents'!B148</f>
        <v>281.89</v>
      </c>
      <c r="V19" s="92">
        <f>SUM('[2]base_05-2022'!B742,'[2]base_05-2022'!B676)/1000</f>
        <v>43.613979999999998</v>
      </c>
      <c r="W19" s="92">
        <f>SUM('[2]2024_v1 (63)r3 (9)'!B676,'[2]2024_v1 (63)r3 (9)'!B742)/1000</f>
        <v>43.791979999999995</v>
      </c>
      <c r="X19" s="92">
        <f>('[2]base_05-2022'!B765-'[2]base_05-2022'!B764)*3.67/10</f>
        <v>808.17803999999819</v>
      </c>
      <c r="Y19" s="92">
        <f>('[2]2024_v1 (63)r3 (9)'!B765-'[2]2024_v1 (63)r3 (9)'!B764)*3.67/10</f>
        <v>216.13363999999939</v>
      </c>
      <c r="Z19" s="92">
        <f>('[2]2024_v1_lowUSrents'!B765-'[2]2024_v1_lowUSrents'!B764)*3.67/10</f>
        <v>-580.50959000000148</v>
      </c>
      <c r="AA19" s="95">
        <f>('[2]2024_v1_lowUSrents_inv1'!B765-'[2]2024_v1_lowUSrents_inv1'!B764)*3.67/10</f>
        <v>301.00238999999931</v>
      </c>
      <c r="AB19">
        <v>2155</v>
      </c>
    </row>
    <row r="20" spans="1:34" x14ac:dyDescent="0.3">
      <c r="E20" s="93"/>
    </row>
    <row r="21" spans="1:34" x14ac:dyDescent="0.3">
      <c r="E21" s="93"/>
    </row>
    <row r="22" spans="1:34" x14ac:dyDescent="0.3">
      <c r="E22" s="93"/>
    </row>
    <row r="23" spans="1:34" x14ac:dyDescent="0.3">
      <c r="Y23">
        <v>2024</v>
      </c>
    </row>
    <row r="25" spans="1:34" x14ac:dyDescent="0.3">
      <c r="Y25" s="92">
        <f>Y6</f>
        <v>774.18650000000002</v>
      </c>
      <c r="Z25">
        <v>2025</v>
      </c>
      <c r="AB25">
        <v>2025</v>
      </c>
      <c r="AC25">
        <v>2030</v>
      </c>
      <c r="AD25">
        <v>2035</v>
      </c>
      <c r="AE25">
        <v>2040</v>
      </c>
      <c r="AF25">
        <v>2045</v>
      </c>
      <c r="AG25">
        <v>2050</v>
      </c>
    </row>
    <row r="26" spans="1:34" x14ac:dyDescent="0.3">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3">
      <c r="Y27" s="92">
        <f t="shared" si="0"/>
        <v>547.73282000000233</v>
      </c>
      <c r="Z27">
        <v>2045</v>
      </c>
      <c r="AE27" s="92"/>
      <c r="AF27" s="92"/>
      <c r="AH27" t="s">
        <v>56</v>
      </c>
    </row>
    <row r="28" spans="1:34" x14ac:dyDescent="0.3">
      <c r="Y28" s="92">
        <f t="shared" si="0"/>
        <v>1036.925469999996</v>
      </c>
      <c r="Z28">
        <v>2055</v>
      </c>
      <c r="AH28" t="s">
        <v>57</v>
      </c>
    </row>
    <row r="29" spans="1:34" x14ac:dyDescent="0.3">
      <c r="AH29" t="s">
        <v>4</v>
      </c>
    </row>
    <row r="33" spans="25:34" x14ac:dyDescent="0.3">
      <c r="Y33" t="s">
        <v>154</v>
      </c>
    </row>
    <row r="34" spans="25:34" x14ac:dyDescent="0.3">
      <c r="AB34" t="s">
        <v>155</v>
      </c>
      <c r="AC34" t="s">
        <v>156</v>
      </c>
      <c r="AD34" t="s">
        <v>157</v>
      </c>
      <c r="AF34" t="s">
        <v>155</v>
      </c>
      <c r="AG34">
        <f>AB35</f>
        <v>774.18650000000002</v>
      </c>
      <c r="AH34" t="s">
        <v>162</v>
      </c>
    </row>
    <row r="35" spans="25:34" x14ac:dyDescent="0.3">
      <c r="AA35">
        <v>2025</v>
      </c>
      <c r="AB35" s="92">
        <f>AB26</f>
        <v>774.18650000000002</v>
      </c>
      <c r="AC35" s="29"/>
      <c r="AD35" s="29"/>
      <c r="AF35">
        <f>AB35/$AB$35</f>
        <v>1</v>
      </c>
      <c r="AG35">
        <f t="shared" ref="AG35:AH35" si="1">AC35/$AB$35</f>
        <v>0</v>
      </c>
      <c r="AH35">
        <f t="shared" si="1"/>
        <v>0</v>
      </c>
    </row>
    <row r="36" spans="25:34" x14ac:dyDescent="0.3">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3">
      <c r="AA37">
        <v>2035</v>
      </c>
      <c r="AB37" s="92">
        <f>AD26</f>
        <v>786.11766999999804</v>
      </c>
      <c r="AC37" s="29"/>
      <c r="AD37" s="29"/>
      <c r="AF37">
        <f t="shared" si="2"/>
        <v>1.0154112348897817</v>
      </c>
      <c r="AG37">
        <f t="shared" si="3"/>
        <v>0</v>
      </c>
      <c r="AH37">
        <f t="shared" si="4"/>
        <v>0</v>
      </c>
    </row>
    <row r="38" spans="25:34" x14ac:dyDescent="0.3">
      <c r="AA38">
        <v>2040</v>
      </c>
      <c r="AB38" s="92">
        <f>AE26</f>
        <v>666.92524500000013</v>
      </c>
      <c r="AF38">
        <f t="shared" si="2"/>
        <v>0.86145295093624097</v>
      </c>
      <c r="AG38">
        <f t="shared" si="3"/>
        <v>0</v>
      </c>
      <c r="AH38">
        <f t="shared" si="4"/>
        <v>0</v>
      </c>
    </row>
    <row r="39" spans="25:34" x14ac:dyDescent="0.3">
      <c r="AA39">
        <v>2045</v>
      </c>
      <c r="AB39" s="92">
        <f>AF26</f>
        <v>547.73282000000233</v>
      </c>
      <c r="AF39">
        <f t="shared" si="2"/>
        <v>0.70749466698270036</v>
      </c>
      <c r="AG39">
        <f t="shared" si="3"/>
        <v>0</v>
      </c>
      <c r="AH39">
        <f t="shared" si="4"/>
        <v>0</v>
      </c>
    </row>
    <row r="40" spans="25:34" x14ac:dyDescent="0.3">
      <c r="Y40" s="80"/>
      <c r="AA40">
        <v>2050</v>
      </c>
      <c r="AB40" s="92">
        <f>AG26</f>
        <v>792.32914499999924</v>
      </c>
      <c r="AF40">
        <f t="shared" si="2"/>
        <v>1.0234344631429237</v>
      </c>
      <c r="AG40">
        <f t="shared" si="3"/>
        <v>0</v>
      </c>
      <c r="AH40">
        <f t="shared" si="4"/>
        <v>0</v>
      </c>
    </row>
    <row r="42" spans="25:34" x14ac:dyDescent="0.3">
      <c r="Y42" s="21" t="s">
        <v>158</v>
      </c>
    </row>
    <row r="43" spans="25:34" x14ac:dyDescent="0.3">
      <c r="AB43" s="21" t="s">
        <v>159</v>
      </c>
      <c r="AC43" s="21" t="str">
        <f>AC34</f>
        <v>GTM 20+3%</v>
      </c>
      <c r="AD43" s="21" t="s">
        <v>160</v>
      </c>
    </row>
    <row r="44" spans="25:34" x14ac:dyDescent="0.3">
      <c r="AA44">
        <v>2025</v>
      </c>
      <c r="AB44" s="29">
        <f>$Y$47*AF35</f>
        <v>-887.39999999999986</v>
      </c>
      <c r="AC44" s="29"/>
      <c r="AD44" s="29"/>
    </row>
    <row r="45" spans="25:34" x14ac:dyDescent="0.3">
      <c r="AA45">
        <v>2030</v>
      </c>
      <c r="AB45" s="29">
        <f t="shared" ref="AB45:AB49" si="5">$Y$47*AF36</f>
        <v>-894.23796492059603</v>
      </c>
      <c r="AC45" s="29"/>
      <c r="AD45" s="29"/>
    </row>
    <row r="46" spans="25:34" x14ac:dyDescent="0.3">
      <c r="Y46" t="s">
        <v>161</v>
      </c>
      <c r="AA46">
        <v>2035</v>
      </c>
      <c r="AB46" s="29">
        <f t="shared" si="5"/>
        <v>-901.07592984119208</v>
      </c>
      <c r="AC46" s="29"/>
      <c r="AD46" s="29"/>
    </row>
    <row r="47" spans="25:34" x14ac:dyDescent="0.3">
      <c r="Y47" s="29">
        <f>'Forest CO2 compiled 82924'!F18</f>
        <v>-887.39999999999986</v>
      </c>
      <c r="AA47">
        <v>2040</v>
      </c>
      <c r="AB47" s="29">
        <f t="shared" si="5"/>
        <v>-764.4533486608201</v>
      </c>
    </row>
    <row r="48" spans="25:34" x14ac:dyDescent="0.3">
      <c r="AA48">
        <v>2045</v>
      </c>
      <c r="AB48" s="29">
        <f t="shared" si="5"/>
        <v>-627.83076748044823</v>
      </c>
    </row>
    <row r="49" spans="25:32" x14ac:dyDescent="0.3">
      <c r="AA49">
        <v>2050</v>
      </c>
      <c r="AB49" s="29">
        <f t="shared" si="5"/>
        <v>-908.19574259303045</v>
      </c>
    </row>
    <row r="52" spans="25:32" x14ac:dyDescent="0.3">
      <c r="AA52">
        <v>2025</v>
      </c>
      <c r="AB52">
        <v>2030</v>
      </c>
      <c r="AC52">
        <v>2035</v>
      </c>
      <c r="AD52">
        <v>2040</v>
      </c>
      <c r="AE52">
        <v>2045</v>
      </c>
      <c r="AF52">
        <v>2050</v>
      </c>
    </row>
    <row r="53" spans="25:32" x14ac:dyDescent="0.3">
      <c r="Y53" t="s">
        <v>163</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sheetViews>
  <sheetFormatPr defaultRowHeight="14.4" x14ac:dyDescent="0.3"/>
  <cols>
    <col min="1" max="1" width="16.109375" customWidth="1"/>
    <col min="3" max="3" width="29.88671875" customWidth="1"/>
    <col min="4" max="4" width="4" customWidth="1"/>
    <col min="5" max="5" width="4.88671875" bestFit="1" customWidth="1"/>
    <col min="6" max="26" width="9.109375" customWidth="1"/>
  </cols>
  <sheetData>
    <row r="1" spans="1:58" s="21" customFormat="1" x14ac:dyDescent="0.3">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3">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3">
      <c r="AE3" s="83"/>
      <c r="BF3" s="84"/>
    </row>
    <row r="4" spans="1:58" x14ac:dyDescent="0.3">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3">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3">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3">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3">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3">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3">
      <c r="AE10" s="83"/>
      <c r="BF10" s="84"/>
    </row>
    <row r="11" spans="1:58" x14ac:dyDescent="0.3">
      <c r="B11" s="2" t="s">
        <v>119</v>
      </c>
      <c r="AE11" s="83"/>
      <c r="BF11" s="84"/>
    </row>
    <row r="12" spans="1:58" x14ac:dyDescent="0.3">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3">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3">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3">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3">
      <c r="AE16" s="83"/>
      <c r="BF16" s="84"/>
    </row>
    <row r="17" spans="1:58" ht="15" thickBot="1" x14ac:dyDescent="0.35">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3">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3">
      <c r="C19" s="2" t="s">
        <v>192</v>
      </c>
    </row>
    <row r="20" spans="1:58" x14ac:dyDescent="0.3">
      <c r="C20" s="2" t="s">
        <v>189</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3">
      <c r="C21" s="2"/>
      <c r="D21" s="2"/>
      <c r="E21" s="2"/>
      <c r="J21" s="83"/>
    </row>
    <row r="22" spans="1:58" x14ac:dyDescent="0.3">
      <c r="C22" s="2" t="s">
        <v>190</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3">
      <c r="C23" s="2"/>
      <c r="F23" s="2"/>
      <c r="G23" s="2"/>
      <c r="H23" s="2"/>
      <c r="I23" s="2"/>
      <c r="J23" s="85"/>
      <c r="K23" s="2"/>
      <c r="L23" s="2"/>
      <c r="M23" s="2"/>
      <c r="N23" s="2"/>
      <c r="O23" s="2"/>
      <c r="P23" s="2"/>
      <c r="Q23" s="2"/>
    </row>
    <row r="24" spans="1:58" x14ac:dyDescent="0.3">
      <c r="C24" s="139" t="s">
        <v>191</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3">
      <c r="C25" s="102"/>
      <c r="D25" s="102"/>
      <c r="E25" s="102"/>
      <c r="F25" s="102"/>
      <c r="G25" s="135"/>
      <c r="H25" s="135"/>
      <c r="I25" s="135"/>
      <c r="J25" s="136"/>
      <c r="K25" s="102"/>
      <c r="L25" s="102"/>
      <c r="M25" s="102"/>
      <c r="N25" s="102"/>
      <c r="O25" s="102"/>
      <c r="P25" s="102"/>
      <c r="Q25" s="102"/>
    </row>
    <row r="26" spans="1:58" x14ac:dyDescent="0.3">
      <c r="G26" s="80"/>
      <c r="H26" s="80"/>
      <c r="I26" s="80"/>
      <c r="J26" s="88"/>
    </row>
    <row r="27" spans="1:58" x14ac:dyDescent="0.3">
      <c r="C27" s="105"/>
      <c r="D27" s="105"/>
      <c r="E27" s="105"/>
      <c r="F27" s="105"/>
      <c r="G27" s="137"/>
      <c r="H27" s="137"/>
      <c r="I27" s="137"/>
      <c r="J27" s="138"/>
      <c r="K27" s="105"/>
      <c r="L27" s="105"/>
      <c r="M27" s="105"/>
      <c r="N27" s="105"/>
      <c r="O27" s="105"/>
      <c r="P27" s="105"/>
      <c r="Q27" s="105"/>
    </row>
    <row r="28" spans="1:58" x14ac:dyDescent="0.3">
      <c r="G28" s="80"/>
      <c r="H28" s="80"/>
      <c r="I28" s="80"/>
      <c r="J28" s="88"/>
    </row>
    <row r="29" spans="1:58" x14ac:dyDescent="0.3">
      <c r="G29" s="80"/>
      <c r="H29" s="80"/>
      <c r="I29" s="80"/>
      <c r="J29" s="88"/>
    </row>
    <row r="30" spans="1:58" x14ac:dyDescent="0.3">
      <c r="G30" s="80"/>
      <c r="H30" s="80"/>
      <c r="I30" s="80"/>
      <c r="J30" s="88"/>
    </row>
    <row r="31" spans="1:58" x14ac:dyDescent="0.3">
      <c r="J31" s="83"/>
    </row>
    <row r="32" spans="1:58" x14ac:dyDescent="0.3">
      <c r="J32" s="83"/>
    </row>
    <row r="33" spans="10:17" x14ac:dyDescent="0.3">
      <c r="J33" s="83"/>
    </row>
    <row r="34" spans="10:17" x14ac:dyDescent="0.3">
      <c r="J34" s="83"/>
    </row>
    <row r="35" spans="10:17" x14ac:dyDescent="0.3">
      <c r="J35" s="83"/>
    </row>
    <row r="36" spans="10:17" ht="15" thickBot="1" x14ac:dyDescent="0.35">
      <c r="J36" s="89"/>
      <c r="K36" s="90"/>
      <c r="L36" s="90"/>
      <c r="M36" s="90"/>
      <c r="N36" s="90"/>
      <c r="O36" s="90"/>
      <c r="P36" s="90"/>
      <c r="Q36" s="9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A0C6-FB3D-48AD-8074-AF9061A88699}">
  <dimension ref="A1:K5"/>
  <sheetViews>
    <sheetView workbookViewId="0">
      <selection activeCell="K15" sqref="K15"/>
    </sheetView>
  </sheetViews>
  <sheetFormatPr defaultRowHeight="14.4" x14ac:dyDescent="0.3"/>
  <cols>
    <col min="1" max="1" width="16.5546875" bestFit="1" customWidth="1"/>
    <col min="2" max="2" width="9.5546875" bestFit="1" customWidth="1"/>
    <col min="3" max="3" width="12.88671875" bestFit="1" customWidth="1"/>
    <col min="4" max="4" width="41.44140625" bestFit="1" customWidth="1"/>
    <col min="5" max="5" width="11.6640625" bestFit="1" customWidth="1"/>
  </cols>
  <sheetData>
    <row r="1" spans="1:11" x14ac:dyDescent="0.3">
      <c r="A1" t="s">
        <v>224</v>
      </c>
      <c r="B1" t="s">
        <v>108</v>
      </c>
      <c r="C1" t="s">
        <v>225</v>
      </c>
      <c r="D1" t="s">
        <v>227</v>
      </c>
      <c r="E1" t="s">
        <v>226</v>
      </c>
      <c r="F1">
        <v>2025</v>
      </c>
      <c r="G1">
        <v>2030</v>
      </c>
      <c r="H1">
        <v>2035</v>
      </c>
      <c r="I1">
        <v>2040</v>
      </c>
      <c r="J1">
        <v>2045</v>
      </c>
      <c r="K1">
        <v>2050</v>
      </c>
    </row>
    <row r="2" spans="1:11" x14ac:dyDescent="0.3">
      <c r="A2" t="s">
        <v>213</v>
      </c>
      <c r="B2" t="s">
        <v>231</v>
      </c>
      <c r="C2" t="s">
        <v>236</v>
      </c>
      <c r="D2" t="s">
        <v>228</v>
      </c>
      <c r="E2" t="s">
        <v>233</v>
      </c>
      <c r="F2" s="29">
        <f>'Forest CO2 compiled 82924'!G26</f>
        <v>-741.31361995960833</v>
      </c>
      <c r="G2" s="29">
        <f>'Forest CO2 compiled 82924'!H26</f>
        <v>-715.70776861457909</v>
      </c>
      <c r="H2" s="29">
        <f>'Forest CO2 compiled 82924'!I26</f>
        <v>-825.41984861127435</v>
      </c>
      <c r="I2" s="29">
        <f>'Forest CO2 compiled 82924'!J26</f>
        <v>-816.8257307580177</v>
      </c>
      <c r="J2" s="29">
        <f>'Forest CO2 compiled 82924'!K26</f>
        <v>-766.0456763090865</v>
      </c>
      <c r="K2" s="29">
        <f>'Forest CO2 compiled 82924'!L26</f>
        <v>-719.72637426351821</v>
      </c>
    </row>
    <row r="3" spans="1:11" x14ac:dyDescent="0.3">
      <c r="A3" t="s">
        <v>232</v>
      </c>
      <c r="B3" t="s">
        <v>231</v>
      </c>
      <c r="C3" t="s">
        <v>236</v>
      </c>
      <c r="D3" t="s">
        <v>229</v>
      </c>
      <c r="E3" t="s">
        <v>233</v>
      </c>
      <c r="F3">
        <f>'LULUCF nonco2 all'!B39</f>
        <v>58.599529869918861</v>
      </c>
      <c r="G3">
        <f>'LULUCF nonco2 all'!G39</f>
        <v>58.598617753475189</v>
      </c>
      <c r="H3">
        <f>'LULUCF nonco2 all'!L39</f>
        <v>58.597798862961682</v>
      </c>
      <c r="I3">
        <f>'LULUCF nonco2 all'!Q39</f>
        <v>58.596902025045239</v>
      </c>
      <c r="J3">
        <f>'LULUCF nonco2 all'!V39</f>
        <v>58.595877107701845</v>
      </c>
      <c r="K3">
        <f>'LULUCF nonco2 all'!AA39</f>
        <v>58.594755542095413</v>
      </c>
    </row>
    <row r="4" spans="1:11" x14ac:dyDescent="0.3">
      <c r="A4" t="s">
        <v>232</v>
      </c>
      <c r="B4" t="s">
        <v>231</v>
      </c>
      <c r="C4" t="s">
        <v>236</v>
      </c>
      <c r="D4" t="s">
        <v>230</v>
      </c>
      <c r="E4" t="s">
        <v>233</v>
      </c>
      <c r="F4">
        <f>'LULUCF nonco2 all'!B40</f>
        <v>8.8690216845080485</v>
      </c>
      <c r="G4">
        <f>'LULUCF nonco2 all'!G40</f>
        <v>8.9861166434547535</v>
      </c>
      <c r="H4">
        <f>'LULUCF nonco2 all'!L40</f>
        <v>9.1061690702449258</v>
      </c>
      <c r="I4">
        <f>'LULUCF nonco2 all'!Q40</f>
        <v>9.2291443521209686</v>
      </c>
      <c r="J4">
        <f>'LULUCF nonco2 all'!V40</f>
        <v>9.3543886925505149</v>
      </c>
      <c r="K4">
        <f>'LULUCF nonco2 all'!AA40</f>
        <v>9.4825687076057825</v>
      </c>
    </row>
    <row r="5" spans="1:11" x14ac:dyDescent="0.3">
      <c r="A5" t="s">
        <v>214</v>
      </c>
      <c r="B5" t="s">
        <v>231</v>
      </c>
      <c r="C5" t="s">
        <v>236</v>
      </c>
      <c r="D5" t="s">
        <v>228</v>
      </c>
      <c r="E5" t="s">
        <v>233</v>
      </c>
      <c r="F5">
        <v>-887.3</v>
      </c>
      <c r="G5">
        <v>-942.745930000003</v>
      </c>
      <c r="H5">
        <v>-1135.2007300000009</v>
      </c>
      <c r="I5">
        <v>-1327.6555299999986</v>
      </c>
      <c r="J5">
        <v>-1108.2721050000009</v>
      </c>
      <c r="K5">
        <v>-888.88868000000298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selection activeCell="A12" sqref="A12"/>
    </sheetView>
  </sheetViews>
  <sheetFormatPr defaultRowHeight="14.4" x14ac:dyDescent="0.3"/>
  <cols>
    <col min="1" max="1" width="70.33203125" customWidth="1"/>
    <col min="2" max="2" width="17.88671875" bestFit="1" customWidth="1"/>
    <col min="3" max="3" width="13.5546875" bestFit="1" customWidth="1"/>
    <col min="36" max="37" width="9.109375" customWidth="1"/>
    <col min="38" max="38" width="5" customWidth="1"/>
    <col min="39" max="42" width="9.109375" customWidth="1"/>
    <col min="43" max="43" width="5" customWidth="1"/>
    <col min="44" max="64" width="9.109375" customWidth="1"/>
  </cols>
  <sheetData>
    <row r="1" spans="1:64" x14ac:dyDescent="0.3">
      <c r="A1" t="s">
        <v>1</v>
      </c>
      <c r="B1" t="s">
        <v>216</v>
      </c>
      <c r="C1" t="s">
        <v>218</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3">
      <c r="A2" s="21" t="s">
        <v>223</v>
      </c>
      <c r="B2" s="21" t="s">
        <v>213</v>
      </c>
      <c r="C2" s="21" t="s">
        <v>219</v>
      </c>
      <c r="D2" s="15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3">
      <c r="A3" s="21" t="s">
        <v>223</v>
      </c>
      <c r="B3" s="21" t="s">
        <v>214</v>
      </c>
      <c r="C3" s="21" t="s">
        <v>73</v>
      </c>
      <c r="D3" s="15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3">
      <c r="A4" s="21" t="s">
        <v>223</v>
      </c>
      <c r="B4" s="21" t="s">
        <v>215</v>
      </c>
      <c r="C4" s="21" t="s">
        <v>73</v>
      </c>
      <c r="D4" s="15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3">
      <c r="A5" t="s">
        <v>3</v>
      </c>
      <c r="B5" t="s">
        <v>213</v>
      </c>
      <c r="C5" t="s">
        <v>219</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3">
      <c r="A6" t="s">
        <v>4</v>
      </c>
      <c r="B6" t="s">
        <v>213</v>
      </c>
      <c r="C6" t="s">
        <v>219</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3">
      <c r="A7" t="s">
        <v>3</v>
      </c>
      <c r="B7" t="s">
        <v>214</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3">
      <c r="A8" t="s">
        <v>4</v>
      </c>
      <c r="B8" t="s">
        <v>214</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3">
      <c r="A9" t="s">
        <v>3</v>
      </c>
      <c r="B9" t="s">
        <v>215</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3">
      <c r="A10" t="s">
        <v>4</v>
      </c>
      <c r="B10" t="s">
        <v>215</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3">
      <c r="A11" t="s">
        <v>5</v>
      </c>
      <c r="B11" t="s">
        <v>217</v>
      </c>
      <c r="C11" t="s">
        <v>220</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3">
      <c r="A12" t="s">
        <v>6</v>
      </c>
      <c r="B12" t="s">
        <v>217</v>
      </c>
      <c r="C12" t="s">
        <v>220</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3">
      <c r="A13" t="s">
        <v>7</v>
      </c>
      <c r="B13" t="s">
        <v>217</v>
      </c>
      <c r="C13" t="s">
        <v>220</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3">
      <c r="A14" t="s">
        <v>8</v>
      </c>
      <c r="B14" t="s">
        <v>217</v>
      </c>
      <c r="C14" t="s">
        <v>220</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3">
      <c r="A15" t="s">
        <v>9</v>
      </c>
      <c r="B15" t="s">
        <v>217</v>
      </c>
      <c r="C15" t="s">
        <v>220</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3">
      <c r="A16" t="s">
        <v>10</v>
      </c>
      <c r="B16" t="s">
        <v>217</v>
      </c>
      <c r="C16" t="s">
        <v>220</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64" x14ac:dyDescent="0.3">
      <c r="A17" t="s">
        <v>11</v>
      </c>
      <c r="B17" t="s">
        <v>217</v>
      </c>
      <c r="C17" t="s">
        <v>220</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64" x14ac:dyDescent="0.3">
      <c r="A18" t="s">
        <v>12</v>
      </c>
      <c r="B18" t="s">
        <v>217</v>
      </c>
      <c r="C18" t="s">
        <v>220</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64" s="157" customFormat="1" x14ac:dyDescent="0.3">
      <c r="A19" s="157" t="s">
        <v>13</v>
      </c>
      <c r="D19" s="157">
        <v>53.1</v>
      </c>
      <c r="E19" s="157">
        <v>52.2</v>
      </c>
      <c r="F19" s="157">
        <v>50.5</v>
      </c>
      <c r="G19" s="157">
        <v>50.7</v>
      </c>
      <c r="H19" s="157">
        <v>52.6</v>
      </c>
      <c r="I19" s="157">
        <v>50.1</v>
      </c>
      <c r="J19" s="157">
        <v>51.9</v>
      </c>
      <c r="K19" s="157">
        <v>49.7</v>
      </c>
      <c r="L19" s="157">
        <v>50.5</v>
      </c>
      <c r="M19" s="157">
        <v>52.5</v>
      </c>
      <c r="N19" s="157">
        <v>55.7</v>
      </c>
      <c r="O19" s="157">
        <v>51.5</v>
      </c>
      <c r="P19" s="157">
        <v>58.1</v>
      </c>
      <c r="Q19" s="157">
        <v>55.1</v>
      </c>
      <c r="R19" s="157">
        <v>63.1</v>
      </c>
      <c r="S19" s="157">
        <v>58.6</v>
      </c>
      <c r="T19" s="157">
        <v>54.5</v>
      </c>
      <c r="U19" s="157">
        <v>57</v>
      </c>
      <c r="V19" s="157">
        <v>53.5</v>
      </c>
      <c r="W19" s="157">
        <v>55.7</v>
      </c>
      <c r="X19" s="157">
        <v>50.8</v>
      </c>
      <c r="Y19" s="157">
        <v>53.6</v>
      </c>
      <c r="Z19" s="157">
        <v>55.2</v>
      </c>
      <c r="AA19" s="157">
        <v>55.6</v>
      </c>
      <c r="AB19" s="157">
        <v>51.7</v>
      </c>
      <c r="AC19" s="157">
        <v>63.7</v>
      </c>
      <c r="AD19" s="157">
        <v>51.9</v>
      </c>
      <c r="AE19" s="157">
        <v>57.6</v>
      </c>
      <c r="AF19" s="157">
        <v>55.6</v>
      </c>
      <c r="AG19" s="157">
        <v>52.5</v>
      </c>
      <c r="AH19" s="157">
        <v>59.3</v>
      </c>
      <c r="AI19" s="157">
        <v>62.2</v>
      </c>
      <c r="AJ19" s="157">
        <v>58.4</v>
      </c>
      <c r="BB19" s="157">
        <v>58.4</v>
      </c>
      <c r="BC19" s="157">
        <v>58.4</v>
      </c>
      <c r="BD19" s="157">
        <v>58.4</v>
      </c>
      <c r="BE19" s="157">
        <v>58.4</v>
      </c>
      <c r="BF19" s="157">
        <v>58.4</v>
      </c>
      <c r="BG19" s="157">
        <v>58.4</v>
      </c>
      <c r="BH19" s="157">
        <v>58.4</v>
      </c>
      <c r="BI19" s="157">
        <v>58.4</v>
      </c>
      <c r="BJ19" s="157">
        <v>58.4</v>
      </c>
      <c r="BK19" s="157">
        <v>58.4</v>
      </c>
      <c r="BL19" s="157">
        <v>58.4</v>
      </c>
    </row>
    <row r="20" spans="1:64" x14ac:dyDescent="0.3">
      <c r="A20" t="s">
        <v>25</v>
      </c>
      <c r="B20" t="s">
        <v>221</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c r="AK20">
        <v>9.1</v>
      </c>
      <c r="AL20">
        <v>9.1</v>
      </c>
      <c r="AM20">
        <v>9.1</v>
      </c>
      <c r="AN20">
        <v>9.1</v>
      </c>
      <c r="AO20">
        <v>9.1</v>
      </c>
      <c r="AP20">
        <v>9.1</v>
      </c>
      <c r="AQ20">
        <v>9.1</v>
      </c>
      <c r="AR20">
        <v>9.1</v>
      </c>
      <c r="AS20">
        <v>9.1</v>
      </c>
      <c r="AT20">
        <v>9.1</v>
      </c>
      <c r="AU20">
        <v>9.1</v>
      </c>
      <c r="AV20">
        <v>9.1</v>
      </c>
      <c r="AW20">
        <v>9.1</v>
      </c>
      <c r="AX20">
        <v>9.1</v>
      </c>
      <c r="AY20">
        <v>9.1</v>
      </c>
      <c r="AZ20">
        <v>9.1</v>
      </c>
      <c r="BA20">
        <v>9.1</v>
      </c>
      <c r="BB20">
        <v>9.1</v>
      </c>
      <c r="BC20">
        <v>9.1</v>
      </c>
      <c r="BD20">
        <v>9.1</v>
      </c>
      <c r="BE20">
        <v>9.1</v>
      </c>
      <c r="BF20">
        <v>9.1</v>
      </c>
      <c r="BG20">
        <v>9.1</v>
      </c>
      <c r="BH20">
        <v>9.1</v>
      </c>
      <c r="BI20">
        <v>9.1</v>
      </c>
      <c r="BJ20">
        <v>9.1</v>
      </c>
      <c r="BK20">
        <v>9.1</v>
      </c>
      <c r="BL20">
        <v>9.1</v>
      </c>
    </row>
    <row r="21" spans="1:64" x14ac:dyDescent="0.3">
      <c r="A21" t="s">
        <v>26</v>
      </c>
      <c r="B21" t="s">
        <v>221</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c r="AK21" t="s">
        <v>27</v>
      </c>
      <c r="AL21" t="s">
        <v>27</v>
      </c>
      <c r="AM21" t="s">
        <v>27</v>
      </c>
      <c r="AN21" t="s">
        <v>27</v>
      </c>
      <c r="AO21" t="s">
        <v>27</v>
      </c>
      <c r="AP21" t="s">
        <v>27</v>
      </c>
      <c r="AQ21" t="s">
        <v>27</v>
      </c>
      <c r="AR21" t="s">
        <v>27</v>
      </c>
      <c r="AS21" t="s">
        <v>27</v>
      </c>
      <c r="AT21" t="s">
        <v>27</v>
      </c>
      <c r="AU21" t="s">
        <v>27</v>
      </c>
      <c r="AV21" t="s">
        <v>27</v>
      </c>
      <c r="AW21" t="s">
        <v>27</v>
      </c>
      <c r="AX21" t="s">
        <v>27</v>
      </c>
      <c r="AY21" t="s">
        <v>27</v>
      </c>
      <c r="AZ21" t="s">
        <v>27</v>
      </c>
      <c r="BA21" t="s">
        <v>27</v>
      </c>
      <c r="BB21" t="s">
        <v>27</v>
      </c>
      <c r="BC21" t="s">
        <v>27</v>
      </c>
      <c r="BD21" t="s">
        <v>27</v>
      </c>
      <c r="BE21" t="s">
        <v>27</v>
      </c>
      <c r="BF21" t="s">
        <v>27</v>
      </c>
      <c r="BG21" t="s">
        <v>27</v>
      </c>
      <c r="BH21" t="s">
        <v>27</v>
      </c>
      <c r="BI21" t="s">
        <v>27</v>
      </c>
      <c r="BJ21" t="s">
        <v>27</v>
      </c>
      <c r="BK21" t="s">
        <v>27</v>
      </c>
      <c r="BL21" t="s">
        <v>27</v>
      </c>
    </row>
    <row r="22" spans="1:64" x14ac:dyDescent="0.3">
      <c r="A22" t="s">
        <v>28</v>
      </c>
      <c r="B22" t="s">
        <v>217</v>
      </c>
      <c r="C22" t="s">
        <v>220</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64" x14ac:dyDescent="0.3">
      <c r="A23" t="s">
        <v>14</v>
      </c>
      <c r="B23" t="s">
        <v>217</v>
      </c>
      <c r="C23" t="s">
        <v>220</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64" x14ac:dyDescent="0.3">
      <c r="A24" t="s">
        <v>15</v>
      </c>
      <c r="B24" t="s">
        <v>217</v>
      </c>
      <c r="C24" t="s">
        <v>220</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64" x14ac:dyDescent="0.3">
      <c r="A25" t="s">
        <v>16</v>
      </c>
      <c r="B25" t="s">
        <v>217</v>
      </c>
      <c r="C25" t="s">
        <v>220</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64" x14ac:dyDescent="0.3">
      <c r="A26" t="s">
        <v>17</v>
      </c>
      <c r="B26" t="s">
        <v>217</v>
      </c>
      <c r="C26" t="s">
        <v>220</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64" x14ac:dyDescent="0.3">
      <c r="A27" t="s">
        <v>18</v>
      </c>
      <c r="B27" t="s">
        <v>217</v>
      </c>
      <c r="C27" t="s">
        <v>220</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64" s="156" customFormat="1" x14ac:dyDescent="0.3">
      <c r="A28" s="156" t="s">
        <v>19</v>
      </c>
      <c r="D28" s="156">
        <v>4.8</v>
      </c>
      <c r="E28" s="156">
        <v>4.4000000000000004</v>
      </c>
      <c r="F28" s="156">
        <v>3.3</v>
      </c>
      <c r="G28" s="156">
        <v>3.7</v>
      </c>
      <c r="H28" s="156">
        <v>4.8</v>
      </c>
      <c r="I28" s="156">
        <v>3.4</v>
      </c>
      <c r="J28" s="156">
        <v>4.8</v>
      </c>
      <c r="K28" s="156">
        <v>3.4</v>
      </c>
      <c r="L28" s="156">
        <v>3.6</v>
      </c>
      <c r="M28" s="156">
        <v>5.3</v>
      </c>
      <c r="N28" s="156">
        <v>7.3</v>
      </c>
      <c r="O28" s="156">
        <v>4.9000000000000004</v>
      </c>
      <c r="P28" s="156">
        <v>8.9</v>
      </c>
      <c r="Q28" s="156">
        <v>6.8</v>
      </c>
      <c r="R28" s="156">
        <v>13.6</v>
      </c>
      <c r="S28" s="156">
        <v>10.4</v>
      </c>
      <c r="T28" s="156">
        <v>7.4</v>
      </c>
      <c r="U28" s="156">
        <v>8.9</v>
      </c>
      <c r="V28" s="156">
        <v>6.7</v>
      </c>
      <c r="W28" s="156">
        <v>8.4</v>
      </c>
      <c r="X28" s="156">
        <v>4.4000000000000004</v>
      </c>
      <c r="Y28" s="156">
        <v>6.5</v>
      </c>
      <c r="Z28" s="156">
        <v>6.9</v>
      </c>
      <c r="AA28" s="156">
        <v>7.2</v>
      </c>
      <c r="AB28" s="156">
        <v>5</v>
      </c>
      <c r="AC28" s="156">
        <v>12.3</v>
      </c>
      <c r="AD28" s="156">
        <v>5</v>
      </c>
      <c r="AE28" s="156">
        <v>8.1999999999999993</v>
      </c>
      <c r="AF28" s="156">
        <v>7.2</v>
      </c>
      <c r="AG28" s="156">
        <v>5.5</v>
      </c>
      <c r="AH28" s="156">
        <v>9.1</v>
      </c>
      <c r="AI28" s="156">
        <v>10.8</v>
      </c>
      <c r="AJ28" s="156">
        <v>9.1</v>
      </c>
      <c r="BB28" s="156">
        <v>9.1</v>
      </c>
      <c r="BC28" s="156">
        <v>9.1</v>
      </c>
      <c r="BD28" s="156">
        <v>9.1</v>
      </c>
      <c r="BE28" s="156">
        <v>9.1</v>
      </c>
      <c r="BF28" s="156">
        <v>9.1</v>
      </c>
      <c r="BG28" s="156">
        <v>9.1</v>
      </c>
      <c r="BH28" s="156">
        <v>9.1</v>
      </c>
      <c r="BI28" s="156">
        <v>9.1</v>
      </c>
      <c r="BJ28" s="156">
        <v>9.1</v>
      </c>
      <c r="BK28" s="156">
        <v>9.1</v>
      </c>
      <c r="BL28" s="156">
        <v>9.1</v>
      </c>
    </row>
    <row r="29" spans="1:64" x14ac:dyDescent="0.3">
      <c r="A29" t="s">
        <v>25</v>
      </c>
      <c r="B29" t="s">
        <v>221</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c r="AK29">
        <v>5.7</v>
      </c>
      <c r="AL29">
        <v>5.7</v>
      </c>
      <c r="AM29">
        <v>5.7</v>
      </c>
      <c r="AN29">
        <v>5.7</v>
      </c>
      <c r="AO29">
        <v>5.7</v>
      </c>
      <c r="AP29">
        <v>5.7</v>
      </c>
      <c r="AQ29">
        <v>5.7</v>
      </c>
      <c r="AR29">
        <v>5.7</v>
      </c>
      <c r="AS29">
        <v>5.7</v>
      </c>
      <c r="AT29">
        <v>5.7</v>
      </c>
      <c r="AU29">
        <v>5.7</v>
      </c>
      <c r="AV29">
        <v>5.7</v>
      </c>
      <c r="AW29">
        <v>5.7</v>
      </c>
      <c r="AX29">
        <v>5.7</v>
      </c>
      <c r="AY29">
        <v>5.7</v>
      </c>
      <c r="AZ29">
        <v>5.7</v>
      </c>
      <c r="BA29">
        <v>5.7</v>
      </c>
      <c r="BB29">
        <v>5.7</v>
      </c>
      <c r="BC29">
        <v>5.7</v>
      </c>
      <c r="BD29">
        <v>5.7</v>
      </c>
      <c r="BE29">
        <v>5.7</v>
      </c>
      <c r="BF29">
        <v>5.7</v>
      </c>
      <c r="BG29">
        <v>5.7</v>
      </c>
      <c r="BH29">
        <v>5.7</v>
      </c>
      <c r="BI29">
        <v>5.7</v>
      </c>
      <c r="BJ29">
        <v>5.7</v>
      </c>
      <c r="BK29">
        <v>5.7</v>
      </c>
      <c r="BL29">
        <v>5.7</v>
      </c>
    </row>
    <row r="30" spans="1:64" x14ac:dyDescent="0.3">
      <c r="A30" t="s">
        <v>29</v>
      </c>
      <c r="B30" t="s">
        <v>221</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c r="AK30">
        <v>0.4</v>
      </c>
      <c r="AL30">
        <v>0.4</v>
      </c>
      <c r="AM30">
        <v>0.4</v>
      </c>
      <c r="AN30">
        <v>0.4</v>
      </c>
      <c r="AO30">
        <v>0.4</v>
      </c>
      <c r="AP30">
        <v>0.4</v>
      </c>
      <c r="AQ30">
        <v>0.4</v>
      </c>
      <c r="AR30">
        <v>0.4</v>
      </c>
      <c r="AS30">
        <v>0.4</v>
      </c>
      <c r="AT30">
        <v>0.4</v>
      </c>
      <c r="AU30">
        <v>0.4</v>
      </c>
      <c r="AV30">
        <v>0.4</v>
      </c>
      <c r="AW30">
        <v>0.4</v>
      </c>
      <c r="AX30">
        <v>0.4</v>
      </c>
      <c r="AY30">
        <v>0.4</v>
      </c>
      <c r="AZ30">
        <v>0.4</v>
      </c>
      <c r="BA30">
        <v>0.4</v>
      </c>
      <c r="BB30">
        <v>0.4</v>
      </c>
      <c r="BC30">
        <v>0.4</v>
      </c>
      <c r="BD30">
        <v>0.4</v>
      </c>
      <c r="BE30">
        <v>0.4</v>
      </c>
      <c r="BF30">
        <v>0.4</v>
      </c>
      <c r="BG30">
        <v>0.4</v>
      </c>
      <c r="BH30">
        <v>0.4</v>
      </c>
      <c r="BI30">
        <v>0.4</v>
      </c>
      <c r="BJ30">
        <v>0.4</v>
      </c>
      <c r="BK30">
        <v>0.4</v>
      </c>
      <c r="BL30">
        <v>0.4</v>
      </c>
    </row>
    <row r="31" spans="1:64" x14ac:dyDescent="0.3">
      <c r="A31" t="s">
        <v>26</v>
      </c>
      <c r="B31" t="s">
        <v>221</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c r="AK31">
        <v>0.1</v>
      </c>
      <c r="AL31">
        <v>0.1</v>
      </c>
      <c r="AM31">
        <v>0.1</v>
      </c>
      <c r="AN31">
        <v>0.1</v>
      </c>
      <c r="AO31">
        <v>0.1</v>
      </c>
      <c r="AP31">
        <v>0.1</v>
      </c>
      <c r="AQ31">
        <v>0.1</v>
      </c>
      <c r="AR31">
        <v>0.1</v>
      </c>
      <c r="AS31">
        <v>0.1</v>
      </c>
      <c r="AT31">
        <v>0.1</v>
      </c>
      <c r="AU31">
        <v>0.1</v>
      </c>
      <c r="AV31">
        <v>0.1</v>
      </c>
      <c r="AW31">
        <v>0.1</v>
      </c>
      <c r="AX31">
        <v>0.1</v>
      </c>
      <c r="AY31">
        <v>0.1</v>
      </c>
      <c r="AZ31">
        <v>0.1</v>
      </c>
      <c r="BA31">
        <v>0.1</v>
      </c>
      <c r="BB31">
        <v>0.1</v>
      </c>
      <c r="BC31">
        <v>0.1</v>
      </c>
      <c r="BD31">
        <v>0.1</v>
      </c>
      <c r="BE31">
        <v>0.1</v>
      </c>
      <c r="BF31">
        <v>0.1</v>
      </c>
      <c r="BG31">
        <v>0.1</v>
      </c>
      <c r="BH31">
        <v>0.1</v>
      </c>
      <c r="BI31">
        <v>0.1</v>
      </c>
      <c r="BJ31">
        <v>0.1</v>
      </c>
      <c r="BK31">
        <v>0.1</v>
      </c>
      <c r="BL31">
        <v>0.1</v>
      </c>
    </row>
    <row r="32" spans="1:64" x14ac:dyDescent="0.3">
      <c r="A32" t="s">
        <v>28</v>
      </c>
      <c r="B32" t="s">
        <v>217</v>
      </c>
      <c r="C32" t="s">
        <v>220</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3">
      <c r="A33" t="s">
        <v>15</v>
      </c>
      <c r="B33" t="s">
        <v>217</v>
      </c>
      <c r="C33" t="s">
        <v>220</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3">
      <c r="A34" t="s">
        <v>16</v>
      </c>
      <c r="B34" t="s">
        <v>217</v>
      </c>
      <c r="C34" t="s">
        <v>220</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3">
      <c r="A35" t="s">
        <v>212</v>
      </c>
      <c r="B35" t="s">
        <v>217</v>
      </c>
      <c r="C35" t="s">
        <v>220</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3">
      <c r="A36" s="21" t="s">
        <v>211</v>
      </c>
      <c r="B36" s="21" t="s">
        <v>213</v>
      </c>
      <c r="C36" s="21" t="s">
        <v>219</v>
      </c>
      <c r="D36" s="15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3">
      <c r="A37" s="21" t="s">
        <v>211</v>
      </c>
      <c r="B37" s="21" t="s">
        <v>214</v>
      </c>
      <c r="C37" s="21" t="s">
        <v>73</v>
      </c>
      <c r="D37" s="15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3">
      <c r="A38" s="21" t="s">
        <v>211</v>
      </c>
      <c r="B38" s="21" t="s">
        <v>215</v>
      </c>
      <c r="C38" s="21" t="s">
        <v>73</v>
      </c>
      <c r="D38" s="15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9" customFormat="1" x14ac:dyDescent="0.3">
      <c r="A39" s="159" t="s">
        <v>210</v>
      </c>
      <c r="B39" s="159" t="s">
        <v>222</v>
      </c>
      <c r="C39" s="159" t="s">
        <v>222</v>
      </c>
      <c r="D39" s="159">
        <v>57.9</v>
      </c>
      <c r="E39" s="159">
        <v>56.6</v>
      </c>
      <c r="F39" s="159">
        <v>53.7</v>
      </c>
      <c r="G39" s="159">
        <v>54.4</v>
      </c>
      <c r="H39" s="159">
        <v>57.4</v>
      </c>
      <c r="I39" s="159">
        <v>53.5</v>
      </c>
      <c r="J39" s="159">
        <v>56.6</v>
      </c>
      <c r="K39" s="159">
        <v>53.1</v>
      </c>
      <c r="L39" s="159">
        <v>54.1</v>
      </c>
      <c r="M39" s="159">
        <v>57.9</v>
      </c>
      <c r="N39" s="159">
        <v>63.1</v>
      </c>
      <c r="O39" s="159">
        <v>56.4</v>
      </c>
      <c r="P39" s="159">
        <v>66.900000000000006</v>
      </c>
      <c r="Q39" s="159">
        <v>61.9</v>
      </c>
      <c r="R39" s="159">
        <v>76.7</v>
      </c>
      <c r="S39" s="159">
        <v>68.900000000000006</v>
      </c>
      <c r="T39" s="159">
        <v>61.9</v>
      </c>
      <c r="U39" s="159">
        <v>65.900000000000006</v>
      </c>
      <c r="V39" s="159">
        <v>60.3</v>
      </c>
      <c r="W39" s="159">
        <v>64.099999999999994</v>
      </c>
      <c r="X39" s="159">
        <v>55.2</v>
      </c>
      <c r="Y39" s="159">
        <v>60.1</v>
      </c>
      <c r="Z39" s="159">
        <v>62.1</v>
      </c>
      <c r="AA39" s="159">
        <v>62.7</v>
      </c>
      <c r="AB39" s="159">
        <v>56.7</v>
      </c>
      <c r="AC39" s="159">
        <v>76</v>
      </c>
      <c r="AD39" s="159">
        <v>57</v>
      </c>
      <c r="AE39" s="159">
        <v>65.900000000000006</v>
      </c>
      <c r="AF39" s="159">
        <v>62.8</v>
      </c>
      <c r="AG39" s="159">
        <v>58</v>
      </c>
      <c r="AH39" s="159">
        <v>68.400000000000006</v>
      </c>
      <c r="AI39" s="159">
        <v>72.900000000000006</v>
      </c>
      <c r="AJ39" s="159">
        <v>67.5</v>
      </c>
    </row>
    <row r="40" spans="1:36" s="158" customFormat="1" x14ac:dyDescent="0.3">
      <c r="A40" s="158" t="s">
        <v>209</v>
      </c>
      <c r="B40" s="158" t="s">
        <v>213</v>
      </c>
      <c r="C40" s="158" t="s">
        <v>219</v>
      </c>
      <c r="D40" s="158">
        <v>-976.7</v>
      </c>
      <c r="E40" s="158">
        <v>-989</v>
      </c>
      <c r="F40" s="158">
        <v>-1007.4</v>
      </c>
      <c r="G40" s="158">
        <v>-991.3</v>
      </c>
      <c r="H40" s="158">
        <v>-1005.2</v>
      </c>
      <c r="I40" s="158">
        <v>-980.2</v>
      </c>
      <c r="J40" s="158">
        <v>-1011.2</v>
      </c>
      <c r="K40" s="158">
        <v>-985.2</v>
      </c>
      <c r="L40" s="158">
        <v>-996.3</v>
      </c>
      <c r="M40" s="158">
        <v>-968.5</v>
      </c>
      <c r="N40" s="158">
        <v>-983.7</v>
      </c>
      <c r="O40" s="158">
        <v>-979.8</v>
      </c>
      <c r="P40" s="158">
        <v>-924.8</v>
      </c>
      <c r="Q40" s="158">
        <v>-957.9</v>
      </c>
      <c r="R40" s="158">
        <v>-860.2</v>
      </c>
      <c r="S40" s="158">
        <v>-907.6</v>
      </c>
      <c r="T40" s="158">
        <v>-951.9</v>
      </c>
      <c r="U40" s="158">
        <v>-900.3</v>
      </c>
      <c r="V40" s="158">
        <v>-912.8</v>
      </c>
      <c r="W40" s="158">
        <v>-850.9</v>
      </c>
      <c r="X40" s="158">
        <v>-886.3</v>
      </c>
      <c r="Y40" s="158">
        <v>-941.7</v>
      </c>
      <c r="Z40" s="158">
        <v>-929.2</v>
      </c>
      <c r="AA40" s="158">
        <v>-886.6</v>
      </c>
      <c r="AB40" s="158">
        <v>-923.7</v>
      </c>
      <c r="AC40" s="158">
        <v>-820.2</v>
      </c>
      <c r="AD40" s="158">
        <v>-916.8</v>
      </c>
      <c r="AE40" s="158">
        <v>-926</v>
      </c>
      <c r="AF40" s="158">
        <v>-915.5</v>
      </c>
      <c r="AG40" s="158">
        <v>-863.6</v>
      </c>
      <c r="AH40" s="158">
        <v>-904.4</v>
      </c>
      <c r="AI40" s="158">
        <v>-910.5</v>
      </c>
      <c r="AJ40" s="158">
        <v>-854.3</v>
      </c>
    </row>
    <row r="41" spans="1:36" s="158" customFormat="1" x14ac:dyDescent="0.3">
      <c r="A41" s="158" t="s">
        <v>209</v>
      </c>
      <c r="B41" s="158" t="s">
        <v>214</v>
      </c>
      <c r="C41" s="158" t="s">
        <v>73</v>
      </c>
      <c r="D41" s="158">
        <v>-976.7</v>
      </c>
      <c r="E41" s="158">
        <v>-989</v>
      </c>
      <c r="F41" s="158">
        <v>-1007.4</v>
      </c>
      <c r="G41" s="158">
        <v>-991.3</v>
      </c>
      <c r="H41" s="158">
        <v>-1005.2</v>
      </c>
      <c r="I41" s="158">
        <v>-980.2</v>
      </c>
      <c r="J41" s="158">
        <v>-1011.2</v>
      </c>
      <c r="K41" s="158">
        <v>-985.2</v>
      </c>
      <c r="L41" s="158">
        <v>-996.3</v>
      </c>
      <c r="M41" s="158">
        <v>-968.5</v>
      </c>
      <c r="N41" s="158">
        <v>-983.7</v>
      </c>
      <c r="O41" s="158">
        <v>-979.8</v>
      </c>
      <c r="P41" s="158">
        <v>-924.8</v>
      </c>
      <c r="Q41" s="158">
        <v>-957.9</v>
      </c>
      <c r="R41" s="158">
        <v>-860.2</v>
      </c>
      <c r="S41" s="158">
        <v>-907.6</v>
      </c>
      <c r="T41" s="158">
        <v>-951.9</v>
      </c>
      <c r="U41" s="158">
        <v>-900.3</v>
      </c>
      <c r="V41" s="158">
        <v>-912.8</v>
      </c>
      <c r="W41" s="158">
        <v>-850.9</v>
      </c>
      <c r="X41" s="158">
        <v>-886.3</v>
      </c>
      <c r="Y41" s="158">
        <v>-941.7</v>
      </c>
      <c r="Z41" s="158">
        <v>-929.2</v>
      </c>
      <c r="AA41" s="158">
        <v>-886.6</v>
      </c>
      <c r="AB41" s="158">
        <v>-923.7</v>
      </c>
      <c r="AC41" s="158">
        <v>-820.2</v>
      </c>
      <c r="AD41" s="158">
        <v>-916.8</v>
      </c>
      <c r="AE41" s="158">
        <v>-926</v>
      </c>
      <c r="AF41" s="158">
        <v>-915.5</v>
      </c>
      <c r="AG41" s="158">
        <v>-863.6</v>
      </c>
      <c r="AH41" s="158">
        <v>-904.4</v>
      </c>
      <c r="AI41" s="158">
        <v>-910.5</v>
      </c>
      <c r="AJ41" s="158">
        <v>-854.3</v>
      </c>
    </row>
    <row r="42" spans="1:36" s="158" customFormat="1" x14ac:dyDescent="0.3">
      <c r="A42" s="158" t="s">
        <v>209</v>
      </c>
      <c r="B42" s="158" t="s">
        <v>215</v>
      </c>
      <c r="C42" s="158" t="s">
        <v>73</v>
      </c>
      <c r="D42" s="158">
        <v>-976.7</v>
      </c>
      <c r="E42" s="158">
        <v>-989</v>
      </c>
      <c r="F42" s="158">
        <v>-1007.4</v>
      </c>
      <c r="G42" s="158">
        <v>-991.3</v>
      </c>
      <c r="H42" s="158">
        <v>-1005.2</v>
      </c>
      <c r="I42" s="158">
        <v>-980.2</v>
      </c>
      <c r="J42" s="158">
        <v>-1011.2</v>
      </c>
      <c r="K42" s="158">
        <v>-985.2</v>
      </c>
      <c r="L42" s="158">
        <v>-996.3</v>
      </c>
      <c r="M42" s="158">
        <v>-968.5</v>
      </c>
      <c r="N42" s="158">
        <v>-983.7</v>
      </c>
      <c r="O42" s="158">
        <v>-979.8</v>
      </c>
      <c r="P42" s="158">
        <v>-924.8</v>
      </c>
      <c r="Q42" s="158">
        <v>-957.9</v>
      </c>
      <c r="R42" s="158">
        <v>-860.2</v>
      </c>
      <c r="S42" s="158">
        <v>-907.6</v>
      </c>
      <c r="T42" s="158">
        <v>-951.9</v>
      </c>
      <c r="U42" s="158">
        <v>-900.3</v>
      </c>
      <c r="V42" s="158">
        <v>-912.8</v>
      </c>
      <c r="W42" s="158">
        <v>-850.9</v>
      </c>
      <c r="X42" s="158">
        <v>-886.3</v>
      </c>
      <c r="Y42" s="158">
        <v>-941.7</v>
      </c>
      <c r="Z42" s="158">
        <v>-929.2</v>
      </c>
      <c r="AA42" s="158">
        <v>-886.6</v>
      </c>
      <c r="AB42" s="158">
        <v>-923.7</v>
      </c>
      <c r="AC42" s="158">
        <v>-820.2</v>
      </c>
      <c r="AD42" s="158">
        <v>-916.8</v>
      </c>
      <c r="AE42" s="158">
        <v>-926</v>
      </c>
      <c r="AF42" s="158">
        <v>-915.5</v>
      </c>
      <c r="AG42" s="158">
        <v>-863.6</v>
      </c>
      <c r="AH42" s="158">
        <v>-904.4</v>
      </c>
      <c r="AI42" s="158">
        <v>-910.5</v>
      </c>
      <c r="AJ42" s="158">
        <v>-854.3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41"/>
  <sheetViews>
    <sheetView topLeftCell="A4" workbookViewId="0">
      <selection activeCell="G10" sqref="G10:L10"/>
    </sheetView>
  </sheetViews>
  <sheetFormatPr defaultRowHeight="14.4" x14ac:dyDescent="0.3"/>
  <cols>
    <col min="1" max="1" width="20.109375" customWidth="1"/>
    <col min="2" max="2" width="34" customWidth="1"/>
    <col min="3" max="3" width="9.109375" bestFit="1" customWidth="1"/>
    <col min="7" max="7" width="9" bestFit="1" customWidth="1"/>
  </cols>
  <sheetData>
    <row r="1" spans="1:12" s="2" customFormat="1" x14ac:dyDescent="0.3">
      <c r="A1" s="2" t="s">
        <v>202</v>
      </c>
      <c r="C1" s="146">
        <v>45533</v>
      </c>
    </row>
    <row r="4" spans="1:12" ht="15" thickBot="1" x14ac:dyDescent="0.35">
      <c r="A4" s="31" t="s">
        <v>205</v>
      </c>
      <c r="B4" s="31"/>
      <c r="C4" s="31" t="str">
        <f>C31</f>
        <v>GHGI 2024</v>
      </c>
      <c r="D4" s="31"/>
      <c r="G4" t="str">
        <f>G31</f>
        <v>PROJECTIONS</v>
      </c>
    </row>
    <row r="5" spans="1:12" x14ac:dyDescent="0.3">
      <c r="B5" s="30" t="str">
        <f>'USFS Forest CO2 73024_OLD'!A23</f>
        <v>Gas/Land-Use Category</v>
      </c>
      <c r="C5" s="53">
        <f>'USFS Forest CO2 73024_OLD'!B23</f>
        <v>2005</v>
      </c>
      <c r="D5" s="54">
        <f>D32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3">
      <c r="B6" s="51" t="str">
        <f>'USFS Forest CO2 73024_OLD'!A24</f>
        <v>Forest Land Remaining Forest Land</v>
      </c>
      <c r="C6" s="56">
        <f>'Table 6-2'!Q4</f>
        <v>-876</v>
      </c>
      <c r="D6" s="121">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3">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3">
      <c r="B8" s="52" t="str">
        <f>'USFS Forest CO2 73024_OLD'!A26</f>
        <v>HWP and SWD</v>
      </c>
      <c r="C8" s="75">
        <f>'Table 6-8'!Q11</f>
        <v>-106</v>
      </c>
      <c r="D8" s="121">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3">
      <c r="B9" s="52" t="str">
        <f>'USFS Forest CO2 73024_OLD'!A27</f>
        <v>Land Converted to Forest Land</v>
      </c>
      <c r="C9" s="58">
        <f>'Table 6-2'!Q5</f>
        <v>-100.2</v>
      </c>
      <c r="D9" s="121">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 thickBot="1" x14ac:dyDescent="0.35">
      <c r="A10" s="31" t="s">
        <v>207</v>
      </c>
      <c r="B10" s="78" t="s">
        <v>77</v>
      </c>
      <c r="C10" s="149">
        <f>SUM(C7:C9)</f>
        <v>-976.2</v>
      </c>
      <c r="D10" s="149">
        <f>SUM(D7:D9)</f>
        <v>-955.90000000000009</v>
      </c>
      <c r="E10" s="149">
        <f t="shared" ref="E10:F10" si="0">SUM(E7:E9)</f>
        <v>-962.3</v>
      </c>
      <c r="F10" s="149">
        <f t="shared" si="0"/>
        <v>-887.39999999999986</v>
      </c>
      <c r="G10" s="149">
        <f>SUM(G7:G9)</f>
        <v>-706.81361995960833</v>
      </c>
      <c r="H10" s="149">
        <f t="shared" ref="H10:L10" si="1">SUM(H7:H9)</f>
        <v>-681.20776861457909</v>
      </c>
      <c r="I10" s="149">
        <f t="shared" si="1"/>
        <v>-790.91984861127435</v>
      </c>
      <c r="J10" s="149">
        <f t="shared" si="1"/>
        <v>-782.3257307580177</v>
      </c>
      <c r="K10" s="60">
        <f t="shared" si="1"/>
        <v>-731.5456763090865</v>
      </c>
      <c r="L10" s="60">
        <f t="shared" si="1"/>
        <v>-685.22637426351821</v>
      </c>
    </row>
    <row r="12" spans="1:12" ht="15" thickBot="1" x14ac:dyDescent="0.35"/>
    <row r="13" spans="1:12" x14ac:dyDescent="0.3">
      <c r="B13" s="109" t="s">
        <v>71</v>
      </c>
      <c r="C13" s="37">
        <f t="shared" ref="C13:L13" si="2">C32</f>
        <v>2005</v>
      </c>
      <c r="D13" s="118">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 thickBot="1" x14ac:dyDescent="0.35">
      <c r="A14" s="2"/>
      <c r="B14" s="109" t="s">
        <v>72</v>
      </c>
      <c r="C14" s="111">
        <f>SUM(C41,C10)</f>
        <v>-976.5</v>
      </c>
      <c r="D14" s="111">
        <f t="shared" ref="D14:L14" si="3">SUM(D41,D10)</f>
        <v>-966.30000000000007</v>
      </c>
      <c r="E14" s="112">
        <f t="shared" si="3"/>
        <v>-972.69999999999993</v>
      </c>
      <c r="F14" s="112">
        <f t="shared" si="3"/>
        <v>-921.89999999999986</v>
      </c>
      <c r="G14" s="112">
        <f>SUM(G41,G10)</f>
        <v>-741.31361995960833</v>
      </c>
      <c r="H14" s="112">
        <f t="shared" si="3"/>
        <v>-715.70776861457909</v>
      </c>
      <c r="I14" s="112">
        <f t="shared" si="3"/>
        <v>-825.41984861127435</v>
      </c>
      <c r="J14" s="112">
        <f t="shared" si="3"/>
        <v>-816.8257307580177</v>
      </c>
      <c r="K14" s="112">
        <f t="shared" si="3"/>
        <v>-766.0456763090865</v>
      </c>
      <c r="L14" s="113">
        <f t="shared" si="3"/>
        <v>-719.72637426351821</v>
      </c>
    </row>
    <row r="16" spans="1:12" ht="15" thickBot="1" x14ac:dyDescent="0.35">
      <c r="A16" s="116" t="s">
        <v>206</v>
      </c>
      <c r="B16" s="116"/>
    </row>
    <row r="17" spans="1:16" x14ac:dyDescent="0.3">
      <c r="A17" s="61"/>
      <c r="B17" s="62"/>
      <c r="C17" s="115">
        <v>2005</v>
      </c>
      <c r="D17" s="115">
        <f>D13</f>
        <v>2010</v>
      </c>
      <c r="E17" s="115">
        <v>2020</v>
      </c>
      <c r="F17" s="115">
        <v>2022</v>
      </c>
      <c r="G17" s="38">
        <v>2025</v>
      </c>
      <c r="H17" s="38">
        <v>2030</v>
      </c>
      <c r="I17" s="38">
        <v>2035</v>
      </c>
      <c r="J17" s="38">
        <v>2040</v>
      </c>
      <c r="K17" s="38">
        <v>2045</v>
      </c>
      <c r="L17" s="39">
        <v>2050</v>
      </c>
      <c r="M17" s="120"/>
    </row>
    <row r="18" spans="1:16" s="2" customFormat="1" ht="15" thickBot="1" x14ac:dyDescent="0.35">
      <c r="A18" s="147" t="s">
        <v>207</v>
      </c>
      <c r="B18" s="148" t="s">
        <v>163</v>
      </c>
      <c r="C18" s="150">
        <f>C10</f>
        <v>-976.2</v>
      </c>
      <c r="D18" s="150">
        <f t="shared" ref="D18:E18" si="4">D10</f>
        <v>-955.90000000000009</v>
      </c>
      <c r="E18" s="150">
        <f t="shared" si="4"/>
        <v>-962.3</v>
      </c>
      <c r="F18" s="150">
        <f t="shared" ref="F18" si="5">F10</f>
        <v>-887.39999999999986</v>
      </c>
      <c r="G18" s="151">
        <f>'GTM 82724'!AA53</f>
        <v>-887.3</v>
      </c>
      <c r="H18" s="151">
        <f>'GTM 82724'!AB53</f>
        <v>-894.13719435885162</v>
      </c>
      <c r="I18" s="151">
        <f>'GTM 82724'!AC53</f>
        <v>-900.97438871770328</v>
      </c>
      <c r="J18" s="151">
        <f>'GTM 82724'!AD53</f>
        <v>-764.3672033657266</v>
      </c>
      <c r="K18" s="123">
        <f>'GTM 82724'!AE53</f>
        <v>-627.76001801375003</v>
      </c>
      <c r="L18" s="124">
        <f>'GTM 82724'!AF53</f>
        <v>-908.09339914671614</v>
      </c>
      <c r="M18" s="119"/>
    </row>
    <row r="19" spans="1:16" ht="15" thickBot="1" x14ac:dyDescent="0.35">
      <c r="C19" s="29"/>
      <c r="D19" s="29"/>
      <c r="E19" s="29"/>
      <c r="F19" s="29"/>
    </row>
    <row r="20" spans="1:16" x14ac:dyDescent="0.3">
      <c r="B20" s="109" t="str">
        <f>B13</f>
        <v xml:space="preserve">ALL LULUCFCO2 using </v>
      </c>
      <c r="C20" s="114">
        <v>2005</v>
      </c>
      <c r="D20" s="122">
        <f>D13</f>
        <v>2010</v>
      </c>
      <c r="E20" s="115">
        <v>2020</v>
      </c>
      <c r="F20" s="115">
        <v>2022</v>
      </c>
      <c r="G20" s="38">
        <v>2025</v>
      </c>
      <c r="H20" s="38">
        <v>2030</v>
      </c>
      <c r="I20" s="38">
        <v>2035</v>
      </c>
      <c r="J20" s="38">
        <v>2040</v>
      </c>
      <c r="K20" s="38">
        <v>2045</v>
      </c>
      <c r="L20" s="39">
        <v>2050</v>
      </c>
    </row>
    <row r="21" spans="1:16" ht="15" thickBot="1" x14ac:dyDescent="0.35">
      <c r="A21" s="109"/>
      <c r="B21" s="109" t="s">
        <v>164</v>
      </c>
      <c r="C21" s="111">
        <f>C18+C41</f>
        <v>-976.5</v>
      </c>
      <c r="D21" s="111">
        <f>D18+D41</f>
        <v>-966.30000000000007</v>
      </c>
      <c r="E21" s="112">
        <f>E18+E41</f>
        <v>-972.69999999999993</v>
      </c>
      <c r="F21" s="112">
        <f>F18+F41</f>
        <v>-921.89999999999986</v>
      </c>
      <c r="G21" s="112">
        <f t="shared" ref="G21:J21" si="6">(G18+G41)</f>
        <v>-921.8</v>
      </c>
      <c r="H21" s="112">
        <f t="shared" si="6"/>
        <v>-928.63719435885162</v>
      </c>
      <c r="I21" s="112">
        <f t="shared" si="6"/>
        <v>-935.47438871770328</v>
      </c>
      <c r="J21" s="112">
        <f t="shared" si="6"/>
        <v>-798.8672033657266</v>
      </c>
      <c r="K21" s="112">
        <f>(K18+K41)</f>
        <v>-662.26001801375003</v>
      </c>
      <c r="L21" s="113">
        <f>(L18+L41)</f>
        <v>-942.59339914671614</v>
      </c>
    </row>
    <row r="24" spans="1:16" ht="15" thickBot="1" x14ac:dyDescent="0.35"/>
    <row r="25" spans="1:16" x14ac:dyDescent="0.3">
      <c r="B25" t="s">
        <v>153</v>
      </c>
      <c r="C25" s="114">
        <v>2005</v>
      </c>
      <c r="D25" s="122"/>
      <c r="E25" s="115">
        <v>2020</v>
      </c>
      <c r="F25" s="115">
        <v>2022</v>
      </c>
      <c r="G25" s="38">
        <v>2025</v>
      </c>
      <c r="H25" s="38">
        <v>2030</v>
      </c>
      <c r="I25" s="38">
        <v>2035</v>
      </c>
      <c r="J25" s="38">
        <v>2040</v>
      </c>
      <c r="K25" s="38">
        <v>2045</v>
      </c>
      <c r="L25" s="38">
        <v>2050</v>
      </c>
    </row>
    <row r="26" spans="1:16" x14ac:dyDescent="0.3">
      <c r="B26" t="s">
        <v>152</v>
      </c>
      <c r="C26" s="29">
        <f>C14</f>
        <v>-976.5</v>
      </c>
      <c r="D26" s="29"/>
      <c r="E26" s="29">
        <f t="shared" ref="E26:J26" si="7">E14</f>
        <v>-972.69999999999993</v>
      </c>
      <c r="F26" s="29">
        <f t="shared" si="7"/>
        <v>-921.89999999999986</v>
      </c>
      <c r="G26" s="29">
        <f>G14</f>
        <v>-741.31361995960833</v>
      </c>
      <c r="H26" s="29">
        <f t="shared" si="7"/>
        <v>-715.70776861457909</v>
      </c>
      <c r="I26" s="29">
        <f t="shared" si="7"/>
        <v>-825.41984861127435</v>
      </c>
      <c r="J26" s="29">
        <f t="shared" si="7"/>
        <v>-816.8257307580177</v>
      </c>
      <c r="K26" s="29">
        <f>K14</f>
        <v>-766.0456763090865</v>
      </c>
      <c r="L26" s="29">
        <f>L14</f>
        <v>-719.72637426351821</v>
      </c>
    </row>
    <row r="27" spans="1:16" x14ac:dyDescent="0.3">
      <c r="B27" t="s">
        <v>151</v>
      </c>
      <c r="C27" s="29">
        <f>C21</f>
        <v>-976.5</v>
      </c>
      <c r="D27" s="29"/>
      <c r="E27" s="29">
        <f t="shared" ref="E27:K27" si="8">E21</f>
        <v>-972.69999999999993</v>
      </c>
      <c r="F27" s="29">
        <f t="shared" si="8"/>
        <v>-921.89999999999986</v>
      </c>
      <c r="G27" s="29">
        <f t="shared" si="8"/>
        <v>-921.8</v>
      </c>
      <c r="H27" s="29">
        <f t="shared" si="8"/>
        <v>-928.63719435885162</v>
      </c>
      <c r="I27" s="29">
        <f t="shared" si="8"/>
        <v>-935.47438871770328</v>
      </c>
      <c r="J27" s="29">
        <f t="shared" si="8"/>
        <v>-798.8672033657266</v>
      </c>
      <c r="K27" s="29">
        <f t="shared" si="8"/>
        <v>-662.26001801375003</v>
      </c>
      <c r="L27" s="29">
        <f>L21</f>
        <v>-942.59339914671614</v>
      </c>
      <c r="M27" s="29"/>
    </row>
    <row r="29" spans="1:16" x14ac:dyDescent="0.3">
      <c r="A29" t="s">
        <v>203</v>
      </c>
    </row>
    <row r="30" spans="1:16" ht="15" thickBot="1" x14ac:dyDescent="0.35">
      <c r="B30" s="25" t="s">
        <v>204</v>
      </c>
      <c r="C30" s="26"/>
      <c r="D30" s="26"/>
      <c r="E30" s="26"/>
      <c r="F30" s="26"/>
      <c r="G30" s="26"/>
      <c r="H30" s="26"/>
      <c r="I30" s="26"/>
      <c r="J30" s="26"/>
      <c r="K30" s="26"/>
      <c r="L30" s="34" t="s">
        <v>68</v>
      </c>
      <c r="N30" s="22" t="s">
        <v>69</v>
      </c>
      <c r="O30" s="22"/>
      <c r="P30" s="22"/>
    </row>
    <row r="31" spans="1:16" x14ac:dyDescent="0.3">
      <c r="B31" s="46"/>
      <c r="C31" s="37" t="s">
        <v>65</v>
      </c>
      <c r="D31" s="118"/>
      <c r="E31" s="38"/>
      <c r="F31" s="39"/>
      <c r="G31" s="37" t="s">
        <v>61</v>
      </c>
      <c r="H31" s="38"/>
      <c r="I31" s="38"/>
      <c r="J31" s="38"/>
      <c r="K31" s="38"/>
      <c r="L31" s="39"/>
    </row>
    <row r="32" spans="1:16" x14ac:dyDescent="0.3">
      <c r="B32" s="47"/>
      <c r="C32" s="40">
        <f>'nonforestCO2 GHGI 81224'!C4</f>
        <v>2005</v>
      </c>
      <c r="D32" s="119">
        <v>2010</v>
      </c>
      <c r="E32" s="35">
        <f>'nonforestCO2 GHGI 81224'!D4</f>
        <v>2020</v>
      </c>
      <c r="F32" s="41">
        <f>'nonforestCO2 GHGI 81224'!E4</f>
        <v>2022</v>
      </c>
      <c r="G32" s="40">
        <f>'nonforestCO2 GHGI 81224'!F4</f>
        <v>2025</v>
      </c>
      <c r="H32" s="35">
        <f>'nonforestCO2 GHGI 81224'!G4</f>
        <v>2030</v>
      </c>
      <c r="I32" s="35">
        <f>'nonforestCO2 GHGI 81224'!H4</f>
        <v>2035</v>
      </c>
      <c r="J32" s="35">
        <f>'nonforestCO2 GHGI 81224'!I4</f>
        <v>2040</v>
      </c>
      <c r="K32" s="35">
        <f>'nonforestCO2 GHGI 81224'!J4</f>
        <v>2045</v>
      </c>
      <c r="L32" s="41">
        <f>'nonforestCO2 GHGI 81224'!K4</f>
        <v>2050</v>
      </c>
    </row>
    <row r="33" spans="2:12" x14ac:dyDescent="0.3">
      <c r="B33" s="47" t="str">
        <f>'nonforestCO2 GHGI 81224'!B5</f>
        <v>Cropland Remaining Cropland</v>
      </c>
      <c r="C33" s="42">
        <f>'nonforestCO2 GHGI 81224'!C5</f>
        <v>-31.6</v>
      </c>
      <c r="D33" s="120">
        <f>'Table 6-2'!V6</f>
        <v>-19.899999999999999</v>
      </c>
      <c r="E33" s="36">
        <f>'nonforestCO2 GHGI 81224'!D5</f>
        <v>-8.8000000000000007</v>
      </c>
      <c r="F33" s="110">
        <f>'nonforestCO2 GHGI 81224'!E5</f>
        <v>-31.7</v>
      </c>
      <c r="G33">
        <f>'USDA LULUCFnonforest 82924'!AL78</f>
        <v>-64.598787754204238</v>
      </c>
      <c r="H33">
        <f>'USDA LULUCFnonforest 82924'!AM78</f>
        <v>-51.369385361803509</v>
      </c>
      <c r="I33">
        <f>'USDA LULUCFnonforest 82924'!AN78</f>
        <v>-51.145092194847159</v>
      </c>
      <c r="J33">
        <f>'USDA LULUCFnonforest 82924'!AO78</f>
        <v>-50.927569069991549</v>
      </c>
      <c r="K33">
        <f>'USDA LULUCFnonforest 82924'!AP78</f>
        <v>-50.725714700991759</v>
      </c>
      <c r="L33">
        <f>'USDA LULUCFnonforest 82924'!AQ78</f>
        <v>-50.533150996586201</v>
      </c>
    </row>
    <row r="34" spans="2:12" x14ac:dyDescent="0.3">
      <c r="B34" s="47" t="str">
        <f>'nonforestCO2 GHGI 81224'!B6</f>
        <v>Land Converted to Cropland</v>
      </c>
      <c r="C34" s="42">
        <f>'nonforestCO2 GHGI 81224'!C6</f>
        <v>34.5</v>
      </c>
      <c r="D34" s="120">
        <f>'Table 6-2'!V7</f>
        <v>32.299999999999997</v>
      </c>
      <c r="E34" s="36">
        <f>'nonforestCO2 GHGI 81224'!D6</f>
        <v>29.3</v>
      </c>
      <c r="F34" s="43">
        <f>'nonforestCO2 GHGI 81224'!E6</f>
        <v>35.1</v>
      </c>
      <c r="G34">
        <f>'USDA LULUCFnonforest 82924'!AL79</f>
        <v>34.970616465774874</v>
      </c>
      <c r="H34">
        <f>'USDA LULUCFnonforest 82924'!AM79</f>
        <v>34.740292761696878</v>
      </c>
      <c r="I34">
        <f>'USDA LULUCFnonforest 82924'!AN79</f>
        <v>34.49194291437297</v>
      </c>
      <c r="J34">
        <f>'USDA LULUCFnonforest 82924'!AO79</f>
        <v>34.251089233539162</v>
      </c>
      <c r="K34">
        <f>'USDA LULUCFnonforest 82924'!AP79</f>
        <v>34.027584869126144</v>
      </c>
      <c r="L34">
        <f>'USDA LULUCFnonforest 82924'!AQ79</f>
        <v>33.814367644374251</v>
      </c>
    </row>
    <row r="35" spans="2:12" x14ac:dyDescent="0.3">
      <c r="B35" s="47" t="str">
        <f>'nonforestCO2 GHGI 81224'!B7</f>
        <v>Grassland Remaining Grassland</v>
      </c>
      <c r="C35" s="42">
        <f>'nonforestCO2 GHGI 81224'!C7</f>
        <v>24.1</v>
      </c>
      <c r="D35" s="120">
        <f>'Table 6-2'!V8</f>
        <v>27.4</v>
      </c>
      <c r="E35" s="36">
        <f>'nonforestCO2 GHGI 81224'!D7</f>
        <v>16.100000000000001</v>
      </c>
      <c r="F35" s="110">
        <f>'nonforestCO2 GHGI 81224'!E7</f>
        <v>13.4</v>
      </c>
      <c r="G35">
        <f>'USDA LULUCFnonforest 82924'!AL80</f>
        <v>5.145294790592617</v>
      </c>
      <c r="H35">
        <f>'USDA LULUCFnonforest 82924'!AM80</f>
        <v>4.5559611861173313</v>
      </c>
      <c r="I35">
        <f>'USDA LULUCFnonforest 82924'!AN80</f>
        <v>4.5376726313156812</v>
      </c>
      <c r="J35">
        <f>'USDA LULUCFnonforest 82924'!AO80</f>
        <v>4.5176432511817257</v>
      </c>
      <c r="K35">
        <f>'USDA LULUCFnonforest 82924'!AP80</f>
        <v>4.4947534305126027</v>
      </c>
      <c r="L35">
        <f>'USDA LULUCFnonforest 82924'!AQ80</f>
        <v>4.4697051319688939</v>
      </c>
    </row>
    <row r="36" spans="2:12" x14ac:dyDescent="0.3">
      <c r="B36" s="47" t="str">
        <f>'nonforestCO2 GHGI 81224'!B8</f>
        <v>Land Converted to Grassland</v>
      </c>
      <c r="C36" s="42">
        <f>'nonforestCO2 GHGI 81224'!C8</f>
        <v>21.8</v>
      </c>
      <c r="D36" s="120">
        <f>'Table 6-2'!V9</f>
        <v>22.7</v>
      </c>
      <c r="E36" s="36">
        <f>'nonforestCO2 GHGI 81224'!D8</f>
        <v>28.7</v>
      </c>
      <c r="F36" s="43">
        <f>'nonforestCO2 GHGI 81224'!E8</f>
        <v>25.6</v>
      </c>
      <c r="G36">
        <f>'USDA LULUCFnonforest 82924'!AL81</f>
        <v>25.557913188427918</v>
      </c>
      <c r="H36">
        <f>'USDA LULUCFnonforest 82924'!AM81</f>
        <v>25.493665915300479</v>
      </c>
      <c r="I36">
        <f>'USDA LULUCFnonforest 82924'!AN81</f>
        <v>25.4359852508986</v>
      </c>
      <c r="J36">
        <f>'USDA LULUCFnonforest 82924'!AO81</f>
        <v>25.3728141602239</v>
      </c>
      <c r="K36">
        <f>'USDA LULUCFnonforest 82924'!AP81</f>
        <v>25.300621464925982</v>
      </c>
      <c r="L36">
        <f>'USDA LULUCFnonforest 82924'!AQ81</f>
        <v>25.221621100063519</v>
      </c>
    </row>
    <row r="37" spans="2:12" x14ac:dyDescent="0.3">
      <c r="B37" s="47" t="str">
        <f>'nonforestCO2 GHGI 81224'!B9</f>
        <v>Wetlands Remaining Wetlands</v>
      </c>
      <c r="C37" s="42">
        <f>'nonforestCO2 GHGI 81224'!C9</f>
        <v>-9</v>
      </c>
      <c r="D37" s="120">
        <f>'Table 6-2'!V10</f>
        <v>0.2</v>
      </c>
      <c r="E37" s="36">
        <f>'nonforestCO2 GHGI 81224'!D9</f>
        <v>-10.5</v>
      </c>
      <c r="F37" s="43">
        <f>'nonforestCO2 GHGI 81224'!E9</f>
        <v>-10.6</v>
      </c>
      <c r="G37">
        <f>'USDA LULUCFnonforest 82924'!AL82</f>
        <v>-10.5</v>
      </c>
      <c r="H37">
        <f>'USDA LULUCFnonforest 82924'!AM82</f>
        <v>-10.5</v>
      </c>
      <c r="I37">
        <f>'USDA LULUCFnonforest 82924'!AN82</f>
        <v>-10.5</v>
      </c>
      <c r="J37">
        <f>'USDA LULUCFnonforest 82924'!AO82</f>
        <v>-10.5</v>
      </c>
      <c r="K37">
        <f>'USDA LULUCFnonforest 82924'!AP82</f>
        <v>-10.5</v>
      </c>
      <c r="L37">
        <f>'USDA LULUCFnonforest 82924'!AQ82</f>
        <v>-10.5</v>
      </c>
    </row>
    <row r="38" spans="2:12" x14ac:dyDescent="0.3">
      <c r="B38" s="47" t="str">
        <f>'nonforestCO2 GHGI 81224'!B10</f>
        <v>Land Converted to Wetlands</v>
      </c>
      <c r="C38" s="42">
        <f>'nonforestCO2 GHGI 81224'!C10</f>
        <v>1.1000000000000001</v>
      </c>
      <c r="D38" s="120">
        <f>'Table 6-2'!V11</f>
        <v>0.7</v>
      </c>
      <c r="E38" s="36">
        <f>'nonforestCO2 GHGI 81224'!D10</f>
        <v>0.3</v>
      </c>
      <c r="F38" s="43">
        <f>'nonforestCO2 GHGI 81224'!E10</f>
        <v>0.3</v>
      </c>
      <c r="G38">
        <f>'USDA LULUCFnonforest 82924'!AL83</f>
        <v>0.3</v>
      </c>
      <c r="H38">
        <f>'USDA LULUCFnonforest 82924'!AM83</f>
        <v>0.3</v>
      </c>
      <c r="I38">
        <f>'USDA LULUCFnonforest 82924'!AN83</f>
        <v>0.3</v>
      </c>
      <c r="J38">
        <f>'USDA LULUCFnonforest 82924'!AO83</f>
        <v>0.3</v>
      </c>
      <c r="K38">
        <f>'USDA LULUCFnonforest 82924'!AP83</f>
        <v>0.3</v>
      </c>
      <c r="L38">
        <f>'USDA LULUCFnonforest 82924'!AQ83</f>
        <v>0.3</v>
      </c>
    </row>
    <row r="39" spans="2:12" x14ac:dyDescent="0.3">
      <c r="B39" s="47" t="str">
        <f>'nonforestCO2 GHGI 81224'!B11</f>
        <v>Settlements Remaining Settlements*</v>
      </c>
      <c r="C39" s="42">
        <f>'nonforestCO2 GHGI 81224'!C11</f>
        <v>-118.3</v>
      </c>
      <c r="D39" s="120">
        <f>'Table 6-2'!V12</f>
        <v>-125.7</v>
      </c>
      <c r="E39" s="36">
        <f>'nonforestCO2 GHGI 81224'!D11</f>
        <v>-134.30000000000001</v>
      </c>
      <c r="F39" s="43">
        <f>'nonforestCO2 GHGI 81224'!E11</f>
        <v>-134.80000000000001</v>
      </c>
      <c r="G39">
        <f>'USDA LULUCFnonforest 82924'!AL84</f>
        <v>-138.62441009605425</v>
      </c>
      <c r="H39">
        <f>'USDA LULUCFnonforest 82924'!AM84</f>
        <v>-144.94285408081851</v>
      </c>
      <c r="I39">
        <f>'USDA LULUCFnonforest 82924'!AN84</f>
        <v>-151.42088303041621</v>
      </c>
      <c r="J39">
        <f>'USDA LULUCFnonforest 82924'!AO84</f>
        <v>-158.05662924044742</v>
      </c>
      <c r="K39">
        <f>'USDA LULUCFnonforest 82924'!AP84</f>
        <v>-164.81481385002581</v>
      </c>
      <c r="L39">
        <f>'USDA LULUCFnonforest 82924'!AQ84</f>
        <v>-171.73140746240804</v>
      </c>
    </row>
    <row r="40" spans="2:12" x14ac:dyDescent="0.3">
      <c r="B40" s="47" t="str">
        <f>'nonforestCO2 GHGI 81224'!B12</f>
        <v>Land Converted to Settlements</v>
      </c>
      <c r="C40" s="42">
        <f>'nonforestCO2 GHGI 81224'!C12</f>
        <v>77.099999999999994</v>
      </c>
      <c r="D40" s="120">
        <f>'Table 6-2'!V13</f>
        <v>76.7</v>
      </c>
      <c r="E40" s="36">
        <f>'nonforestCO2 GHGI 81224'!D12</f>
        <v>68.8</v>
      </c>
      <c r="F40" s="110">
        <f>'nonforestCO2 GHGI 81224'!E12</f>
        <v>68.2</v>
      </c>
      <c r="G40">
        <f>'USDA LULUCFnonforest 82924'!AL85</f>
        <v>70.082911553379546</v>
      </c>
      <c r="H40">
        <f>'USDA LULUCFnonforest 82924'!AM85</f>
        <v>73.277262033445695</v>
      </c>
      <c r="I40">
        <f>'USDA LULUCFnonforest 82924'!AN85</f>
        <v>76.552292236281573</v>
      </c>
      <c r="J40">
        <f>'USDA LULUCFnonforest 82924'!AO85</f>
        <v>79.907057925860016</v>
      </c>
      <c r="K40">
        <f>'USDA LULUCFnonforest 82924'!AP85</f>
        <v>83.323723532778061</v>
      </c>
      <c r="L40">
        <f>'USDA LULUCFnonforest 82924'!AQ85</f>
        <v>86.820474343485756</v>
      </c>
    </row>
    <row r="41" spans="2:12" ht="15" thickBot="1" x14ac:dyDescent="0.35">
      <c r="B41" s="48" t="str">
        <f>'nonforestCO2 GHGI 81224'!B13</f>
        <v>subtotal non-forest LUC CO2</v>
      </c>
      <c r="C41" s="44">
        <f>'nonforestCO2 GHGI 81224'!C13</f>
        <v>-0.30000000000001137</v>
      </c>
      <c r="D41" s="44">
        <f>'nonforestCO2 GHGI 81224'!D13</f>
        <v>-10.40000000000002</v>
      </c>
      <c r="E41" s="45">
        <f>'nonforestCO2 GHGI 81224'!D13</f>
        <v>-10.40000000000002</v>
      </c>
      <c r="F41" s="117">
        <f>'nonforestCO2 GHGI 81224'!E13</f>
        <v>-34.500000000000014</v>
      </c>
      <c r="G41" s="117">
        <f>'nonforestCO2 GHGI 81224'!F13</f>
        <v>-34.500000000000014</v>
      </c>
      <c r="H41" s="117">
        <f>'nonforestCO2 GHGI 81224'!G13</f>
        <v>-34.500000000000014</v>
      </c>
      <c r="I41" s="117">
        <f>'nonforestCO2 GHGI 81224'!H13</f>
        <v>-34.500000000000014</v>
      </c>
      <c r="J41" s="117">
        <f>'nonforestCO2 GHGI 81224'!I13</f>
        <v>-34.500000000000014</v>
      </c>
      <c r="K41" s="117">
        <f>'nonforestCO2 GHGI 81224'!J13</f>
        <v>-34.500000000000014</v>
      </c>
      <c r="L41" s="117">
        <f>'nonforestCO2 GHGI 81224'!K13</f>
        <v>-34.500000000000014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sheetPr>
    <tabColor rgb="FF7030A0"/>
  </sheetPr>
  <dimension ref="A1:BK85"/>
  <sheetViews>
    <sheetView workbookViewId="0">
      <pane xSplit="2" ySplit="3" topLeftCell="AI34" activePane="bottomRight" state="frozen"/>
      <selection pane="topRight" activeCell="C1" sqref="C1"/>
      <selection pane="bottomLeft" activeCell="A4" sqref="A4"/>
      <selection pane="bottomRight" activeCell="AJ47" sqref="AJ47"/>
    </sheetView>
  </sheetViews>
  <sheetFormatPr defaultRowHeight="14.4" x14ac:dyDescent="0.3"/>
  <cols>
    <col min="1" max="1" width="54" customWidth="1"/>
    <col min="2" max="2" width="12.44140625" customWidth="1"/>
  </cols>
  <sheetData>
    <row r="1" spans="1:63" x14ac:dyDescent="0.3">
      <c r="A1" t="s">
        <v>107</v>
      </c>
      <c r="B1" s="27">
        <v>45530</v>
      </c>
      <c r="C1" t="s">
        <v>208</v>
      </c>
    </row>
    <row r="2" spans="1:63" ht="18" x14ac:dyDescent="0.35">
      <c r="A2" s="79" t="s">
        <v>78</v>
      </c>
    </row>
    <row r="3" spans="1:63" x14ac:dyDescent="0.3">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45">
        <v>-48.033311148217663</v>
      </c>
      <c r="AL4" s="145">
        <v>-64.598787754204238</v>
      </c>
      <c r="AM4" s="145">
        <v>-90.372443512007237</v>
      </c>
      <c r="AN4" s="145">
        <v>-82.218889551900844</v>
      </c>
      <c r="AO4" s="145">
        <v>-70.19081188945222</v>
      </c>
      <c r="AP4" s="145">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3">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45">
        <v>-48.033311148217663</v>
      </c>
      <c r="AL5" s="145">
        <v>-64.598787754204238</v>
      </c>
      <c r="AM5" s="145">
        <v>-90.372443512007237</v>
      </c>
      <c r="AN5" s="145">
        <v>-82.218889551900844</v>
      </c>
      <c r="AO5" s="145">
        <v>-70.19081188945222</v>
      </c>
      <c r="AP5" s="14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3">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3">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3">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3">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3">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3">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3">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3">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3">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3">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3">
      <c r="A34" s="152" t="s">
        <v>201</v>
      </c>
    </row>
    <row r="35" spans="1:63" x14ac:dyDescent="0.3">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s="80" t="str">
        <f>A4</f>
        <v>Cropland Remaining Cropland</v>
      </c>
      <c r="C36" t="s">
        <v>195</v>
      </c>
    </row>
    <row r="37" spans="1:63" x14ac:dyDescent="0.3">
      <c r="A37" s="80" t="str">
        <f>A6</f>
        <v>Land Converted to Cropland</v>
      </c>
      <c r="C37" t="s">
        <v>195</v>
      </c>
    </row>
    <row r="38" spans="1:63" x14ac:dyDescent="0.3">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s="80" t="str">
        <f>A11</f>
        <v>Land Converted to Grassland</v>
      </c>
      <c r="C39" t="s">
        <v>195</v>
      </c>
    </row>
    <row r="40" spans="1:63" s="80" customFormat="1" x14ac:dyDescent="0.3">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s="80" t="str">
        <f>A25</f>
        <v>Settlements Remaining Settlements</v>
      </c>
      <c r="C42" t="s">
        <v>195</v>
      </c>
    </row>
    <row r="43" spans="1:63" x14ac:dyDescent="0.3">
      <c r="A43" s="80" t="str">
        <f>A30</f>
        <v>Land Converted to Settlements</v>
      </c>
      <c r="C43" t="s">
        <v>195</v>
      </c>
    </row>
    <row r="44" spans="1:63" x14ac:dyDescent="0.3">
      <c r="A44" s="80"/>
      <c r="B44" s="2" t="s">
        <v>196</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5</v>
      </c>
      <c r="C48" t="s">
        <v>195</v>
      </c>
    </row>
    <row r="49" spans="1:63" x14ac:dyDescent="0.3">
      <c r="A49" t="s">
        <v>6</v>
      </c>
      <c r="C49" t="s">
        <v>195</v>
      </c>
    </row>
    <row r="50" spans="1:63" x14ac:dyDescent="0.3">
      <c r="A50" t="s">
        <v>7</v>
      </c>
      <c r="C50" t="s">
        <v>195</v>
      </c>
      <c r="AL50" s="92"/>
      <c r="AM50" s="92"/>
      <c r="AN50" s="92"/>
      <c r="AO50" s="92"/>
      <c r="AP50" s="92"/>
      <c r="AQ50" s="92"/>
    </row>
    <row r="51" spans="1:63" x14ac:dyDescent="0.3">
      <c r="A51" t="s">
        <v>8</v>
      </c>
      <c r="C51" t="s">
        <v>195</v>
      </c>
    </row>
    <row r="52" spans="1:63" x14ac:dyDescent="0.3">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10</v>
      </c>
      <c r="C53" t="s">
        <v>195</v>
      </c>
    </row>
    <row r="54" spans="1:63" x14ac:dyDescent="0.3">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12</v>
      </c>
      <c r="C55" t="s">
        <v>195</v>
      </c>
    </row>
    <row r="56" spans="1:63" x14ac:dyDescent="0.3">
      <c r="AK56" s="2"/>
    </row>
    <row r="57" spans="1:63" s="2" customFormat="1" x14ac:dyDescent="0.3">
      <c r="B57" s="2" t="s">
        <v>197</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3">
      <c r="AJ61" s="2" t="s">
        <v>121</v>
      </c>
      <c r="AK61" s="2" t="s">
        <v>61</v>
      </c>
    </row>
    <row r="62" spans="1:63" s="2" customFormat="1" x14ac:dyDescent="0.3">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3">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3">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3">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3">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3">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3">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3">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3">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7" customHeight="1" x14ac:dyDescent="0.3">
      <c r="B71" s="2" t="s">
        <v>198</v>
      </c>
    </row>
    <row r="72" spans="1:63" s="2" customFormat="1" x14ac:dyDescent="0.3">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3">
      <c r="AI77" s="2" t="s">
        <v>121</v>
      </c>
      <c r="AL77">
        <v>2025</v>
      </c>
      <c r="AM77">
        <v>2030</v>
      </c>
      <c r="AN77">
        <v>2035</v>
      </c>
      <c r="AO77">
        <v>2040</v>
      </c>
      <c r="AP77">
        <v>2045</v>
      </c>
      <c r="AQ77">
        <v>2050</v>
      </c>
    </row>
    <row r="78" spans="1:63" x14ac:dyDescent="0.3">
      <c r="AI78" t="s">
        <v>5</v>
      </c>
      <c r="AL78">
        <f>SUM(AL63)</f>
        <v>-64.598787754204238</v>
      </c>
      <c r="AM78">
        <f>AQ63</f>
        <v>-51.369385361803509</v>
      </c>
      <c r="AN78">
        <f>AV63</f>
        <v>-51.145092194847159</v>
      </c>
      <c r="AO78">
        <f>BA63</f>
        <v>-50.927569069991549</v>
      </c>
      <c r="AP78">
        <f>BF63</f>
        <v>-50.725714700991759</v>
      </c>
      <c r="AQ78">
        <f>BK63</f>
        <v>-50.533150996586201</v>
      </c>
    </row>
    <row r="79" spans="1:63" x14ac:dyDescent="0.3">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3">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3">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3">
      <c r="AI82" s="80" t="s">
        <v>9</v>
      </c>
      <c r="AL82">
        <f t="shared" si="26"/>
        <v>-10.5</v>
      </c>
      <c r="AM82">
        <f t="shared" si="27"/>
        <v>-10.5</v>
      </c>
      <c r="AN82">
        <f t="shared" si="28"/>
        <v>-10.5</v>
      </c>
      <c r="AO82">
        <f t="shared" si="29"/>
        <v>-10.5</v>
      </c>
      <c r="AP82">
        <f t="shared" si="30"/>
        <v>-10.5</v>
      </c>
      <c r="AQ82">
        <f t="shared" si="31"/>
        <v>-10.5</v>
      </c>
    </row>
    <row r="83" spans="35:43" x14ac:dyDescent="0.3">
      <c r="AI83" t="s">
        <v>10</v>
      </c>
      <c r="AL83">
        <f t="shared" si="26"/>
        <v>0.3</v>
      </c>
      <c r="AM83">
        <f t="shared" si="27"/>
        <v>0.3</v>
      </c>
      <c r="AN83">
        <f t="shared" si="28"/>
        <v>0.3</v>
      </c>
      <c r="AO83">
        <f t="shared" si="29"/>
        <v>0.3</v>
      </c>
      <c r="AP83">
        <f t="shared" si="30"/>
        <v>0.3</v>
      </c>
      <c r="AQ83">
        <f t="shared" si="31"/>
        <v>0.3</v>
      </c>
    </row>
    <row r="84" spans="35:43" x14ac:dyDescent="0.3">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3">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sheetPr>
    <tabColor rgb="FF7030A0"/>
  </sheetPr>
  <dimension ref="A1:BH13"/>
  <sheetViews>
    <sheetView workbookViewId="0"/>
  </sheetViews>
  <sheetFormatPr defaultRowHeight="14.4" x14ac:dyDescent="0.3"/>
  <cols>
    <col min="1" max="1" width="53.5546875" bestFit="1" customWidth="1"/>
    <col min="2" max="2" width="9.6640625" customWidth="1"/>
    <col min="4" max="4" width="10.44140625" customWidth="1"/>
  </cols>
  <sheetData>
    <row r="1" spans="1:60" x14ac:dyDescent="0.3">
      <c r="A1" t="s">
        <v>73</v>
      </c>
      <c r="B1" s="27">
        <v>45533</v>
      </c>
    </row>
    <row r="2" spans="1:60" ht="15" thickBot="1" x14ac:dyDescent="0.35"/>
    <row r="3" spans="1:60" x14ac:dyDescent="0.3">
      <c r="B3" t="s">
        <v>75</v>
      </c>
      <c r="AI3" s="61" t="s">
        <v>61</v>
      </c>
      <c r="AJ3" s="62"/>
      <c r="AK3" s="62"/>
      <c r="AL3" s="62"/>
      <c r="AM3" s="63" t="s">
        <v>59</v>
      </c>
      <c r="AN3" s="64"/>
    </row>
    <row r="4" spans="1:60" x14ac:dyDescent="0.3">
      <c r="A4" s="2" t="s">
        <v>193</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3">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3">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3">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3">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3">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3">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3">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3">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 thickBot="1" x14ac:dyDescent="0.35">
      <c r="A13" t="s">
        <v>194</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6091-3785-492C-9B5B-F43CDD66E29A}">
  <dimension ref="A1:AA40"/>
  <sheetViews>
    <sheetView workbookViewId="0">
      <pane xSplit="1" ySplit="1" topLeftCell="B38" activePane="bottomRight" state="frozen"/>
      <selection pane="topRight" activeCell="B1" sqref="B1"/>
      <selection pane="bottomLeft" activeCell="A2" sqref="A2"/>
      <selection pane="bottomRight" activeCell="B2" sqref="B2"/>
    </sheetView>
  </sheetViews>
  <sheetFormatPr defaultColWidth="9.109375" defaultRowHeight="14.4" x14ac:dyDescent="0.3"/>
  <cols>
    <col min="1" max="1" width="53.5546875" style="166" bestFit="1" customWidth="1"/>
    <col min="2" max="27" width="5.5546875" style="166" bestFit="1" customWidth="1"/>
    <col min="28" max="16384" width="9.109375" style="166"/>
  </cols>
  <sheetData>
    <row r="1" spans="1:27" x14ac:dyDescent="0.3">
      <c r="A1" s="166" t="s">
        <v>193</v>
      </c>
      <c r="B1" s="166">
        <v>2025</v>
      </c>
      <c r="C1" s="166">
        <v>2026</v>
      </c>
      <c r="D1" s="166">
        <v>2027</v>
      </c>
      <c r="E1" s="166">
        <v>2028</v>
      </c>
      <c r="F1" s="166">
        <v>2029</v>
      </c>
      <c r="G1" s="166">
        <v>2030</v>
      </c>
      <c r="H1" s="166">
        <v>2031</v>
      </c>
      <c r="I1" s="166">
        <v>2032</v>
      </c>
      <c r="J1" s="166">
        <v>2033</v>
      </c>
      <c r="K1" s="166">
        <v>2034</v>
      </c>
      <c r="L1" s="166">
        <v>2035</v>
      </c>
      <c r="M1" s="166">
        <v>2036</v>
      </c>
      <c r="N1" s="166">
        <v>2037</v>
      </c>
      <c r="O1" s="166">
        <v>2038</v>
      </c>
      <c r="P1" s="166">
        <v>2039</v>
      </c>
      <c r="Q1" s="166">
        <v>2040</v>
      </c>
      <c r="R1" s="166">
        <v>2041</v>
      </c>
      <c r="S1" s="166">
        <v>2042</v>
      </c>
      <c r="T1" s="166">
        <v>2043</v>
      </c>
      <c r="U1" s="166">
        <v>2044</v>
      </c>
      <c r="V1" s="166">
        <v>2045</v>
      </c>
      <c r="W1" s="166">
        <v>2046</v>
      </c>
      <c r="X1" s="166">
        <v>2047</v>
      </c>
      <c r="Y1" s="166">
        <v>2048</v>
      </c>
      <c r="Z1" s="166">
        <v>2049</v>
      </c>
      <c r="AA1" s="166">
        <v>2050</v>
      </c>
    </row>
    <row r="2" spans="1:27" x14ac:dyDescent="0.3">
      <c r="A2" s="165" t="s">
        <v>13</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row>
    <row r="3" spans="1:27" x14ac:dyDescent="0.3">
      <c r="A3" s="166" t="s">
        <v>25</v>
      </c>
      <c r="B3" s="166">
        <v>9.1</v>
      </c>
      <c r="C3" s="166">
        <v>9.1</v>
      </c>
      <c r="D3" s="166">
        <v>9.1</v>
      </c>
      <c r="E3" s="166">
        <v>9.1</v>
      </c>
      <c r="F3" s="166">
        <v>9.1</v>
      </c>
      <c r="G3" s="166">
        <v>9.1</v>
      </c>
      <c r="H3" s="166">
        <v>9.1</v>
      </c>
      <c r="I3" s="166">
        <v>9.1</v>
      </c>
      <c r="J3" s="166">
        <v>9.1</v>
      </c>
      <c r="K3" s="166">
        <v>9.1</v>
      </c>
      <c r="L3" s="166">
        <v>9.1</v>
      </c>
      <c r="M3" s="166">
        <v>9.1</v>
      </c>
      <c r="N3" s="166">
        <v>9.1</v>
      </c>
      <c r="O3" s="166">
        <v>9.1</v>
      </c>
      <c r="P3" s="166">
        <v>9.1</v>
      </c>
      <c r="Q3" s="166">
        <v>9.1</v>
      </c>
      <c r="R3" s="166">
        <v>9.1</v>
      </c>
      <c r="S3" s="166">
        <v>9.1</v>
      </c>
      <c r="T3" s="166">
        <v>9.1</v>
      </c>
      <c r="U3" s="166">
        <v>9.1</v>
      </c>
      <c r="V3" s="166">
        <v>9.1</v>
      </c>
      <c r="W3" s="166">
        <v>9.1</v>
      </c>
      <c r="X3" s="166">
        <v>9.1</v>
      </c>
      <c r="Y3" s="166">
        <v>9.1</v>
      </c>
      <c r="Z3" s="166">
        <v>9.1</v>
      </c>
      <c r="AA3" s="166">
        <v>9.1</v>
      </c>
    </row>
    <row r="4" spans="1:27" x14ac:dyDescent="0.3">
      <c r="A4" s="166" t="s">
        <v>26</v>
      </c>
      <c r="B4" s="166" t="s">
        <v>27</v>
      </c>
      <c r="C4" s="166" t="s">
        <v>27</v>
      </c>
      <c r="D4" s="166" t="s">
        <v>27</v>
      </c>
      <c r="E4" s="166" t="s">
        <v>27</v>
      </c>
      <c r="F4" s="166" t="s">
        <v>27</v>
      </c>
      <c r="G4" s="166" t="s">
        <v>27</v>
      </c>
      <c r="H4" s="166" t="s">
        <v>27</v>
      </c>
      <c r="I4" s="166" t="s">
        <v>27</v>
      </c>
      <c r="J4" s="166" t="s">
        <v>27</v>
      </c>
      <c r="K4" s="166" t="s">
        <v>27</v>
      </c>
      <c r="L4" s="166" t="s">
        <v>27</v>
      </c>
      <c r="M4" s="166" t="s">
        <v>27</v>
      </c>
      <c r="N4" s="166" t="s">
        <v>27</v>
      </c>
      <c r="O4" s="166" t="s">
        <v>27</v>
      </c>
      <c r="P4" s="166" t="s">
        <v>27</v>
      </c>
      <c r="Q4" s="166" t="s">
        <v>27</v>
      </c>
      <c r="R4" s="166" t="s">
        <v>27</v>
      </c>
      <c r="S4" s="166" t="s">
        <v>27</v>
      </c>
      <c r="T4" s="166" t="s">
        <v>27</v>
      </c>
      <c r="U4" s="166" t="s">
        <v>27</v>
      </c>
      <c r="V4" s="166" t="s">
        <v>27</v>
      </c>
      <c r="W4" s="166" t="s">
        <v>27</v>
      </c>
      <c r="X4" s="166" t="s">
        <v>27</v>
      </c>
      <c r="Y4" s="166" t="s">
        <v>27</v>
      </c>
      <c r="Z4" s="166" t="s">
        <v>27</v>
      </c>
      <c r="AA4" s="166" t="s">
        <v>27</v>
      </c>
    </row>
    <row r="5" spans="1:27" x14ac:dyDescent="0.3">
      <c r="A5" s="165" t="s">
        <v>19</v>
      </c>
      <c r="B5" s="165"/>
      <c r="C5" s="165"/>
      <c r="D5" s="165"/>
      <c r="E5" s="165"/>
      <c r="F5" s="165"/>
      <c r="G5" s="165"/>
      <c r="H5" s="165"/>
      <c r="I5" s="165"/>
      <c r="J5" s="165"/>
      <c r="K5" s="165"/>
      <c r="L5" s="165"/>
      <c r="M5" s="165"/>
      <c r="N5" s="165"/>
      <c r="O5" s="165"/>
      <c r="P5" s="165"/>
      <c r="Q5" s="165"/>
      <c r="R5" s="165"/>
      <c r="S5" s="165"/>
      <c r="T5" s="165"/>
      <c r="U5" s="165"/>
      <c r="V5" s="165"/>
      <c r="W5" s="165"/>
      <c r="X5" s="165"/>
      <c r="Y5" s="165"/>
      <c r="Z5" s="165"/>
      <c r="AA5" s="165"/>
    </row>
    <row r="6" spans="1:27" x14ac:dyDescent="0.3">
      <c r="A6" s="166" t="s">
        <v>25</v>
      </c>
      <c r="B6" s="166">
        <v>5.7</v>
      </c>
      <c r="C6" s="166">
        <v>5.7</v>
      </c>
      <c r="D6" s="166">
        <v>5.7</v>
      </c>
      <c r="E6" s="166">
        <v>5.7</v>
      </c>
      <c r="F6" s="166">
        <v>5.7</v>
      </c>
      <c r="G6" s="166">
        <v>5.7</v>
      </c>
      <c r="H6" s="166">
        <v>5.7</v>
      </c>
      <c r="I6" s="166">
        <v>5.7</v>
      </c>
      <c r="J6" s="166">
        <v>5.7</v>
      </c>
      <c r="K6" s="166">
        <v>5.7</v>
      </c>
      <c r="L6" s="166">
        <v>5.7</v>
      </c>
      <c r="M6" s="166">
        <v>5.7</v>
      </c>
      <c r="N6" s="166">
        <v>5.7</v>
      </c>
      <c r="O6" s="166">
        <v>5.7</v>
      </c>
      <c r="P6" s="166">
        <v>5.7</v>
      </c>
      <c r="Q6" s="166">
        <v>5.7</v>
      </c>
      <c r="R6" s="166">
        <v>5.7</v>
      </c>
      <c r="S6" s="166">
        <v>5.7</v>
      </c>
      <c r="T6" s="166">
        <v>5.7</v>
      </c>
      <c r="U6" s="166">
        <v>5.7</v>
      </c>
      <c r="V6" s="166">
        <v>5.7</v>
      </c>
      <c r="W6" s="166">
        <v>5.7</v>
      </c>
      <c r="X6" s="166">
        <v>5.7</v>
      </c>
      <c r="Y6" s="166">
        <v>5.7</v>
      </c>
      <c r="Z6" s="166">
        <v>5.7</v>
      </c>
      <c r="AA6" s="166">
        <v>5.7</v>
      </c>
    </row>
    <row r="7" spans="1:27" x14ac:dyDescent="0.3">
      <c r="A7" s="166" t="s">
        <v>29</v>
      </c>
      <c r="B7" s="166">
        <v>0.4</v>
      </c>
      <c r="C7" s="166">
        <v>0.4</v>
      </c>
      <c r="D7" s="166">
        <v>0.4</v>
      </c>
      <c r="E7" s="166">
        <v>0.4</v>
      </c>
      <c r="F7" s="166">
        <v>0.4</v>
      </c>
      <c r="G7" s="166">
        <v>0.4</v>
      </c>
      <c r="H7" s="166">
        <v>0.4</v>
      </c>
      <c r="I7" s="166">
        <v>0.4</v>
      </c>
      <c r="J7" s="166">
        <v>0.4</v>
      </c>
      <c r="K7" s="166">
        <v>0.4</v>
      </c>
      <c r="L7" s="166">
        <v>0.4</v>
      </c>
      <c r="M7" s="166">
        <v>0.4</v>
      </c>
      <c r="N7" s="166">
        <v>0.4</v>
      </c>
      <c r="O7" s="166">
        <v>0.4</v>
      </c>
      <c r="P7" s="166">
        <v>0.4</v>
      </c>
      <c r="Q7" s="166">
        <v>0.4</v>
      </c>
      <c r="R7" s="166">
        <v>0.4</v>
      </c>
      <c r="S7" s="166">
        <v>0.4</v>
      </c>
      <c r="T7" s="166">
        <v>0.4</v>
      </c>
      <c r="U7" s="166">
        <v>0.4</v>
      </c>
      <c r="V7" s="166">
        <v>0.4</v>
      </c>
      <c r="W7" s="166">
        <v>0.4</v>
      </c>
      <c r="X7" s="166">
        <v>0.4</v>
      </c>
      <c r="Y7" s="166">
        <v>0.4</v>
      </c>
      <c r="Z7" s="166">
        <v>0.4</v>
      </c>
      <c r="AA7" s="166">
        <v>0.4</v>
      </c>
    </row>
    <row r="8" spans="1:27" x14ac:dyDescent="0.3">
      <c r="A8" s="166" t="s">
        <v>26</v>
      </c>
      <c r="B8" s="166">
        <v>0.1</v>
      </c>
      <c r="C8" s="166">
        <v>0.1</v>
      </c>
      <c r="D8" s="166">
        <v>0.1</v>
      </c>
      <c r="E8" s="166">
        <v>0.1</v>
      </c>
      <c r="F8" s="166">
        <v>0.1</v>
      </c>
      <c r="G8" s="166">
        <v>0.1</v>
      </c>
      <c r="H8" s="166">
        <v>0.1</v>
      </c>
      <c r="I8" s="166">
        <v>0.1</v>
      </c>
      <c r="J8" s="166">
        <v>0.1</v>
      </c>
      <c r="K8" s="166">
        <v>0.1</v>
      </c>
      <c r="L8" s="166">
        <v>0.1</v>
      </c>
      <c r="M8" s="166">
        <v>0.1</v>
      </c>
      <c r="N8" s="166">
        <v>0.1</v>
      </c>
      <c r="O8" s="166">
        <v>0.1</v>
      </c>
      <c r="P8" s="166">
        <v>0.1</v>
      </c>
      <c r="Q8" s="166">
        <v>0.1</v>
      </c>
      <c r="R8" s="166">
        <v>0.1</v>
      </c>
      <c r="S8" s="166">
        <v>0.1</v>
      </c>
      <c r="T8" s="166">
        <v>0.1</v>
      </c>
      <c r="U8" s="166">
        <v>0.1</v>
      </c>
      <c r="V8" s="166">
        <v>0.1</v>
      </c>
      <c r="W8" s="166">
        <v>0.1</v>
      </c>
      <c r="X8" s="166">
        <v>0.1</v>
      </c>
      <c r="Y8" s="166">
        <v>0.1</v>
      </c>
      <c r="Z8" s="166">
        <v>0.1</v>
      </c>
      <c r="AA8" s="166">
        <v>0.1</v>
      </c>
    </row>
    <row r="10" spans="1:27" x14ac:dyDescent="0.3">
      <c r="A10" s="166" t="s">
        <v>194</v>
      </c>
      <c r="B10" s="166">
        <f>SUM(B2:B8)</f>
        <v>15.3</v>
      </c>
      <c r="C10" s="166">
        <f t="shared" ref="C10:AA10" si="0">SUM(C2:C8)</f>
        <v>15.3</v>
      </c>
      <c r="D10" s="166">
        <f t="shared" si="0"/>
        <v>15.3</v>
      </c>
      <c r="E10" s="166">
        <f t="shared" si="0"/>
        <v>15.3</v>
      </c>
      <c r="F10" s="166">
        <f t="shared" si="0"/>
        <v>15.3</v>
      </c>
      <c r="G10" s="166">
        <f t="shared" si="0"/>
        <v>15.3</v>
      </c>
      <c r="H10" s="166">
        <f t="shared" si="0"/>
        <v>15.3</v>
      </c>
      <c r="I10" s="166">
        <f t="shared" si="0"/>
        <v>15.3</v>
      </c>
      <c r="J10" s="166">
        <f t="shared" si="0"/>
        <v>15.3</v>
      </c>
      <c r="K10" s="166">
        <f t="shared" si="0"/>
        <v>15.3</v>
      </c>
      <c r="L10" s="166">
        <f t="shared" si="0"/>
        <v>15.3</v>
      </c>
      <c r="M10" s="166">
        <f t="shared" si="0"/>
        <v>15.3</v>
      </c>
      <c r="N10" s="166">
        <f t="shared" si="0"/>
        <v>15.3</v>
      </c>
      <c r="O10" s="166">
        <f t="shared" si="0"/>
        <v>15.3</v>
      </c>
      <c r="P10" s="166">
        <f t="shared" si="0"/>
        <v>15.3</v>
      </c>
      <c r="Q10" s="166">
        <f t="shared" si="0"/>
        <v>15.3</v>
      </c>
      <c r="R10" s="166">
        <f t="shared" si="0"/>
        <v>15.3</v>
      </c>
      <c r="S10" s="166">
        <f t="shared" si="0"/>
        <v>15.3</v>
      </c>
      <c r="T10" s="166">
        <f t="shared" si="0"/>
        <v>15.3</v>
      </c>
      <c r="U10" s="166">
        <f t="shared" si="0"/>
        <v>15.3</v>
      </c>
      <c r="V10" s="166">
        <f t="shared" si="0"/>
        <v>15.3</v>
      </c>
      <c r="W10" s="166">
        <f t="shared" si="0"/>
        <v>15.3</v>
      </c>
      <c r="X10" s="166">
        <f t="shared" si="0"/>
        <v>15.3</v>
      </c>
      <c r="Y10" s="166">
        <f t="shared" si="0"/>
        <v>15.3</v>
      </c>
      <c r="Z10" s="166">
        <f t="shared" si="0"/>
        <v>15.3</v>
      </c>
      <c r="AA10" s="166">
        <f t="shared" si="0"/>
        <v>15.3</v>
      </c>
    </row>
    <row r="13" spans="1:27" x14ac:dyDescent="0.3">
      <c r="A13" s="166" t="s">
        <v>201</v>
      </c>
    </row>
    <row r="14" spans="1:27" x14ac:dyDescent="0.3">
      <c r="A14" s="166" t="s">
        <v>13</v>
      </c>
      <c r="B14" s="166">
        <v>2025</v>
      </c>
      <c r="C14" s="166">
        <v>2026</v>
      </c>
      <c r="D14" s="166">
        <v>2027</v>
      </c>
      <c r="E14" s="166">
        <v>2028</v>
      </c>
      <c r="F14" s="166">
        <v>2029</v>
      </c>
      <c r="G14" s="166">
        <v>2030</v>
      </c>
      <c r="H14" s="166">
        <v>2031</v>
      </c>
      <c r="I14" s="166">
        <v>2032</v>
      </c>
      <c r="J14" s="166">
        <v>2033</v>
      </c>
      <c r="K14" s="166">
        <v>2034</v>
      </c>
      <c r="L14" s="166">
        <v>2035</v>
      </c>
      <c r="M14" s="166">
        <v>2036</v>
      </c>
      <c r="N14" s="166">
        <v>2037</v>
      </c>
      <c r="O14" s="166">
        <v>2038</v>
      </c>
      <c r="P14" s="166">
        <v>2039</v>
      </c>
      <c r="Q14" s="166">
        <v>2040</v>
      </c>
      <c r="R14" s="166">
        <v>2041</v>
      </c>
      <c r="S14" s="166">
        <v>2042</v>
      </c>
      <c r="T14" s="166">
        <v>2043</v>
      </c>
      <c r="U14" s="166">
        <v>2044</v>
      </c>
      <c r="V14" s="166">
        <v>2045</v>
      </c>
      <c r="W14" s="166">
        <v>2046</v>
      </c>
      <c r="X14" s="166">
        <v>2047</v>
      </c>
      <c r="Y14" s="166">
        <v>2048</v>
      </c>
      <c r="Z14" s="166">
        <v>2049</v>
      </c>
      <c r="AA14" s="166">
        <v>2050</v>
      </c>
    </row>
    <row r="15" spans="1:27" x14ac:dyDescent="0.3">
      <c r="A15" s="166" t="s">
        <v>5</v>
      </c>
    </row>
    <row r="16" spans="1:27" x14ac:dyDescent="0.3">
      <c r="A16" s="166" t="s">
        <v>6</v>
      </c>
    </row>
    <row r="17" spans="1:27" x14ac:dyDescent="0.3">
      <c r="A17" s="166" t="s">
        <v>7</v>
      </c>
      <c r="B17" s="166">
        <v>0.59940249490713204</v>
      </c>
      <c r="C17" s="166">
        <v>0.59920479676939242</v>
      </c>
      <c r="D17" s="166">
        <v>0.59901023812068821</v>
      </c>
      <c r="E17" s="166">
        <v>0.598815679471984</v>
      </c>
      <c r="F17" s="166">
        <v>0.59865302896772332</v>
      </c>
      <c r="G17" s="166">
        <v>0.59849037846346242</v>
      </c>
      <c r="H17" s="166">
        <v>0.5983262006717891</v>
      </c>
      <c r="I17" s="166">
        <v>0.59816202288011544</v>
      </c>
      <c r="J17" s="166">
        <v>0.59799994966993453</v>
      </c>
      <c r="K17" s="166">
        <v>0.59783787645975361</v>
      </c>
      <c r="L17" s="166">
        <v>0.59767148794995573</v>
      </c>
      <c r="M17" s="166">
        <v>0.59750509944015773</v>
      </c>
      <c r="N17" s="166">
        <v>0.59733405081244684</v>
      </c>
      <c r="O17" s="166">
        <v>0.59716300218473617</v>
      </c>
      <c r="P17" s="166">
        <v>0.59696882610912294</v>
      </c>
      <c r="Q17" s="166">
        <v>0.59677465003350993</v>
      </c>
      <c r="R17" s="166">
        <v>0.59658802892291185</v>
      </c>
      <c r="S17" s="166">
        <v>0.59640140781231366</v>
      </c>
      <c r="T17" s="166">
        <v>0.5961891030078047</v>
      </c>
      <c r="U17" s="166">
        <v>0.59597679820329574</v>
      </c>
      <c r="V17" s="166">
        <v>0.59574973269011644</v>
      </c>
      <c r="W17" s="166">
        <v>0.5955226671769368</v>
      </c>
      <c r="X17" s="166">
        <v>0.59530078090318339</v>
      </c>
      <c r="Y17" s="166">
        <v>0.59507889462942987</v>
      </c>
      <c r="Z17" s="166">
        <v>0.59485353085655579</v>
      </c>
      <c r="AA17" s="166">
        <v>0.59462816708368171</v>
      </c>
    </row>
    <row r="18" spans="1:27" x14ac:dyDescent="0.3">
      <c r="A18" s="166" t="s">
        <v>8</v>
      </c>
    </row>
    <row r="19" spans="1:27" x14ac:dyDescent="0.3">
      <c r="A19" s="166" t="s">
        <v>9</v>
      </c>
      <c r="B19" s="166">
        <v>48.500127375011729</v>
      </c>
      <c r="C19" s="166">
        <v>48.500127375011729</v>
      </c>
      <c r="D19" s="166">
        <v>48.500127375011729</v>
      </c>
      <c r="E19" s="166">
        <v>48.500127375011729</v>
      </c>
      <c r="F19" s="166">
        <v>48.500127375011729</v>
      </c>
      <c r="G19" s="166">
        <v>48.500127375011729</v>
      </c>
      <c r="H19" s="166">
        <v>48.500127375011729</v>
      </c>
      <c r="I19" s="166">
        <v>48.500127375011729</v>
      </c>
      <c r="J19" s="166">
        <v>48.500127375011729</v>
      </c>
      <c r="K19" s="166">
        <v>48.500127375011729</v>
      </c>
      <c r="L19" s="166">
        <v>48.500127375011729</v>
      </c>
      <c r="M19" s="166">
        <v>48.500127375011729</v>
      </c>
      <c r="N19" s="166">
        <v>48.500127375011729</v>
      </c>
      <c r="O19" s="166">
        <v>48.500127375011729</v>
      </c>
      <c r="P19" s="166">
        <v>48.500127375011729</v>
      </c>
      <c r="Q19" s="166">
        <v>48.500127375011729</v>
      </c>
      <c r="R19" s="166">
        <v>48.500127375011729</v>
      </c>
      <c r="S19" s="166">
        <v>48.500127375011729</v>
      </c>
      <c r="T19" s="166">
        <v>48.500127375011729</v>
      </c>
      <c r="U19" s="166">
        <v>48.500127375011729</v>
      </c>
      <c r="V19" s="166">
        <v>48.500127375011729</v>
      </c>
      <c r="W19" s="166">
        <v>48.500127375011729</v>
      </c>
      <c r="X19" s="166">
        <v>48.500127375011729</v>
      </c>
      <c r="Y19" s="166">
        <v>48.500127375011729</v>
      </c>
      <c r="Z19" s="166">
        <v>48.500127375011729</v>
      </c>
      <c r="AA19" s="166">
        <v>48.500127375011729</v>
      </c>
    </row>
    <row r="20" spans="1:27" x14ac:dyDescent="0.3">
      <c r="A20" s="166" t="s">
        <v>10</v>
      </c>
      <c r="B20" s="166">
        <v>0.4</v>
      </c>
      <c r="C20" s="166">
        <v>0.4</v>
      </c>
      <c r="D20" s="166">
        <v>0.4</v>
      </c>
      <c r="E20" s="166">
        <v>0.4</v>
      </c>
      <c r="F20" s="166">
        <v>0.4</v>
      </c>
      <c r="G20" s="166">
        <v>0.4</v>
      </c>
      <c r="H20" s="166">
        <v>0.4</v>
      </c>
      <c r="I20" s="166">
        <v>0.4</v>
      </c>
      <c r="J20" s="166">
        <v>0.4</v>
      </c>
      <c r="K20" s="166">
        <v>0.4</v>
      </c>
      <c r="L20" s="166">
        <v>0.4</v>
      </c>
      <c r="M20" s="166">
        <v>0.4</v>
      </c>
      <c r="N20" s="166">
        <v>0.4</v>
      </c>
      <c r="O20" s="166">
        <v>0.4</v>
      </c>
      <c r="P20" s="166">
        <v>0.4</v>
      </c>
      <c r="Q20" s="166">
        <v>0.4</v>
      </c>
      <c r="R20" s="166">
        <v>0.4</v>
      </c>
      <c r="S20" s="166">
        <v>0.4</v>
      </c>
      <c r="T20" s="166">
        <v>0.4</v>
      </c>
      <c r="U20" s="166">
        <v>0.4</v>
      </c>
      <c r="V20" s="166">
        <v>0.4</v>
      </c>
      <c r="W20" s="166">
        <v>0.4</v>
      </c>
      <c r="X20" s="166">
        <v>0.4</v>
      </c>
      <c r="Y20" s="166">
        <v>0.4</v>
      </c>
      <c r="Z20" s="166">
        <v>0.4</v>
      </c>
      <c r="AA20" s="166">
        <v>0.4</v>
      </c>
    </row>
    <row r="21" spans="1:27" x14ac:dyDescent="0.3">
      <c r="A21" s="166" t="s">
        <v>11</v>
      </c>
    </row>
    <row r="22" spans="1:27" x14ac:dyDescent="0.3">
      <c r="A22" s="166" t="s">
        <v>12</v>
      </c>
    </row>
    <row r="24" spans="1:27" x14ac:dyDescent="0.3">
      <c r="A24" s="166" t="s">
        <v>196</v>
      </c>
      <c r="B24" s="166">
        <v>49.49952986991886</v>
      </c>
      <c r="C24" s="166">
        <v>49.49933217178112</v>
      </c>
      <c r="D24" s="166">
        <v>49.499137613132419</v>
      </c>
      <c r="E24" s="166">
        <v>49.498943054483711</v>
      </c>
      <c r="F24" s="166">
        <v>49.498780403979453</v>
      </c>
      <c r="G24" s="166">
        <v>49.498617753475187</v>
      </c>
      <c r="H24" s="166">
        <v>49.49845357568352</v>
      </c>
      <c r="I24" s="166">
        <v>49.498289397891845</v>
      </c>
      <c r="J24" s="166">
        <v>49.498127324681661</v>
      </c>
      <c r="K24" s="166">
        <v>49.497965251471484</v>
      </c>
      <c r="L24" s="166">
        <v>49.49779886296168</v>
      </c>
      <c r="M24" s="166">
        <v>49.497632474451883</v>
      </c>
      <c r="N24" s="166">
        <v>49.497461425824177</v>
      </c>
      <c r="O24" s="166">
        <v>49.497290377196464</v>
      </c>
      <c r="P24" s="166">
        <v>49.497096201120854</v>
      </c>
      <c r="Q24" s="166">
        <v>49.496902025045237</v>
      </c>
      <c r="R24" s="166">
        <v>49.496715403934637</v>
      </c>
      <c r="S24" s="166">
        <v>49.496528782824043</v>
      </c>
      <c r="T24" s="166">
        <v>49.49631647801953</v>
      </c>
      <c r="U24" s="166">
        <v>49.496104173215024</v>
      </c>
      <c r="V24" s="166">
        <v>49.495877107701844</v>
      </c>
      <c r="W24" s="166">
        <v>49.495650042188664</v>
      </c>
      <c r="X24" s="166">
        <v>49.495428155914908</v>
      </c>
      <c r="Y24" s="166">
        <v>49.495206269641159</v>
      </c>
      <c r="Z24" s="166">
        <v>49.494980905868282</v>
      </c>
      <c r="AA24" s="166">
        <v>49.494755542095412</v>
      </c>
    </row>
    <row r="26" spans="1:27" x14ac:dyDescent="0.3">
      <c r="A26" s="166" t="s">
        <v>19</v>
      </c>
      <c r="B26" s="166">
        <v>2025</v>
      </c>
      <c r="C26" s="166">
        <v>2026</v>
      </c>
      <c r="D26" s="166">
        <v>2027</v>
      </c>
      <c r="E26" s="166">
        <v>2028</v>
      </c>
      <c r="F26" s="166">
        <v>2029</v>
      </c>
      <c r="G26" s="166">
        <v>2030</v>
      </c>
      <c r="H26" s="166">
        <v>2031</v>
      </c>
      <c r="I26" s="166">
        <v>2032</v>
      </c>
      <c r="J26" s="166">
        <v>2033</v>
      </c>
      <c r="K26" s="166">
        <v>2034</v>
      </c>
      <c r="L26" s="166">
        <v>2035</v>
      </c>
      <c r="M26" s="166">
        <v>2036</v>
      </c>
      <c r="N26" s="166">
        <v>2037</v>
      </c>
      <c r="O26" s="166">
        <v>2038</v>
      </c>
      <c r="P26" s="166">
        <v>2039</v>
      </c>
      <c r="Q26" s="166">
        <v>2040</v>
      </c>
      <c r="R26" s="166">
        <v>2041</v>
      </c>
      <c r="S26" s="166">
        <v>2042</v>
      </c>
      <c r="T26" s="166">
        <v>2043</v>
      </c>
      <c r="U26" s="166">
        <v>2044</v>
      </c>
      <c r="V26" s="166">
        <v>2045</v>
      </c>
      <c r="W26" s="166">
        <v>2046</v>
      </c>
      <c r="X26" s="166">
        <v>2047</v>
      </c>
      <c r="Y26" s="166">
        <v>2048</v>
      </c>
      <c r="Z26" s="166">
        <v>2049</v>
      </c>
      <c r="AA26" s="166">
        <v>2050</v>
      </c>
    </row>
    <row r="27" spans="1:27" x14ac:dyDescent="0.3">
      <c r="A27" s="166" t="s">
        <v>5</v>
      </c>
    </row>
    <row r="28" spans="1:27" x14ac:dyDescent="0.3">
      <c r="A28" s="166" t="s">
        <v>6</v>
      </c>
    </row>
    <row r="29" spans="1:27" x14ac:dyDescent="0.3">
      <c r="A29" s="166" t="s">
        <v>7</v>
      </c>
    </row>
    <row r="30" spans="1:27" x14ac:dyDescent="0.3">
      <c r="A30" s="166" t="s">
        <v>8</v>
      </c>
    </row>
    <row r="31" spans="1:27" x14ac:dyDescent="0.3">
      <c r="A31" s="166" t="s">
        <v>9</v>
      </c>
      <c r="B31" s="166">
        <v>0.1</v>
      </c>
      <c r="C31" s="166">
        <v>0.1</v>
      </c>
      <c r="D31" s="166">
        <v>0.1</v>
      </c>
      <c r="E31" s="166">
        <v>0.1</v>
      </c>
      <c r="F31" s="166">
        <v>0.1</v>
      </c>
      <c r="G31" s="166">
        <v>0.1</v>
      </c>
      <c r="H31" s="166">
        <v>0.1</v>
      </c>
      <c r="I31" s="166">
        <v>0.1</v>
      </c>
      <c r="J31" s="166">
        <v>0.1</v>
      </c>
      <c r="K31" s="166">
        <v>0.1</v>
      </c>
      <c r="L31" s="166">
        <v>0.1</v>
      </c>
      <c r="M31" s="166">
        <v>0.1</v>
      </c>
      <c r="N31" s="166">
        <v>0.1</v>
      </c>
      <c r="O31" s="166">
        <v>0.1</v>
      </c>
      <c r="P31" s="166">
        <v>0.1</v>
      </c>
      <c r="Q31" s="166">
        <v>0.1</v>
      </c>
      <c r="R31" s="166">
        <v>0.1</v>
      </c>
      <c r="S31" s="166">
        <v>0.1</v>
      </c>
      <c r="T31" s="166">
        <v>0.1</v>
      </c>
      <c r="U31" s="166">
        <v>0.1</v>
      </c>
      <c r="V31" s="166">
        <v>0.1</v>
      </c>
      <c r="W31" s="166">
        <v>0.1</v>
      </c>
      <c r="X31" s="166">
        <v>0.1</v>
      </c>
      <c r="Y31" s="166">
        <v>0.1</v>
      </c>
      <c r="Z31" s="166">
        <v>0.1</v>
      </c>
      <c r="AA31" s="166">
        <v>0.1</v>
      </c>
    </row>
    <row r="32" spans="1:27" x14ac:dyDescent="0.3">
      <c r="A32" s="166" t="s">
        <v>10</v>
      </c>
    </row>
    <row r="33" spans="1:27" x14ac:dyDescent="0.3">
      <c r="A33" s="166" t="s">
        <v>11</v>
      </c>
      <c r="B33" s="166">
        <v>2.5690216845080474</v>
      </c>
      <c r="C33" s="166">
        <v>2.5922032584193611</v>
      </c>
      <c r="D33" s="166">
        <v>2.6156335314037706</v>
      </c>
      <c r="E33" s="166">
        <v>2.6390638043881798</v>
      </c>
      <c r="F33" s="166">
        <v>2.6625902239214669</v>
      </c>
      <c r="G33" s="166">
        <v>2.6861166434547536</v>
      </c>
      <c r="H33" s="166">
        <v>2.709905863554972</v>
      </c>
      <c r="I33" s="166">
        <v>2.7336950836551894</v>
      </c>
      <c r="J33" s="166">
        <v>2.7577227471966235</v>
      </c>
      <c r="K33" s="166">
        <v>2.7817504107380571</v>
      </c>
      <c r="L33" s="166">
        <v>2.8061690702449256</v>
      </c>
      <c r="M33" s="166">
        <v>2.8305877297517936</v>
      </c>
      <c r="N33" s="166">
        <v>2.8551230470712996</v>
      </c>
      <c r="O33" s="166">
        <v>2.8796583643908051</v>
      </c>
      <c r="P33" s="166">
        <v>2.9044013582558867</v>
      </c>
      <c r="Q33" s="166">
        <v>2.9291443521209675</v>
      </c>
      <c r="R33" s="166">
        <v>2.9539988759827462</v>
      </c>
      <c r="S33" s="166">
        <v>2.978853399844525</v>
      </c>
      <c r="T33" s="166">
        <v>3.004054051282262</v>
      </c>
      <c r="U33" s="166">
        <v>3.029254702719999</v>
      </c>
      <c r="V33" s="166">
        <v>3.0543886925505146</v>
      </c>
      <c r="W33" s="166">
        <v>3.0795226823810293</v>
      </c>
      <c r="X33" s="166">
        <v>3.1051784274834531</v>
      </c>
      <c r="Y33" s="166">
        <v>3.1308341725858764</v>
      </c>
      <c r="Z33" s="166">
        <v>3.1567014400958291</v>
      </c>
      <c r="AA33" s="166">
        <v>3.1825687076057827</v>
      </c>
    </row>
    <row r="34" spans="1:27" x14ac:dyDescent="0.3">
      <c r="A34" s="166" t="s">
        <v>12</v>
      </c>
    </row>
    <row r="37" spans="1:27" x14ac:dyDescent="0.3">
      <c r="A37" s="166" t="s">
        <v>197</v>
      </c>
      <c r="B37" s="166">
        <v>2.6690216845080474</v>
      </c>
      <c r="C37" s="166">
        <v>2.6922032584193611</v>
      </c>
      <c r="D37" s="166">
        <v>2.7156335314037707</v>
      </c>
      <c r="E37" s="166">
        <v>2.7390638043881799</v>
      </c>
      <c r="F37" s="166">
        <v>2.762590223921467</v>
      </c>
      <c r="G37" s="166">
        <v>2.7861166434547537</v>
      </c>
      <c r="H37" s="166">
        <v>2.8099058635549721</v>
      </c>
      <c r="I37" s="166">
        <v>2.8336950836551895</v>
      </c>
      <c r="J37" s="166">
        <v>2.8577227471966236</v>
      </c>
      <c r="K37" s="166">
        <v>2.8817504107380572</v>
      </c>
      <c r="L37" s="166">
        <v>2.9061690702449257</v>
      </c>
      <c r="M37" s="166">
        <v>2.9305877297517937</v>
      </c>
      <c r="N37" s="166">
        <v>2.9551230470712997</v>
      </c>
      <c r="O37" s="166">
        <v>2.9796583643908052</v>
      </c>
      <c r="P37" s="166">
        <v>3.0044013582558868</v>
      </c>
      <c r="Q37" s="166">
        <v>3.0291443521209676</v>
      </c>
      <c r="R37" s="166">
        <v>3.0539988759827463</v>
      </c>
      <c r="S37" s="166">
        <v>3.0788533998445251</v>
      </c>
      <c r="T37" s="166">
        <v>3.1040540512822621</v>
      </c>
      <c r="U37" s="166">
        <v>3.1292547027199991</v>
      </c>
      <c r="V37" s="166">
        <v>3.1543886925505147</v>
      </c>
      <c r="W37" s="166">
        <v>3.1795226823810294</v>
      </c>
      <c r="X37" s="166">
        <v>3.2051784274834532</v>
      </c>
      <c r="Y37" s="166">
        <v>3.2308341725858765</v>
      </c>
      <c r="Z37" s="166">
        <v>3.2567014400958292</v>
      </c>
      <c r="AA37" s="166">
        <v>3.2825687076057828</v>
      </c>
    </row>
    <row r="39" spans="1:27" x14ac:dyDescent="0.3">
      <c r="A39" s="166" t="s">
        <v>234</v>
      </c>
      <c r="B39" s="166">
        <f>SUM(B3:B4,B24)</f>
        <v>58.599529869918861</v>
      </c>
      <c r="C39" s="166">
        <f t="shared" ref="C39:AA39" si="1">SUM(C3:C4,C24)</f>
        <v>58.599332171781121</v>
      </c>
      <c r="D39" s="166">
        <f t="shared" si="1"/>
        <v>58.59913761313242</v>
      </c>
      <c r="E39" s="166">
        <f t="shared" si="1"/>
        <v>58.598943054483712</v>
      </c>
      <c r="F39" s="166">
        <f t="shared" si="1"/>
        <v>58.598780403979454</v>
      </c>
      <c r="G39" s="166">
        <f t="shared" si="1"/>
        <v>58.598617753475189</v>
      </c>
      <c r="H39" s="166">
        <f t="shared" si="1"/>
        <v>58.598453575683521</v>
      </c>
      <c r="I39" s="166">
        <f t="shared" si="1"/>
        <v>58.598289397891847</v>
      </c>
      <c r="J39" s="166">
        <f t="shared" si="1"/>
        <v>58.598127324681663</v>
      </c>
      <c r="K39" s="166">
        <f t="shared" si="1"/>
        <v>58.597965251471486</v>
      </c>
      <c r="L39" s="166">
        <f t="shared" si="1"/>
        <v>58.597798862961682</v>
      </c>
      <c r="M39" s="166">
        <f t="shared" si="1"/>
        <v>58.597632474451885</v>
      </c>
      <c r="N39" s="166">
        <f t="shared" si="1"/>
        <v>58.597461425824179</v>
      </c>
      <c r="O39" s="166">
        <f t="shared" si="1"/>
        <v>58.597290377196465</v>
      </c>
      <c r="P39" s="166">
        <f t="shared" si="1"/>
        <v>58.597096201120856</v>
      </c>
      <c r="Q39" s="166">
        <f t="shared" si="1"/>
        <v>58.596902025045239</v>
      </c>
      <c r="R39" s="166">
        <f t="shared" si="1"/>
        <v>58.596715403934638</v>
      </c>
      <c r="S39" s="166">
        <f t="shared" si="1"/>
        <v>58.596528782824045</v>
      </c>
      <c r="T39" s="166">
        <f t="shared" si="1"/>
        <v>58.596316478019531</v>
      </c>
      <c r="U39" s="166">
        <f t="shared" si="1"/>
        <v>58.596104173215025</v>
      </c>
      <c r="V39" s="166">
        <f t="shared" si="1"/>
        <v>58.595877107701845</v>
      </c>
      <c r="W39" s="166">
        <f t="shared" si="1"/>
        <v>58.595650042188666</v>
      </c>
      <c r="X39" s="166">
        <f t="shared" si="1"/>
        <v>58.595428155914909</v>
      </c>
      <c r="Y39" s="166">
        <f t="shared" si="1"/>
        <v>58.59520626964116</v>
      </c>
      <c r="Z39" s="166">
        <f t="shared" si="1"/>
        <v>58.594980905868283</v>
      </c>
      <c r="AA39" s="166">
        <f t="shared" si="1"/>
        <v>58.594755542095413</v>
      </c>
    </row>
    <row r="40" spans="1:27" x14ac:dyDescent="0.3">
      <c r="A40" s="166" t="s">
        <v>235</v>
      </c>
      <c r="B40" s="166">
        <f>SUM(B6:B8,B37)</f>
        <v>8.8690216845080485</v>
      </c>
      <c r="C40" s="166">
        <f t="shared" ref="C40:AA40" si="2">SUM(C6:C8,C37)</f>
        <v>8.8922032584193609</v>
      </c>
      <c r="D40" s="166">
        <f t="shared" si="2"/>
        <v>8.9156335314037705</v>
      </c>
      <c r="E40" s="166">
        <f t="shared" si="2"/>
        <v>8.93906380438818</v>
      </c>
      <c r="F40" s="166">
        <f t="shared" si="2"/>
        <v>8.9625902239214668</v>
      </c>
      <c r="G40" s="166">
        <f t="shared" si="2"/>
        <v>8.9861166434547535</v>
      </c>
      <c r="H40" s="166">
        <f t="shared" si="2"/>
        <v>9.0099058635549731</v>
      </c>
      <c r="I40" s="166">
        <f t="shared" si="2"/>
        <v>9.0336950836551893</v>
      </c>
      <c r="J40" s="166">
        <f t="shared" si="2"/>
        <v>9.0577227471966246</v>
      </c>
      <c r="K40" s="166">
        <f t="shared" si="2"/>
        <v>9.0817504107380564</v>
      </c>
      <c r="L40" s="166">
        <f t="shared" si="2"/>
        <v>9.1061690702449258</v>
      </c>
      <c r="M40" s="166">
        <f t="shared" si="2"/>
        <v>9.1305877297517934</v>
      </c>
      <c r="N40" s="166">
        <f t="shared" si="2"/>
        <v>9.1551230470712994</v>
      </c>
      <c r="O40" s="166">
        <f t="shared" si="2"/>
        <v>9.1796583643908054</v>
      </c>
      <c r="P40" s="166">
        <f t="shared" si="2"/>
        <v>9.2044013582558861</v>
      </c>
      <c r="Q40" s="166">
        <f t="shared" si="2"/>
        <v>9.2291443521209686</v>
      </c>
      <c r="R40" s="166">
        <f t="shared" si="2"/>
        <v>9.253998875982747</v>
      </c>
      <c r="S40" s="166">
        <f t="shared" si="2"/>
        <v>9.2788533998445253</v>
      </c>
      <c r="T40" s="166">
        <f t="shared" si="2"/>
        <v>9.3040540512822627</v>
      </c>
      <c r="U40" s="166">
        <f t="shared" si="2"/>
        <v>9.3292547027200001</v>
      </c>
      <c r="V40" s="166">
        <f t="shared" si="2"/>
        <v>9.3543886925505149</v>
      </c>
      <c r="W40" s="166">
        <f t="shared" si="2"/>
        <v>9.3795226823810296</v>
      </c>
      <c r="X40" s="166">
        <f t="shared" si="2"/>
        <v>9.4051784274834525</v>
      </c>
      <c r="Y40" s="166">
        <f t="shared" si="2"/>
        <v>9.4308341725858771</v>
      </c>
      <c r="Z40" s="166">
        <f t="shared" si="2"/>
        <v>9.4567014400958289</v>
      </c>
      <c r="AA40" s="166">
        <f t="shared" si="2"/>
        <v>9.4825687076057825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
  <sheetViews>
    <sheetView tabSelected="1" workbookViewId="0">
      <selection activeCell="F5" sqref="F5"/>
    </sheetView>
  </sheetViews>
  <sheetFormatPr defaultRowHeight="14.4" x14ac:dyDescent="0.3"/>
  <cols>
    <col min="1" max="1" width="70.33203125" customWidth="1"/>
    <col min="18" max="21" width="8.88671875" customWidth="1"/>
    <col min="23" max="26" width="8.88671875" customWidth="1"/>
    <col min="28" max="31" width="8.88671875" customWidth="1"/>
  </cols>
  <sheetData>
    <row r="1" spans="1:34" x14ac:dyDescent="0.3">
      <c r="A1" s="154" t="s">
        <v>0</v>
      </c>
    </row>
    <row r="2" spans="1:34" x14ac:dyDescent="0.3">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3">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4" x14ac:dyDescent="0.3">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row>
    <row r="5" spans="1:34" x14ac:dyDescent="0.3">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row>
    <row r="6" spans="1:34" x14ac:dyDescent="0.3">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4" x14ac:dyDescent="0.3">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4" x14ac:dyDescent="0.3">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4" x14ac:dyDescent="0.3">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4" x14ac:dyDescent="0.3">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4" x14ac:dyDescent="0.3">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4" x14ac:dyDescent="0.3">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4" x14ac:dyDescent="0.3">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4" x14ac:dyDescent="0.3">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4" x14ac:dyDescent="0.3">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4" x14ac:dyDescent="0.3">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3">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3">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3">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3">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3">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3">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3">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3">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3">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3">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3">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3">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3">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3">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3">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3">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3">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3">
      <c r="A34" t="s">
        <v>23</v>
      </c>
    </row>
    <row r="35" spans="1:34" x14ac:dyDescent="0.3">
      <c r="A35" t="s">
        <v>31</v>
      </c>
    </row>
    <row r="36" spans="1:34" x14ac:dyDescent="0.3">
      <c r="A36" t="s">
        <v>32</v>
      </c>
    </row>
    <row r="37" spans="1:34" x14ac:dyDescent="0.3">
      <c r="A37" t="s">
        <v>33</v>
      </c>
    </row>
    <row r="38" spans="1:34" x14ac:dyDescent="0.3">
      <c r="A38" t="s">
        <v>34</v>
      </c>
    </row>
    <row r="39" spans="1:34" x14ac:dyDescent="0.3">
      <c r="A39" t="s">
        <v>35</v>
      </c>
    </row>
    <row r="40" spans="1:34" x14ac:dyDescent="0.3">
      <c r="A40" t="s">
        <v>36</v>
      </c>
    </row>
    <row r="41" spans="1:34" x14ac:dyDescent="0.3">
      <c r="A41" t="s">
        <v>37</v>
      </c>
    </row>
    <row r="42" spans="1:34" x14ac:dyDescent="0.3">
      <c r="A42" t="s">
        <v>38</v>
      </c>
    </row>
    <row r="43" spans="1:34" x14ac:dyDescent="0.3">
      <c r="A43"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heetViews>
  <sheetFormatPr defaultColWidth="20.5546875" defaultRowHeight="14.4" x14ac:dyDescent="0.3"/>
  <cols>
    <col min="2" max="34" width="6.44140625" bestFit="1" customWidth="1"/>
  </cols>
  <sheetData>
    <row r="1" spans="1:34" x14ac:dyDescent="0.3">
      <c r="A1" t="s">
        <v>39</v>
      </c>
    </row>
    <row r="2" spans="1:34" x14ac:dyDescent="0.3">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3">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3">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3">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3">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3">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3">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3">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3">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3">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3">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3">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3">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3">
      <c r="A15" t="s">
        <v>53</v>
      </c>
    </row>
    <row r="16" spans="1:34" x14ac:dyDescent="0.3">
      <c r="A1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CTF Tbl 7</vt:lpstr>
      <vt:lpstr>LULUCF TABLE FOR PIPELINE</vt:lpstr>
      <vt:lpstr>Table 6-2 WITH PROJ</vt:lpstr>
      <vt:lpstr>Forest CO2 compiled 82924</vt:lpstr>
      <vt:lpstr>USDA LULUCFnonforest 82924</vt:lpstr>
      <vt:lpstr>LULUCF Forest Non-CO2</vt:lpstr>
      <vt:lpstr>LULUCF nonco2 all</vt:lpstr>
      <vt:lpstr>Table 6-2</vt:lpstr>
      <vt:lpstr>Table 6-8</vt:lpstr>
      <vt:lpstr>nonforestCO2 GHGI 81224</vt:lpstr>
      <vt:lpstr>USDA LULUCF 82624old</vt:lpstr>
      <vt:lpstr>USFS Forest CO2 73024_OLD</vt:lpstr>
      <vt:lpstr>USFS Forest CO2 use</vt:lpstr>
      <vt:lpstr>GTM 82724</vt:lpstr>
      <vt:lpstr>USDA AG CH4 N2O 82624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2024-10-24T17:48:24Z</dcterms:modified>
</cp:coreProperties>
</file>